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37\Vergaben\2028_SUN\07_VU\ANLAGEN\Final für Bekanntmachung\"/>
    </mc:Choice>
  </mc:AlternateContent>
  <xr:revisionPtr revIDLastSave="0" documentId="13_ncr:1_{F29B81D6-2DE7-4C96-8C93-758560D7E81D}" xr6:coauthVersionLast="47" xr6:coauthVersionMax="47" xr10:uidLastSave="{00000000-0000-0000-0000-000000000000}"/>
  <bookViews>
    <workbookView xWindow="-120" yWindow="-120" windowWidth="29040" windowHeight="17640" tabRatio="747" xr2:uid="{00000000-000D-0000-FFFF-FFFF00000000}"/>
  </bookViews>
  <sheets>
    <sheet name="Gesamtübersicht" sheetId="3" r:id="rId1"/>
    <sheet name="RE 7" sheetId="4" r:id="rId2"/>
    <sheet name="RE 57" sheetId="15" r:id="rId3"/>
    <sheet name="RE 70" sheetId="10" r:id="rId4"/>
    <sheet name="RB 40" sheetId="11" r:id="rId5"/>
    <sheet name="RB 41" sheetId="17" r:id="rId6"/>
    <sheet name="RB 43" sheetId="16" r:id="rId7"/>
    <sheet name="RB 44" sheetId="14" r:id="rId8"/>
    <sheet name="RB 49" sheetId="18" r:id="rId9"/>
    <sheet name="RB 50" sheetId="12" r:id="rId10"/>
    <sheet name="RB 59" sheetId="19" r:id="rId11"/>
    <sheet name="RS 5" sheetId="13" r:id="rId12"/>
    <sheet name="Streckenlängen" sheetId="1" r:id="rId13"/>
    <sheet name="Verkehrstage" sheetId="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8" l="1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7" i="18"/>
  <c r="I45" i="12"/>
  <c r="H45" i="12"/>
  <c r="H53" i="12"/>
  <c r="H84" i="1"/>
  <c r="I53" i="12" l="1"/>
  <c r="E79" i="17"/>
  <c r="K78" i="12"/>
  <c r="I78" i="12"/>
  <c r="K77" i="12"/>
  <c r="I76" i="12"/>
  <c r="K75" i="12"/>
  <c r="I75" i="12"/>
  <c r="K74" i="12"/>
  <c r="I73" i="12"/>
  <c r="K72" i="12"/>
  <c r="I72" i="12"/>
  <c r="K71" i="12"/>
  <c r="I70" i="12"/>
  <c r="H67" i="12"/>
  <c r="K68" i="12"/>
  <c r="H64" i="12"/>
  <c r="I65" i="12"/>
  <c r="K60" i="12"/>
  <c r="K59" i="12"/>
  <c r="I60" i="12"/>
  <c r="K61" i="12"/>
  <c r="K42" i="12"/>
  <c r="K58" i="12"/>
  <c r="E40" i="12"/>
  <c r="K40" i="12" s="1"/>
  <c r="E39" i="12"/>
  <c r="I39" i="12" s="1"/>
  <c r="E16" i="12"/>
  <c r="I16" i="12" s="1"/>
  <c r="E38" i="12"/>
  <c r="H38" i="12" s="1"/>
  <c r="E35" i="12"/>
  <c r="K35" i="12" s="1"/>
  <c r="E34" i="12"/>
  <c r="I34" i="12" s="1"/>
  <c r="L34" i="12" s="1"/>
  <c r="E33" i="12"/>
  <c r="I33" i="12" s="1"/>
  <c r="E31" i="12"/>
  <c r="I31" i="12" s="1"/>
  <c r="L31" i="12" s="1"/>
  <c r="E30" i="12"/>
  <c r="H30" i="12" s="1"/>
  <c r="E32" i="12"/>
  <c r="K32" i="12" s="1"/>
  <c r="E28" i="12"/>
  <c r="K28" i="12" s="1"/>
  <c r="E27" i="12"/>
  <c r="I27" i="12" s="1"/>
  <c r="E26" i="12"/>
  <c r="K26" i="12" s="1"/>
  <c r="E24" i="12"/>
  <c r="K24" i="12" s="1"/>
  <c r="E22" i="12"/>
  <c r="H17" i="4"/>
  <c r="I17" i="4"/>
  <c r="E17" i="4"/>
  <c r="E7" i="12"/>
  <c r="H7" i="12" s="1"/>
  <c r="E8" i="12"/>
  <c r="H8" i="12" s="1"/>
  <c r="E9" i="12"/>
  <c r="H9" i="12" s="1"/>
  <c r="E10" i="12"/>
  <c r="H10" i="12" s="1"/>
  <c r="E11" i="12"/>
  <c r="H11" i="12" s="1"/>
  <c r="E12" i="12"/>
  <c r="H12" i="12" s="1"/>
  <c r="E13" i="12"/>
  <c r="H13" i="12" s="1"/>
  <c r="E14" i="12"/>
  <c r="H14" i="12" s="1"/>
  <c r="E15" i="12"/>
  <c r="H15" i="12" s="1"/>
  <c r="E17" i="12"/>
  <c r="H17" i="12" s="1"/>
  <c r="E18" i="12"/>
  <c r="H18" i="12" s="1"/>
  <c r="E19" i="12"/>
  <c r="H19" i="12" s="1"/>
  <c r="E20" i="12"/>
  <c r="H20" i="12" s="1"/>
  <c r="E21" i="12"/>
  <c r="H21" i="12" s="1"/>
  <c r="E23" i="12"/>
  <c r="H23" i="12" s="1"/>
  <c r="E25" i="12"/>
  <c r="I25" i="12" s="1"/>
  <c r="E29" i="12"/>
  <c r="H29" i="12" s="1"/>
  <c r="E36" i="12"/>
  <c r="H36" i="12" s="1"/>
  <c r="E37" i="12"/>
  <c r="H37" i="12" s="1"/>
  <c r="H41" i="12"/>
  <c r="K41" i="12"/>
  <c r="H43" i="12"/>
  <c r="K43" i="12"/>
  <c r="H46" i="12"/>
  <c r="K46" i="12"/>
  <c r="H47" i="12"/>
  <c r="K47" i="12"/>
  <c r="H48" i="12"/>
  <c r="K48" i="12"/>
  <c r="H49" i="12"/>
  <c r="K49" i="12"/>
  <c r="H50" i="12"/>
  <c r="K50" i="12"/>
  <c r="H51" i="12"/>
  <c r="K51" i="12"/>
  <c r="H54" i="12"/>
  <c r="K54" i="12"/>
  <c r="H55" i="12"/>
  <c r="K55" i="12"/>
  <c r="H56" i="12"/>
  <c r="H57" i="12"/>
  <c r="K57" i="12"/>
  <c r="H59" i="12"/>
  <c r="H62" i="12"/>
  <c r="K62" i="12"/>
  <c r="K64" i="12"/>
  <c r="H66" i="12"/>
  <c r="K66" i="12"/>
  <c r="H69" i="12"/>
  <c r="K69" i="12"/>
  <c r="H79" i="12"/>
  <c r="K79" i="12"/>
  <c r="H80" i="12"/>
  <c r="H52" i="12" l="1"/>
  <c r="K52" i="12"/>
  <c r="H44" i="12"/>
  <c r="K44" i="12"/>
  <c r="H63" i="12"/>
  <c r="I63" i="12"/>
  <c r="H79" i="17"/>
  <c r="K79" i="17" s="1"/>
  <c r="N17" i="4"/>
  <c r="K80" i="12"/>
  <c r="H78" i="12"/>
  <c r="L78" i="12" s="1"/>
  <c r="I67" i="12"/>
  <c r="L67" i="12" s="1"/>
  <c r="H74" i="12"/>
  <c r="H77" i="12"/>
  <c r="H76" i="12"/>
  <c r="L76" i="12" s="1"/>
  <c r="H75" i="12"/>
  <c r="L75" i="12" s="1"/>
  <c r="H73" i="12"/>
  <c r="L73" i="12" s="1"/>
  <c r="H72" i="12"/>
  <c r="L72" i="12" s="1"/>
  <c r="H71" i="12"/>
  <c r="H70" i="12"/>
  <c r="L70" i="12" s="1"/>
  <c r="H68" i="12"/>
  <c r="H65" i="12"/>
  <c r="I59" i="12"/>
  <c r="L59" i="12" s="1"/>
  <c r="H60" i="12"/>
  <c r="L60" i="12" s="1"/>
  <c r="H61" i="12"/>
  <c r="H42" i="12"/>
  <c r="K56" i="12"/>
  <c r="H58" i="12"/>
  <c r="L58" i="12" s="1"/>
  <c r="M39" i="12"/>
  <c r="H39" i="12"/>
  <c r="L39" i="12" s="1"/>
  <c r="H16" i="12"/>
  <c r="L16" i="12" s="1"/>
  <c r="K38" i="12"/>
  <c r="H33" i="12"/>
  <c r="L33" i="12" s="1"/>
  <c r="H25" i="12"/>
  <c r="L25" i="12" s="1"/>
  <c r="H27" i="12"/>
  <c r="L27" i="12" s="1"/>
  <c r="M27" i="12"/>
  <c r="M10" i="12"/>
  <c r="M8" i="12"/>
  <c r="M12" i="12"/>
  <c r="M22" i="12"/>
  <c r="K22" i="12"/>
  <c r="H22" i="12"/>
  <c r="L22" i="12" s="1"/>
  <c r="M13" i="12"/>
  <c r="M11" i="12"/>
  <c r="M9" i="12"/>
  <c r="M37" i="12"/>
  <c r="M36" i="12"/>
  <c r="M33" i="12"/>
  <c r="M30" i="12"/>
  <c r="M29" i="12"/>
  <c r="M25" i="12"/>
  <c r="M23" i="12"/>
  <c r="M21" i="12"/>
  <c r="M20" i="12"/>
  <c r="M19" i="12"/>
  <c r="M18" i="12"/>
  <c r="M17" i="12"/>
  <c r="M16" i="12"/>
  <c r="M15" i="12"/>
  <c r="M14" i="12"/>
  <c r="M7" i="12"/>
  <c r="L80" i="12"/>
  <c r="I79" i="12"/>
  <c r="L79" i="12" s="1"/>
  <c r="I69" i="12"/>
  <c r="L69" i="12" s="1"/>
  <c r="I66" i="12"/>
  <c r="L66" i="12" s="1"/>
  <c r="I64" i="12"/>
  <c r="L64" i="12" s="1"/>
  <c r="I62" i="12"/>
  <c r="L62" i="12" s="1"/>
  <c r="I57" i="12"/>
  <c r="L57" i="12" s="1"/>
  <c r="I55" i="12"/>
  <c r="L55" i="12" s="1"/>
  <c r="I54" i="12"/>
  <c r="L54" i="12" s="1"/>
  <c r="L52" i="12"/>
  <c r="I51" i="12"/>
  <c r="L51" i="12" s="1"/>
  <c r="I50" i="12"/>
  <c r="L50" i="12" s="1"/>
  <c r="I49" i="12"/>
  <c r="L49" i="12" s="1"/>
  <c r="I48" i="12"/>
  <c r="L48" i="12" s="1"/>
  <c r="I47" i="12"/>
  <c r="L47" i="12" s="1"/>
  <c r="I46" i="12"/>
  <c r="L46" i="12" s="1"/>
  <c r="L44" i="12"/>
  <c r="I43" i="12"/>
  <c r="L43" i="12" s="1"/>
  <c r="I41" i="12"/>
  <c r="L41" i="12" s="1"/>
  <c r="I37" i="12"/>
  <c r="L37" i="12" s="1"/>
  <c r="I36" i="12"/>
  <c r="L36" i="12" s="1"/>
  <c r="I30" i="12"/>
  <c r="L30" i="12" s="1"/>
  <c r="I29" i="12"/>
  <c r="L29" i="12" s="1"/>
  <c r="I23" i="12"/>
  <c r="L23" i="12" s="1"/>
  <c r="I21" i="12"/>
  <c r="L21" i="12" s="1"/>
  <c r="I20" i="12"/>
  <c r="L20" i="12" s="1"/>
  <c r="I19" i="12"/>
  <c r="L19" i="12" s="1"/>
  <c r="I18" i="12"/>
  <c r="L18" i="12" s="1"/>
  <c r="I17" i="12"/>
  <c r="L17" i="12" s="1"/>
  <c r="I15" i="12"/>
  <c r="L15" i="12" s="1"/>
  <c r="I14" i="12"/>
  <c r="L14" i="12" s="1"/>
  <c r="I13" i="12"/>
  <c r="L13" i="12" s="1"/>
  <c r="I12" i="12"/>
  <c r="L12" i="12" s="1"/>
  <c r="I11" i="12"/>
  <c r="L11" i="12" s="1"/>
  <c r="I10" i="12"/>
  <c r="L10" i="12" s="1"/>
  <c r="I9" i="12"/>
  <c r="L9" i="12" s="1"/>
  <c r="I8" i="12"/>
  <c r="L8" i="12" s="1"/>
  <c r="I7" i="12"/>
  <c r="L7" i="12" s="1"/>
  <c r="K81" i="12" l="1"/>
  <c r="G17" i="3" s="1"/>
  <c r="H81" i="12"/>
  <c r="L81" i="12"/>
  <c r="I81" i="12"/>
  <c r="M81" i="12"/>
  <c r="H92" i="1"/>
  <c r="E16" i="19" l="1"/>
  <c r="I16" i="19" s="1"/>
  <c r="E16" i="14"/>
  <c r="H16" i="14"/>
  <c r="L16" i="14"/>
  <c r="H16" i="19" l="1"/>
  <c r="L16" i="19" s="1"/>
  <c r="D38" i="1" l="1"/>
  <c r="D45" i="1"/>
  <c r="D44" i="1"/>
  <c r="D32" i="1"/>
  <c r="A2" i="14"/>
  <c r="A2" i="11"/>
  <c r="E9" i="10"/>
  <c r="H9" i="10" s="1"/>
  <c r="I26" i="4"/>
  <c r="I27" i="4"/>
  <c r="N27" i="4" s="1"/>
  <c r="H27" i="4"/>
  <c r="E15" i="15"/>
  <c r="H15" i="15" s="1"/>
  <c r="E77" i="17"/>
  <c r="H77" i="17" s="1"/>
  <c r="K77" i="17" s="1"/>
  <c r="E27" i="17"/>
  <c r="E26" i="17"/>
  <c r="E25" i="17"/>
  <c r="E22" i="17"/>
  <c r="H22" i="17" s="1"/>
  <c r="E18" i="17"/>
  <c r="G8" i="19"/>
  <c r="D90" i="1"/>
  <c r="D89" i="1"/>
  <c r="I9" i="10" l="1"/>
  <c r="L9" i="10" s="1"/>
  <c r="H26" i="4"/>
  <c r="N26" i="4" s="1"/>
  <c r="I15" i="15"/>
  <c r="H25" i="17"/>
  <c r="H26" i="17"/>
  <c r="H27" i="17"/>
  <c r="K22" i="17"/>
  <c r="H18" i="17"/>
  <c r="K18" i="17" s="1"/>
  <c r="K27" i="17" l="1"/>
  <c r="K25" i="17"/>
  <c r="K26" i="17"/>
  <c r="E22" i="19"/>
  <c r="E21" i="19"/>
  <c r="E20" i="19"/>
  <c r="E19" i="19"/>
  <c r="E18" i="19"/>
  <c r="E17" i="19"/>
  <c r="E15" i="19"/>
  <c r="I14" i="3"/>
  <c r="G21" i="3"/>
  <c r="H17" i="3"/>
  <c r="E8" i="10"/>
  <c r="E7" i="10" l="1"/>
  <c r="I7" i="10" s="1"/>
  <c r="I16" i="3"/>
  <c r="I15" i="3"/>
  <c r="H7" i="10" l="1"/>
  <c r="L7" i="10" s="1"/>
  <c r="E21" i="17" l="1"/>
  <c r="H21" i="17" s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7" i="18"/>
  <c r="K25" i="18" l="1"/>
  <c r="F16" i="3" s="1"/>
  <c r="K21" i="17"/>
  <c r="E74" i="17"/>
  <c r="H74" i="17" s="1"/>
  <c r="J16" i="3" l="1"/>
  <c r="H16" i="3"/>
  <c r="K74" i="17"/>
  <c r="E7" i="11"/>
  <c r="I7" i="11" s="1"/>
  <c r="H7" i="11" l="1"/>
  <c r="L7" i="11" s="1"/>
  <c r="I13" i="3" l="1"/>
  <c r="E25" i="14"/>
  <c r="H25" i="14" s="1"/>
  <c r="L25" i="14" l="1"/>
  <c r="H82" i="1" l="1"/>
  <c r="H83" i="1"/>
  <c r="H17" i="15"/>
  <c r="H18" i="15"/>
  <c r="I19" i="15"/>
  <c r="H20" i="15"/>
  <c r="I21" i="15"/>
  <c r="H22" i="15"/>
  <c r="H23" i="15"/>
  <c r="H24" i="15"/>
  <c r="I22" i="15" l="1"/>
  <c r="I20" i="15"/>
  <c r="H21" i="15"/>
  <c r="H19" i="15"/>
  <c r="I24" i="15"/>
  <c r="I23" i="15"/>
  <c r="I18" i="15"/>
  <c r="I17" i="15"/>
  <c r="E8" i="15" l="1"/>
  <c r="I8" i="15" s="1"/>
  <c r="E9" i="15"/>
  <c r="I9" i="15" s="1"/>
  <c r="E10" i="15"/>
  <c r="I10" i="15" s="1"/>
  <c r="E11" i="15"/>
  <c r="I11" i="15" s="1"/>
  <c r="E12" i="15"/>
  <c r="H12" i="15" s="1"/>
  <c r="E13" i="15"/>
  <c r="H13" i="15" s="1"/>
  <c r="E14" i="15"/>
  <c r="I14" i="15" s="1"/>
  <c r="F94" i="1"/>
  <c r="D94" i="1"/>
  <c r="I22" i="19"/>
  <c r="H17" i="19"/>
  <c r="I18" i="19"/>
  <c r="H19" i="19"/>
  <c r="I20" i="19"/>
  <c r="H20" i="19"/>
  <c r="H21" i="19"/>
  <c r="E12" i="19"/>
  <c r="I12" i="19" s="1"/>
  <c r="E13" i="19"/>
  <c r="H13" i="19" s="1"/>
  <c r="E14" i="19"/>
  <c r="E9" i="19"/>
  <c r="I9" i="19" s="1"/>
  <c r="E10" i="19"/>
  <c r="H10" i="19" s="1"/>
  <c r="E11" i="19"/>
  <c r="E7" i="19"/>
  <c r="H12" i="19" l="1"/>
  <c r="L12" i="19" s="1"/>
  <c r="H18" i="19"/>
  <c r="L18" i="19" s="1"/>
  <c r="I21" i="19"/>
  <c r="L21" i="19" s="1"/>
  <c r="I19" i="19"/>
  <c r="L19" i="19" s="1"/>
  <c r="I17" i="19"/>
  <c r="L17" i="19" s="1"/>
  <c r="I13" i="15"/>
  <c r="I12" i="15"/>
  <c r="H11" i="15"/>
  <c r="H10" i="15"/>
  <c r="H9" i="15"/>
  <c r="H14" i="15"/>
  <c r="H8" i="15"/>
  <c r="H22" i="19"/>
  <c r="L22" i="19" s="1"/>
  <c r="L20" i="19"/>
  <c r="I13" i="19"/>
  <c r="L13" i="19" s="1"/>
  <c r="I14" i="19"/>
  <c r="H14" i="19"/>
  <c r="H11" i="19"/>
  <c r="H9" i="19"/>
  <c r="L9" i="19" s="1"/>
  <c r="I11" i="19"/>
  <c r="I10" i="19"/>
  <c r="L10" i="19" s="1"/>
  <c r="I7" i="19"/>
  <c r="H7" i="19"/>
  <c r="L42" i="13"/>
  <c r="L43" i="13"/>
  <c r="L44" i="13"/>
  <c r="E8" i="19"/>
  <c r="I8" i="19" s="1"/>
  <c r="H24" i="11"/>
  <c r="H9" i="14"/>
  <c r="L9" i="14" s="1"/>
  <c r="H12" i="14"/>
  <c r="L12" i="14" s="1"/>
  <c r="H13" i="14"/>
  <c r="L13" i="14" s="1"/>
  <c r="H8" i="14"/>
  <c r="E19" i="14"/>
  <c r="H19" i="14" s="1"/>
  <c r="L19" i="14" s="1"/>
  <c r="E20" i="14"/>
  <c r="H20" i="14" s="1"/>
  <c r="L20" i="14" s="1"/>
  <c r="E21" i="14"/>
  <c r="H21" i="14" s="1"/>
  <c r="L21" i="14" s="1"/>
  <c r="E22" i="14"/>
  <c r="H22" i="14" s="1"/>
  <c r="L22" i="14" s="1"/>
  <c r="E23" i="14"/>
  <c r="H23" i="14" s="1"/>
  <c r="L23" i="14" s="1"/>
  <c r="E24" i="14"/>
  <c r="H24" i="14" s="1"/>
  <c r="L24" i="14" s="1"/>
  <c r="E18" i="14"/>
  <c r="H18" i="14" s="1"/>
  <c r="L18" i="14" s="1"/>
  <c r="E17" i="14"/>
  <c r="H17" i="14" s="1"/>
  <c r="L17" i="14" s="1"/>
  <c r="E14" i="14"/>
  <c r="H14" i="14" s="1"/>
  <c r="L14" i="14" s="1"/>
  <c r="E15" i="14"/>
  <c r="H15" i="14" s="1"/>
  <c r="L15" i="14" s="1"/>
  <c r="E11" i="14"/>
  <c r="H11" i="14" s="1"/>
  <c r="L11" i="14" s="1"/>
  <c r="E10" i="14"/>
  <c r="H10" i="14" s="1"/>
  <c r="L10" i="14" s="1"/>
  <c r="E7" i="14"/>
  <c r="E51" i="17"/>
  <c r="E52" i="17"/>
  <c r="H52" i="17" s="1"/>
  <c r="E53" i="17"/>
  <c r="H53" i="17" s="1"/>
  <c r="K53" i="17" s="1"/>
  <c r="E54" i="17"/>
  <c r="H54" i="17" s="1"/>
  <c r="E55" i="17"/>
  <c r="H55" i="17" s="1"/>
  <c r="K55" i="17" s="1"/>
  <c r="E56" i="17"/>
  <c r="H56" i="17" s="1"/>
  <c r="K56" i="17" s="1"/>
  <c r="E57" i="17"/>
  <c r="H57" i="17" s="1"/>
  <c r="E58" i="17"/>
  <c r="H58" i="17" s="1"/>
  <c r="E59" i="17"/>
  <c r="H59" i="17" s="1"/>
  <c r="K59" i="17" s="1"/>
  <c r="E60" i="17"/>
  <c r="H60" i="17" s="1"/>
  <c r="K60" i="17" s="1"/>
  <c r="E61" i="17"/>
  <c r="H61" i="17" s="1"/>
  <c r="E62" i="17"/>
  <c r="E63" i="17"/>
  <c r="H63" i="17" s="1"/>
  <c r="K63" i="17" s="1"/>
  <c r="E64" i="17"/>
  <c r="H64" i="17" s="1"/>
  <c r="E65" i="17"/>
  <c r="H65" i="17" s="1"/>
  <c r="E66" i="17"/>
  <c r="H66" i="17" s="1"/>
  <c r="E67" i="17"/>
  <c r="H67" i="17" s="1"/>
  <c r="K67" i="17" s="1"/>
  <c r="E68" i="17"/>
  <c r="H68" i="17" s="1"/>
  <c r="K68" i="17" s="1"/>
  <c r="E69" i="17"/>
  <c r="H69" i="17" s="1"/>
  <c r="E70" i="17"/>
  <c r="H70" i="17" s="1"/>
  <c r="E71" i="17"/>
  <c r="H71" i="17" s="1"/>
  <c r="K71" i="17" s="1"/>
  <c r="E72" i="17"/>
  <c r="H72" i="17" s="1"/>
  <c r="K72" i="17" s="1"/>
  <c r="E73" i="17"/>
  <c r="E75" i="17"/>
  <c r="H75" i="17" s="1"/>
  <c r="E76" i="17"/>
  <c r="H76" i="17" s="1"/>
  <c r="K76" i="17" s="1"/>
  <c r="E78" i="17"/>
  <c r="E80" i="17"/>
  <c r="E50" i="17"/>
  <c r="H50" i="17" s="1"/>
  <c r="E49" i="17"/>
  <c r="H49" i="17" s="1"/>
  <c r="K49" i="17" s="1"/>
  <c r="E48" i="17"/>
  <c r="H48" i="17" s="1"/>
  <c r="E47" i="17"/>
  <c r="E46" i="17"/>
  <c r="H46" i="17" s="1"/>
  <c r="E45" i="17"/>
  <c r="H45" i="17" s="1"/>
  <c r="K45" i="17" s="1"/>
  <c r="D47" i="1"/>
  <c r="E42" i="17"/>
  <c r="H42" i="17" s="1"/>
  <c r="K42" i="17" s="1"/>
  <c r="E15" i="17"/>
  <c r="H15" i="17" s="1"/>
  <c r="E16" i="17"/>
  <c r="H16" i="17" s="1"/>
  <c r="E17" i="17"/>
  <c r="H17" i="17" s="1"/>
  <c r="E7" i="17"/>
  <c r="H7" i="17" s="1"/>
  <c r="E8" i="17"/>
  <c r="H8" i="17" s="1"/>
  <c r="E9" i="17"/>
  <c r="H9" i="17" s="1"/>
  <c r="E10" i="17"/>
  <c r="H10" i="17" s="1"/>
  <c r="E11" i="17"/>
  <c r="H11" i="17" s="1"/>
  <c r="E12" i="17"/>
  <c r="H12" i="17" s="1"/>
  <c r="E13" i="17"/>
  <c r="H13" i="17" s="1"/>
  <c r="E14" i="17"/>
  <c r="H14" i="17" s="1"/>
  <c r="E19" i="17"/>
  <c r="H19" i="17" s="1"/>
  <c r="E20" i="17"/>
  <c r="H20" i="17" s="1"/>
  <c r="E23" i="17"/>
  <c r="H23" i="17" s="1"/>
  <c r="E24" i="17"/>
  <c r="H24" i="17" s="1"/>
  <c r="E28" i="17"/>
  <c r="H28" i="17" s="1"/>
  <c r="E29" i="17"/>
  <c r="H29" i="17" s="1"/>
  <c r="E30" i="17"/>
  <c r="H30" i="17" s="1"/>
  <c r="E31" i="17"/>
  <c r="H31" i="17" s="1"/>
  <c r="E32" i="17"/>
  <c r="H32" i="17" s="1"/>
  <c r="E33" i="17"/>
  <c r="H33" i="17" s="1"/>
  <c r="E34" i="17"/>
  <c r="H34" i="17" s="1"/>
  <c r="E35" i="17"/>
  <c r="H35" i="17" s="1"/>
  <c r="E36" i="17"/>
  <c r="H36" i="17" s="1"/>
  <c r="E37" i="17"/>
  <c r="H37" i="17" s="1"/>
  <c r="E38" i="17"/>
  <c r="H38" i="17" s="1"/>
  <c r="E39" i="17"/>
  <c r="H39" i="17" s="1"/>
  <c r="E40" i="17"/>
  <c r="H40" i="17" s="1"/>
  <c r="E41" i="17"/>
  <c r="H41" i="17" s="1"/>
  <c r="E29" i="16"/>
  <c r="H29" i="16" s="1"/>
  <c r="E30" i="16"/>
  <c r="H30" i="16" s="1"/>
  <c r="E31" i="16"/>
  <c r="H31" i="16" s="1"/>
  <c r="E32" i="16"/>
  <c r="H32" i="16" s="1"/>
  <c r="E33" i="16"/>
  <c r="H33" i="16" s="1"/>
  <c r="E34" i="16"/>
  <c r="H34" i="16" s="1"/>
  <c r="E35" i="16"/>
  <c r="H35" i="16" s="1"/>
  <c r="E36" i="16"/>
  <c r="H36" i="16" s="1"/>
  <c r="E37" i="16"/>
  <c r="H37" i="16" s="1"/>
  <c r="E38" i="16"/>
  <c r="H38" i="16" s="1"/>
  <c r="E39" i="16"/>
  <c r="H39" i="16" s="1"/>
  <c r="E40" i="16"/>
  <c r="H40" i="16" s="1"/>
  <c r="E41" i="16"/>
  <c r="H41" i="16" s="1"/>
  <c r="E42" i="16"/>
  <c r="H42" i="16" s="1"/>
  <c r="E28" i="16"/>
  <c r="H28" i="16" s="1"/>
  <c r="E27" i="16"/>
  <c r="H27" i="16" s="1"/>
  <c r="E8" i="16"/>
  <c r="H8" i="16" s="1"/>
  <c r="E9" i="16"/>
  <c r="H9" i="16" s="1"/>
  <c r="E10" i="16"/>
  <c r="H10" i="16" s="1"/>
  <c r="E11" i="16"/>
  <c r="H11" i="16" s="1"/>
  <c r="E12" i="16"/>
  <c r="H12" i="16" s="1"/>
  <c r="E13" i="16"/>
  <c r="H13" i="16" s="1"/>
  <c r="E14" i="16"/>
  <c r="E15" i="16"/>
  <c r="H15" i="16" s="1"/>
  <c r="E16" i="16"/>
  <c r="H16" i="16" s="1"/>
  <c r="E17" i="16"/>
  <c r="H17" i="16" s="1"/>
  <c r="E18" i="16"/>
  <c r="H18" i="16" s="1"/>
  <c r="E19" i="16"/>
  <c r="H19" i="16" s="1"/>
  <c r="E20" i="16"/>
  <c r="H20" i="16" s="1"/>
  <c r="E21" i="16"/>
  <c r="H21" i="16" s="1"/>
  <c r="E22" i="16"/>
  <c r="H22" i="16" s="1"/>
  <c r="E23" i="16"/>
  <c r="H23" i="16" s="1"/>
  <c r="E24" i="16"/>
  <c r="H24" i="16" s="1"/>
  <c r="A2" i="10"/>
  <c r="A2" i="15"/>
  <c r="A2" i="4"/>
  <c r="J45" i="13"/>
  <c r="H44" i="17"/>
  <c r="K44" i="17" s="1"/>
  <c r="E26" i="16"/>
  <c r="E25" i="16"/>
  <c r="E7" i="16"/>
  <c r="I16" i="15"/>
  <c r="E7" i="15"/>
  <c r="I7" i="15" s="1"/>
  <c r="K64" i="17" l="1"/>
  <c r="I25" i="15"/>
  <c r="L8" i="14"/>
  <c r="K58" i="17"/>
  <c r="L11" i="19"/>
  <c r="K48" i="17"/>
  <c r="K52" i="17"/>
  <c r="O7" i="15"/>
  <c r="L14" i="19"/>
  <c r="L7" i="19"/>
  <c r="H15" i="19"/>
  <c r="I15" i="19"/>
  <c r="I23" i="19" s="1"/>
  <c r="H8" i="19"/>
  <c r="L15" i="16"/>
  <c r="H47" i="17"/>
  <c r="K47" i="17" s="1"/>
  <c r="L9" i="16"/>
  <c r="K75" i="17"/>
  <c r="H51" i="17"/>
  <c r="K51" i="17" s="1"/>
  <c r="H62" i="17"/>
  <c r="K62" i="17" s="1"/>
  <c r="L21" i="16"/>
  <c r="L12" i="16"/>
  <c r="H73" i="17"/>
  <c r="K73" i="17" s="1"/>
  <c r="L24" i="16"/>
  <c r="L18" i="16"/>
  <c r="K70" i="17"/>
  <c r="K61" i="17"/>
  <c r="K46" i="17"/>
  <c r="K57" i="17"/>
  <c r="L23" i="16"/>
  <c r="L17" i="16"/>
  <c r="H14" i="16"/>
  <c r="L14" i="16" s="1"/>
  <c r="L22" i="16"/>
  <c r="L19" i="16"/>
  <c r="L16" i="16"/>
  <c r="L13" i="16"/>
  <c r="L10" i="16"/>
  <c r="L8" i="16"/>
  <c r="K69" i="17"/>
  <c r="K65" i="17"/>
  <c r="K50" i="17"/>
  <c r="K54" i="17"/>
  <c r="K66" i="17"/>
  <c r="L20" i="16"/>
  <c r="L11" i="16"/>
  <c r="H78" i="17"/>
  <c r="K78" i="17" s="1"/>
  <c r="H80" i="17"/>
  <c r="K80" i="17" s="1"/>
  <c r="K15" i="17"/>
  <c r="K16" i="17"/>
  <c r="K17" i="17"/>
  <c r="K13" i="17"/>
  <c r="K12" i="17"/>
  <c r="K11" i="17"/>
  <c r="K10" i="17"/>
  <c r="K9" i="17"/>
  <c r="K8" i="17"/>
  <c r="K7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4" i="17"/>
  <c r="K23" i="17"/>
  <c r="K20" i="17"/>
  <c r="K19" i="17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H7" i="16"/>
  <c r="L7" i="16" s="1"/>
  <c r="H26" i="16"/>
  <c r="H25" i="16"/>
  <c r="H7" i="15"/>
  <c r="N7" i="15" s="1"/>
  <c r="H16" i="15"/>
  <c r="H23" i="19" l="1"/>
  <c r="D18" i="3" s="1"/>
  <c r="F14" i="3"/>
  <c r="F21" i="3" s="1"/>
  <c r="H81" i="17"/>
  <c r="D14" i="3" s="1"/>
  <c r="E9" i="3"/>
  <c r="I9" i="3" s="1"/>
  <c r="K14" i="17"/>
  <c r="K81" i="17" s="1"/>
  <c r="L15" i="19"/>
  <c r="L8" i="19"/>
  <c r="E18" i="3"/>
  <c r="L26" i="16"/>
  <c r="L25" i="16"/>
  <c r="H43" i="16"/>
  <c r="D15" i="3" s="1"/>
  <c r="D9" i="3"/>
  <c r="H9" i="3" s="1"/>
  <c r="L23" i="19" l="1"/>
  <c r="L43" i="16"/>
  <c r="D21" i="3"/>
  <c r="H15" i="3"/>
  <c r="J15" i="3"/>
  <c r="F22" i="3"/>
  <c r="J14" i="3"/>
  <c r="H14" i="3"/>
  <c r="H21" i="3" s="1"/>
  <c r="J18" i="3"/>
  <c r="H18" i="3"/>
  <c r="I18" i="3"/>
  <c r="J9" i="3"/>
  <c r="I9" i="1" l="1"/>
  <c r="F24" i="1"/>
  <c r="E53" i="1" l="1"/>
  <c r="D91" i="1" l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3" i="1"/>
  <c r="D42" i="1"/>
  <c r="D41" i="1"/>
  <c r="D40" i="1"/>
  <c r="D39" i="1"/>
  <c r="D37" i="1"/>
  <c r="D36" i="1"/>
  <c r="D35" i="1"/>
  <c r="D34" i="1"/>
  <c r="D33" i="1"/>
  <c r="D31" i="1"/>
  <c r="D30" i="1"/>
  <c r="D29" i="1"/>
  <c r="D26" i="1"/>
  <c r="D25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92" i="1"/>
  <c r="D93" i="1"/>
  <c r="D95" i="1"/>
  <c r="D96" i="1"/>
  <c r="D97" i="1"/>
  <c r="D98" i="1"/>
  <c r="D4" i="1"/>
  <c r="H22" i="4" l="1"/>
  <c r="I42" i="13"/>
  <c r="I43" i="13"/>
  <c r="I44" i="13"/>
  <c r="E25" i="13"/>
  <c r="L28" i="13" l="1"/>
  <c r="L25" i="13"/>
  <c r="I28" i="13"/>
  <c r="H28" i="13"/>
  <c r="H25" i="13"/>
  <c r="I25" i="13"/>
  <c r="I22" i="4"/>
  <c r="N22" i="4" s="1"/>
  <c r="H42" i="13"/>
  <c r="H43" i="13"/>
  <c r="K43" i="13" s="1"/>
  <c r="H44" i="13"/>
  <c r="K44" i="13" s="1"/>
  <c r="E26" i="14"/>
  <c r="H26" i="14" s="1"/>
  <c r="E9" i="4"/>
  <c r="I9" i="4" s="1"/>
  <c r="K42" i="13" l="1"/>
  <c r="D11" i="3"/>
  <c r="K28" i="13"/>
  <c r="K25" i="13"/>
  <c r="H9" i="4"/>
  <c r="N9" i="4" s="1"/>
  <c r="L26" i="14"/>
  <c r="E25" i="4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L10" i="13" s="1"/>
  <c r="E9" i="13"/>
  <c r="L9" i="13" s="1"/>
  <c r="E8" i="13"/>
  <c r="E7" i="13"/>
  <c r="I24" i="11"/>
  <c r="H23" i="11"/>
  <c r="H21" i="11"/>
  <c r="H19" i="11"/>
  <c r="H17" i="11"/>
  <c r="E15" i="11"/>
  <c r="E14" i="11"/>
  <c r="H14" i="11" s="1"/>
  <c r="E13" i="11"/>
  <c r="E12" i="11"/>
  <c r="H12" i="11" s="1"/>
  <c r="E11" i="11"/>
  <c r="E10" i="11"/>
  <c r="H10" i="11" s="1"/>
  <c r="E9" i="11"/>
  <c r="E8" i="11"/>
  <c r="H8" i="11" s="1"/>
  <c r="E10" i="10"/>
  <c r="E8" i="4"/>
  <c r="E10" i="4"/>
  <c r="E11" i="4"/>
  <c r="I11" i="4" s="1"/>
  <c r="E12" i="4"/>
  <c r="E13" i="4"/>
  <c r="E14" i="4"/>
  <c r="I14" i="4" s="1"/>
  <c r="E15" i="4"/>
  <c r="E16" i="4"/>
  <c r="H21" i="4"/>
  <c r="I23" i="4"/>
  <c r="H19" i="4"/>
  <c r="H11" i="3" l="1"/>
  <c r="I16" i="11"/>
  <c r="H16" i="11"/>
  <c r="I18" i="11"/>
  <c r="H18" i="11"/>
  <c r="I20" i="11"/>
  <c r="H20" i="11"/>
  <c r="I22" i="11"/>
  <c r="H22" i="11"/>
  <c r="G8" i="3"/>
  <c r="L38" i="13"/>
  <c r="L26" i="13"/>
  <c r="I39" i="13"/>
  <c r="L39" i="13"/>
  <c r="I27" i="13"/>
  <c r="L27" i="13"/>
  <c r="L34" i="13"/>
  <c r="L40" i="13"/>
  <c r="L32" i="13"/>
  <c r="I33" i="13"/>
  <c r="L33" i="13"/>
  <c r="I29" i="13"/>
  <c r="L29" i="13"/>
  <c r="I35" i="13"/>
  <c r="L35" i="13"/>
  <c r="I41" i="13"/>
  <c r="L41" i="13"/>
  <c r="L30" i="13"/>
  <c r="L36" i="13"/>
  <c r="I31" i="13"/>
  <c r="L31" i="13"/>
  <c r="I37" i="13"/>
  <c r="L37" i="13"/>
  <c r="I9" i="11"/>
  <c r="H9" i="11"/>
  <c r="I13" i="13"/>
  <c r="L13" i="13"/>
  <c r="I19" i="13"/>
  <c r="L19" i="13"/>
  <c r="I13" i="11"/>
  <c r="H13" i="11"/>
  <c r="I21" i="13"/>
  <c r="L21" i="13"/>
  <c r="I11" i="11"/>
  <c r="H11" i="11"/>
  <c r="L16" i="13"/>
  <c r="L22" i="13"/>
  <c r="L14" i="13"/>
  <c r="I11" i="13"/>
  <c r="L11" i="13"/>
  <c r="I17" i="13"/>
  <c r="L17" i="13"/>
  <c r="I23" i="13"/>
  <c r="L23" i="13"/>
  <c r="L20" i="13"/>
  <c r="I15" i="13"/>
  <c r="L15" i="13"/>
  <c r="I15" i="11"/>
  <c r="H15" i="11"/>
  <c r="L12" i="13"/>
  <c r="L18" i="13"/>
  <c r="L24" i="13"/>
  <c r="I10" i="13"/>
  <c r="I9" i="13"/>
  <c r="I7" i="13"/>
  <c r="I25" i="4"/>
  <c r="I22" i="13"/>
  <c r="I16" i="13"/>
  <c r="H25" i="4"/>
  <c r="I26" i="13"/>
  <c r="H39" i="13"/>
  <c r="H7" i="14"/>
  <c r="I19" i="4"/>
  <c r="N19" i="4" s="1"/>
  <c r="I21" i="4"/>
  <c r="N21" i="4" s="1"/>
  <c r="I18" i="4"/>
  <c r="I16" i="4"/>
  <c r="I13" i="4"/>
  <c r="I10" i="4"/>
  <c r="I24" i="4"/>
  <c r="I20" i="4"/>
  <c r="I15" i="4"/>
  <c r="I12" i="4"/>
  <c r="I8" i="4"/>
  <c r="H7" i="13"/>
  <c r="H21" i="13"/>
  <c r="H33" i="13"/>
  <c r="H37" i="13"/>
  <c r="H15" i="13"/>
  <c r="H19" i="13"/>
  <c r="I38" i="13"/>
  <c r="H13" i="13"/>
  <c r="I36" i="13"/>
  <c r="I40" i="13"/>
  <c r="H9" i="13"/>
  <c r="L8" i="13"/>
  <c r="H11" i="13"/>
  <c r="H17" i="13"/>
  <c r="H23" i="13"/>
  <c r="H29" i="13"/>
  <c r="I32" i="13"/>
  <c r="H41" i="13"/>
  <c r="I8" i="13"/>
  <c r="I14" i="13"/>
  <c r="I20" i="13"/>
  <c r="I24" i="13"/>
  <c r="H27" i="13"/>
  <c r="I30" i="13"/>
  <c r="H35" i="13"/>
  <c r="I12" i="13"/>
  <c r="I18" i="13"/>
  <c r="H31" i="13"/>
  <c r="I34" i="13"/>
  <c r="L7" i="13"/>
  <c r="H8" i="13"/>
  <c r="H10" i="13"/>
  <c r="H12" i="13"/>
  <c r="H14" i="13"/>
  <c r="H16" i="13"/>
  <c r="H18" i="13"/>
  <c r="H20" i="13"/>
  <c r="H22" i="13"/>
  <c r="H24" i="13"/>
  <c r="H26" i="13"/>
  <c r="H30" i="13"/>
  <c r="H32" i="13"/>
  <c r="H34" i="13"/>
  <c r="H36" i="13"/>
  <c r="H38" i="13"/>
  <c r="H40" i="13"/>
  <c r="I8" i="11"/>
  <c r="I10" i="11"/>
  <c r="I12" i="11"/>
  <c r="I14" i="11"/>
  <c r="I17" i="11"/>
  <c r="I19" i="11"/>
  <c r="I21" i="11"/>
  <c r="I23" i="11"/>
  <c r="H10" i="10"/>
  <c r="I10" i="10"/>
  <c r="I8" i="10"/>
  <c r="H8" i="10"/>
  <c r="H24" i="4"/>
  <c r="H16" i="4"/>
  <c r="H23" i="4"/>
  <c r="N23" i="4" s="1"/>
  <c r="H18" i="4"/>
  <c r="H20" i="4"/>
  <c r="H10" i="4"/>
  <c r="H13" i="4"/>
  <c r="N13" i="4" s="1"/>
  <c r="H15" i="4"/>
  <c r="H8" i="4"/>
  <c r="H12" i="4"/>
  <c r="H11" i="4"/>
  <c r="N11" i="4" s="1"/>
  <c r="H14" i="4"/>
  <c r="N14" i="4" s="1"/>
  <c r="I25" i="11" l="1"/>
  <c r="E12" i="3" s="1"/>
  <c r="H25" i="11"/>
  <c r="N8" i="4"/>
  <c r="H28" i="4"/>
  <c r="D8" i="3" s="1"/>
  <c r="H11" i="10"/>
  <c r="N15" i="4"/>
  <c r="N18" i="4"/>
  <c r="N16" i="4"/>
  <c r="N25" i="4"/>
  <c r="N20" i="4"/>
  <c r="N12" i="4"/>
  <c r="N10" i="4"/>
  <c r="N24" i="4"/>
  <c r="F8" i="3"/>
  <c r="K13" i="13"/>
  <c r="K38" i="13"/>
  <c r="I28" i="4"/>
  <c r="E8" i="3" s="1"/>
  <c r="K26" i="13"/>
  <c r="K39" i="13"/>
  <c r="H27" i="14"/>
  <c r="L7" i="14"/>
  <c r="L27" i="14" s="1"/>
  <c r="D13" i="3" s="1"/>
  <c r="L10" i="10"/>
  <c r="L8" i="10"/>
  <c r="D10" i="3"/>
  <c r="K33" i="13"/>
  <c r="K27" i="13"/>
  <c r="K36" i="13"/>
  <c r="K20" i="13"/>
  <c r="K8" i="13"/>
  <c r="K35" i="13"/>
  <c r="K41" i="13"/>
  <c r="K21" i="13"/>
  <c r="K9" i="13"/>
  <c r="K17" i="13"/>
  <c r="I45" i="13"/>
  <c r="K30" i="13"/>
  <c r="K40" i="13"/>
  <c r="K34" i="13"/>
  <c r="K18" i="13"/>
  <c r="K11" i="13"/>
  <c r="K32" i="13"/>
  <c r="K23" i="13"/>
  <c r="K37" i="13"/>
  <c r="K31" i="13"/>
  <c r="K29" i="13"/>
  <c r="H45" i="13"/>
  <c r="K15" i="13"/>
  <c r="K19" i="13"/>
  <c r="K22" i="13"/>
  <c r="K16" i="13"/>
  <c r="K10" i="13"/>
  <c r="K7" i="13"/>
  <c r="K14" i="13"/>
  <c r="K24" i="13"/>
  <c r="K12" i="13"/>
  <c r="L45" i="13"/>
  <c r="G11" i="3" s="1"/>
  <c r="E17" i="3"/>
  <c r="E21" i="3" s="1"/>
  <c r="L13" i="11"/>
  <c r="L9" i="11"/>
  <c r="L21" i="11"/>
  <c r="L24" i="11"/>
  <c r="L18" i="11"/>
  <c r="L15" i="11"/>
  <c r="L16" i="11"/>
  <c r="L20" i="11"/>
  <c r="L22" i="11"/>
  <c r="L8" i="11"/>
  <c r="L23" i="11"/>
  <c r="L17" i="11"/>
  <c r="L10" i="11"/>
  <c r="L14" i="11"/>
  <c r="L11" i="11"/>
  <c r="L19" i="11"/>
  <c r="L12" i="11"/>
  <c r="D12" i="3"/>
  <c r="I11" i="10"/>
  <c r="E10" i="3" s="1"/>
  <c r="I10" i="3" s="1"/>
  <c r="L25" i="11" l="1"/>
  <c r="D19" i="3"/>
  <c r="D23" i="3" s="1"/>
  <c r="N28" i="4"/>
  <c r="I11" i="3"/>
  <c r="J11" i="3"/>
  <c r="G19" i="3"/>
  <c r="G23" i="3" s="1"/>
  <c r="E19" i="3"/>
  <c r="F19" i="3"/>
  <c r="F23" i="3" s="1"/>
  <c r="I12" i="3"/>
  <c r="I8" i="3"/>
  <c r="J17" i="3"/>
  <c r="I17" i="3"/>
  <c r="I21" i="3" s="1"/>
  <c r="H22" i="3" s="1"/>
  <c r="D22" i="3"/>
  <c r="L11" i="10"/>
  <c r="H10" i="3"/>
  <c r="H8" i="3"/>
  <c r="J13" i="3"/>
  <c r="H13" i="3"/>
  <c r="J12" i="3"/>
  <c r="H12" i="3"/>
  <c r="J8" i="3"/>
  <c r="J10" i="3"/>
  <c r="K45" i="13"/>
  <c r="H19" i="3" l="1"/>
  <c r="H23" i="3" s="1"/>
  <c r="F20" i="3"/>
  <c r="D20" i="3"/>
  <c r="E23" i="3"/>
  <c r="D24" i="3" s="1"/>
  <c r="I19" i="3"/>
  <c r="I23" i="3" s="1"/>
  <c r="H20" i="3" l="1"/>
  <c r="D25" i="3" s="1"/>
</calcChain>
</file>

<file path=xl/sharedStrings.xml><?xml version="1.0" encoding="utf-8"?>
<sst xmlns="http://schemas.openxmlformats.org/spreadsheetml/2006/main" count="1582" uniqueCount="142">
  <si>
    <t>Streckenliste</t>
  </si>
  <si>
    <t>Linie</t>
  </si>
  <si>
    <t>von</t>
  </si>
  <si>
    <t>nach</t>
  </si>
  <si>
    <t>Relation</t>
  </si>
  <si>
    <t>km Thüringen</t>
  </si>
  <si>
    <t>Erfurt Hbf</t>
  </si>
  <si>
    <t>Eisenach</t>
  </si>
  <si>
    <t>tgl</t>
  </si>
  <si>
    <t>W(Sa)</t>
  </si>
  <si>
    <t>Sa</t>
  </si>
  <si>
    <t>S</t>
  </si>
  <si>
    <t>Sa+S</t>
  </si>
  <si>
    <t>W(Sa) Schule</t>
  </si>
  <si>
    <t>Fr+Sa</t>
  </si>
  <si>
    <t>Mo-Sa</t>
  </si>
  <si>
    <t>W(Sa)+S</t>
  </si>
  <si>
    <t>nur 1.1.</t>
  </si>
  <si>
    <t>Mo-Do</t>
  </si>
  <si>
    <t>Grundangebot</t>
  </si>
  <si>
    <t>Option</t>
  </si>
  <si>
    <t>Summe Linie</t>
  </si>
  <si>
    <t>Thüringen</t>
  </si>
  <si>
    <t>Strecke</t>
  </si>
  <si>
    <t>Summe Los A nach AT</t>
  </si>
  <si>
    <t>Gesamtsumme Los A</t>
  </si>
  <si>
    <t>Gesamtsumme Los B</t>
  </si>
  <si>
    <t>Zug-Nr.</t>
  </si>
  <si>
    <t xml:space="preserve">nach </t>
  </si>
  <si>
    <t>VTR</t>
  </si>
  <si>
    <t>VT</t>
  </si>
  <si>
    <t>Fplkm je Fahrt
Grundangebot</t>
  </si>
  <si>
    <t>Fplkm je Fahrt
Option</t>
  </si>
  <si>
    <t>Fplkm/Jahr
Option</t>
  </si>
  <si>
    <t>Fplkm/Jahr gesamt
Option</t>
  </si>
  <si>
    <t>Verkehrstageregelung</t>
  </si>
  <si>
    <t>Verkehrstage / Normjahr</t>
  </si>
  <si>
    <t>Fplkm/Jahr
Grundangebot</t>
  </si>
  <si>
    <t>Fplkm /Jahr gesamt
Grundangebot</t>
  </si>
  <si>
    <t>Bemerkung</t>
  </si>
  <si>
    <t>Fr</t>
  </si>
  <si>
    <t>Fr+Sa+S</t>
  </si>
  <si>
    <t>RE 7</t>
  </si>
  <si>
    <t>Erfurt - Suhl - Grimmenthal - Ebenhausen - Schweinfurt - Würzburg</t>
  </si>
  <si>
    <t>RE 57</t>
  </si>
  <si>
    <t>RE 70</t>
  </si>
  <si>
    <t>Erfurt - Suhl - Grimmenthal - Meiningen</t>
  </si>
  <si>
    <t>RB 40</t>
  </si>
  <si>
    <t>Erfurt - Suhl - Grimmenthal - Ebenhausen - Schweinfurt</t>
  </si>
  <si>
    <t>RB 41</t>
  </si>
  <si>
    <t>Eisenach - Meiningen - Eisfeld - Sonneberg - Neuhaus am Rennweg</t>
  </si>
  <si>
    <t>RB 43</t>
  </si>
  <si>
    <t>Wernshausen - Zella-Mehlis</t>
  </si>
  <si>
    <t>RB 44</t>
  </si>
  <si>
    <t>RB 50</t>
  </si>
  <si>
    <t>Gemünden - Hammelburg - Bad Kissingen - Ebenhausen - Schweinfurt</t>
  </si>
  <si>
    <t>RB 59</t>
  </si>
  <si>
    <t>Würzburg - Seligenstadt - Volkach-Astheim</t>
  </si>
  <si>
    <t>RB 49</t>
  </si>
  <si>
    <t>Schweinfurt Hbf</t>
  </si>
  <si>
    <t>km Bayern</t>
  </si>
  <si>
    <t xml:space="preserve">Erfurt Hbf </t>
  </si>
  <si>
    <t>Würzburg Hbf</t>
  </si>
  <si>
    <t>Meiningen</t>
  </si>
  <si>
    <t>Hammelburg</t>
  </si>
  <si>
    <t>Bad Kissingen</t>
  </si>
  <si>
    <t>Mellrichstadt</t>
  </si>
  <si>
    <t>Ebenhausen</t>
  </si>
  <si>
    <t>Suhl</t>
  </si>
  <si>
    <t>Grimmenthal</t>
  </si>
  <si>
    <t>Schweinfurt Stadt</t>
  </si>
  <si>
    <t>Neuhaus am Rennweg</t>
  </si>
  <si>
    <t>Sonneberg Hbf</t>
  </si>
  <si>
    <t>Eisfeld</t>
  </si>
  <si>
    <t>Bad Salzungen</t>
  </si>
  <si>
    <t>Zella-Mehlis</t>
  </si>
  <si>
    <t>Wernshausen</t>
  </si>
  <si>
    <t>Schmalkalden</t>
  </si>
  <si>
    <t>Ilmenau</t>
  </si>
  <si>
    <t>Rennsteig</t>
  </si>
  <si>
    <t>Schmiedefeld</t>
  </si>
  <si>
    <t>Schleusingen</t>
  </si>
  <si>
    <t>Themar</t>
  </si>
  <si>
    <t>Gemünden</t>
  </si>
  <si>
    <t xml:space="preserve">Gemünden </t>
  </si>
  <si>
    <t>Bad Neustadt</t>
  </si>
  <si>
    <t>RS 5</t>
  </si>
  <si>
    <t>Volkach-Astheim</t>
  </si>
  <si>
    <t>BEG</t>
  </si>
  <si>
    <t>Bayern</t>
  </si>
  <si>
    <t>Mo-Do+S</t>
  </si>
  <si>
    <t>Gesamtübersicht Leistungsvolumen Südthüringen-Unterfranken-Netz</t>
  </si>
  <si>
    <t>RB 59 Schweinfurt - Bad Neustadt (- Meiningen)</t>
  </si>
  <si>
    <t>RB 50 Schweinfurt - Bad Kissingen - Hammelburg - Gemünden</t>
  </si>
  <si>
    <t>Gesamt</t>
  </si>
  <si>
    <t>Sa+S Winter</t>
  </si>
  <si>
    <t>Sa+S Sommer</t>
  </si>
  <si>
    <t>RB 49 Ilmenau - Rennsteig</t>
  </si>
  <si>
    <t>Meiningen - Bad Neustadt - Ebenhausen - Schweinfurt</t>
  </si>
  <si>
    <t>RB 41 Eisenach - Meiningen - Eisfeld - Sonneberg - Neuhaus am Rennweg</t>
  </si>
  <si>
    <t>RB 43 Wernshausen - Zella-Mehlis</t>
  </si>
  <si>
    <t>RS 5 Würzburg - Seligenstadt - Volkach-Astheim</t>
  </si>
  <si>
    <t>Summe Los B nach AT</t>
  </si>
  <si>
    <t>Angaben in Fahrplankm/Jahr 
gemäß Kilometrierung DB InfraGO AG</t>
  </si>
  <si>
    <t>Ilmenau - Rennsteig</t>
  </si>
  <si>
    <t>Los B</t>
  </si>
  <si>
    <t>Los A</t>
  </si>
  <si>
    <t>Bad Kissingen - Ebenhausen - Schweinfurt - Würzburg</t>
  </si>
  <si>
    <t>Stand: 15.05.2025</t>
  </si>
  <si>
    <t>Stand: 19.05.2025</t>
  </si>
  <si>
    <t>Summe Los A + Los B nach AT</t>
  </si>
  <si>
    <t>Hildburghausen</t>
  </si>
  <si>
    <t xml:space="preserve">Fplkm je Fahrt
</t>
  </si>
  <si>
    <t xml:space="preserve">Fplkm /Jahr gesamt
</t>
  </si>
  <si>
    <t>Gesamtsumme Los A + Los B ohne Optionen</t>
  </si>
  <si>
    <t>Gesamtsumme Los A + Los B mit Optionen</t>
  </si>
  <si>
    <t>BI_003</t>
  </si>
  <si>
    <t>Streckenlänge RB 40 Thüringen von 100,541 auf 100,524 korrigiert</t>
  </si>
  <si>
    <t>Stand: 06.01.2026</t>
  </si>
  <si>
    <r>
      <rPr>
        <sz val="10"/>
        <color theme="4"/>
        <rFont val="Arial"/>
        <family val="2"/>
      </rPr>
      <t xml:space="preserve">4903 </t>
    </r>
    <r>
      <rPr>
        <strike/>
        <sz val="10"/>
        <color theme="4"/>
        <rFont val="Arial"/>
        <family val="2"/>
      </rPr>
      <t>4904</t>
    </r>
  </si>
  <si>
    <r>
      <rPr>
        <sz val="10"/>
        <color theme="4"/>
        <rFont val="Arial"/>
        <family val="2"/>
      </rPr>
      <t xml:space="preserve">4905 </t>
    </r>
    <r>
      <rPr>
        <strike/>
        <sz val="10"/>
        <color theme="4"/>
        <rFont val="Arial"/>
        <family val="2"/>
      </rPr>
      <t>4906</t>
    </r>
  </si>
  <si>
    <r>
      <rPr>
        <sz val="10"/>
        <color theme="4"/>
        <rFont val="Arial"/>
        <family val="2"/>
      </rPr>
      <t xml:space="preserve">4907 </t>
    </r>
    <r>
      <rPr>
        <strike/>
        <sz val="10"/>
        <color theme="4"/>
        <rFont val="Arial"/>
        <family val="2"/>
      </rPr>
      <t>4908</t>
    </r>
  </si>
  <si>
    <r>
      <rPr>
        <sz val="10"/>
        <color theme="4"/>
        <rFont val="Arial"/>
        <family val="2"/>
      </rPr>
      <t xml:space="preserve">4909 </t>
    </r>
    <r>
      <rPr>
        <strike/>
        <sz val="10"/>
        <color theme="4"/>
        <rFont val="Arial"/>
        <family val="2"/>
      </rPr>
      <t>4910</t>
    </r>
  </si>
  <si>
    <r>
      <rPr>
        <sz val="10"/>
        <color theme="4"/>
        <rFont val="Arial"/>
        <family val="2"/>
      </rPr>
      <t xml:space="preserve">4951 </t>
    </r>
    <r>
      <rPr>
        <strike/>
        <sz val="10"/>
        <color theme="4"/>
        <rFont val="Arial"/>
        <family val="2"/>
      </rPr>
      <t>4952</t>
    </r>
  </si>
  <si>
    <r>
      <rPr>
        <sz val="10"/>
        <color theme="4"/>
        <rFont val="Arial"/>
        <family val="2"/>
      </rPr>
      <t xml:space="preserve">4953 </t>
    </r>
    <r>
      <rPr>
        <strike/>
        <sz val="10"/>
        <color theme="4"/>
        <rFont val="Arial"/>
        <family val="2"/>
      </rPr>
      <t>4954</t>
    </r>
  </si>
  <si>
    <r>
      <rPr>
        <sz val="10"/>
        <color theme="4"/>
        <rFont val="Arial"/>
        <family val="2"/>
      </rPr>
      <t xml:space="preserve">4955 </t>
    </r>
    <r>
      <rPr>
        <strike/>
        <sz val="10"/>
        <color theme="4"/>
        <rFont val="Arial"/>
        <family val="2"/>
      </rPr>
      <t>4956</t>
    </r>
  </si>
  <si>
    <r>
      <rPr>
        <sz val="10"/>
        <color theme="4"/>
        <rFont val="Arial"/>
        <family val="2"/>
      </rPr>
      <t xml:space="preserve">4957 </t>
    </r>
    <r>
      <rPr>
        <strike/>
        <sz val="10"/>
        <color theme="4"/>
        <rFont val="Arial"/>
        <family val="2"/>
      </rPr>
      <t>4958</t>
    </r>
  </si>
  <si>
    <r>
      <rPr>
        <sz val="10"/>
        <color theme="4"/>
        <rFont val="Arial"/>
        <family val="2"/>
      </rPr>
      <t xml:space="preserve">4959 </t>
    </r>
    <r>
      <rPr>
        <strike/>
        <sz val="10"/>
        <color theme="4"/>
        <rFont val="Arial"/>
        <family val="2"/>
      </rPr>
      <t>4960</t>
    </r>
  </si>
  <si>
    <r>
      <rPr>
        <sz val="10"/>
        <color theme="4"/>
        <rFont val="Arial"/>
        <family val="2"/>
      </rPr>
      <t xml:space="preserve">4904 </t>
    </r>
    <r>
      <rPr>
        <strike/>
        <sz val="10"/>
        <color theme="4"/>
        <rFont val="Arial"/>
        <family val="2"/>
      </rPr>
      <t>4903</t>
    </r>
  </si>
  <si>
    <r>
      <t xml:space="preserve">4906 </t>
    </r>
    <r>
      <rPr>
        <strike/>
        <sz val="10"/>
        <color theme="4"/>
        <rFont val="Arial"/>
        <family val="2"/>
      </rPr>
      <t>4905</t>
    </r>
  </si>
  <si>
    <r>
      <rPr>
        <sz val="10"/>
        <color theme="4"/>
        <rFont val="Arial"/>
        <family val="2"/>
      </rPr>
      <t xml:space="preserve">4908 </t>
    </r>
    <r>
      <rPr>
        <strike/>
        <sz val="10"/>
        <color theme="4"/>
        <rFont val="Arial"/>
        <family val="2"/>
      </rPr>
      <t>4907</t>
    </r>
  </si>
  <si>
    <r>
      <rPr>
        <sz val="10"/>
        <color theme="4"/>
        <rFont val="Arial"/>
        <family val="2"/>
      </rPr>
      <t xml:space="preserve">4910 </t>
    </r>
    <r>
      <rPr>
        <strike/>
        <sz val="10"/>
        <color theme="4"/>
        <rFont val="Arial"/>
        <family val="2"/>
      </rPr>
      <t>4909</t>
    </r>
  </si>
  <si>
    <r>
      <rPr>
        <sz val="10"/>
        <color theme="4"/>
        <rFont val="Arial"/>
        <family val="2"/>
      </rPr>
      <t xml:space="preserve">4952 </t>
    </r>
    <r>
      <rPr>
        <strike/>
        <sz val="10"/>
        <color theme="4"/>
        <rFont val="Arial"/>
        <family val="2"/>
      </rPr>
      <t>4951</t>
    </r>
  </si>
  <si>
    <r>
      <rPr>
        <sz val="10"/>
        <color theme="4"/>
        <rFont val="Arial"/>
        <family val="2"/>
      </rPr>
      <t xml:space="preserve">4954 </t>
    </r>
    <r>
      <rPr>
        <strike/>
        <sz val="10"/>
        <color theme="4"/>
        <rFont val="Arial"/>
        <family val="2"/>
      </rPr>
      <t>4953</t>
    </r>
  </si>
  <si>
    <r>
      <rPr>
        <sz val="10"/>
        <color theme="4"/>
        <rFont val="Arial"/>
        <family val="2"/>
      </rPr>
      <t xml:space="preserve">4956 </t>
    </r>
    <r>
      <rPr>
        <strike/>
        <sz val="10"/>
        <color theme="4"/>
        <rFont val="Arial"/>
        <family val="2"/>
      </rPr>
      <t>4955</t>
    </r>
  </si>
  <si>
    <r>
      <rPr>
        <sz val="10"/>
        <color theme="4"/>
        <rFont val="Arial"/>
        <family val="2"/>
      </rPr>
      <t xml:space="preserve">4958 </t>
    </r>
    <r>
      <rPr>
        <strike/>
        <sz val="10"/>
        <color theme="4"/>
        <rFont val="Arial"/>
        <family val="2"/>
      </rPr>
      <t>4957</t>
    </r>
  </si>
  <si>
    <r>
      <rPr>
        <sz val="10"/>
        <color theme="4"/>
        <rFont val="Arial"/>
        <family val="2"/>
      </rPr>
      <t xml:space="preserve">4960 </t>
    </r>
    <r>
      <rPr>
        <strike/>
        <sz val="10"/>
        <color theme="4"/>
        <rFont val="Arial"/>
        <family val="2"/>
      </rPr>
      <t>4957</t>
    </r>
  </si>
  <si>
    <t>BI_33</t>
  </si>
  <si>
    <t>Zugnummern RB 49 an Anlage LB-1.15 Tabellenfahrpläne und Sitzplatzkapazitäten angeglichen</t>
  </si>
  <si>
    <t>BI_41</t>
  </si>
  <si>
    <t>BI_003; BI_41</t>
  </si>
  <si>
    <t>Verkehrstage bei 2117 von W(Sa) auf tgl angepasst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</si>
</sst>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_-* #,##0.000\ _€_-;\-* #,##0.000\ _€_-;_-* &quot;-&quot;??\ _€_-;_-@_-"/>
    <numFmt numFmtId="166" formatCode="#,##0.000"/>
    <numFmt numFmtId="167" formatCode="_-* #,##0.00\ _€_-;\-* #,##0.00\ _€_-;_-* &quot;-&quot;??\ _€_-;_-@_-"/>
    <numFmt numFmtId="168" formatCode="#,##0.000_ ;\-#,##0.000\ "/>
    <numFmt numFmtId="169" formatCode="_-* #,##0.000\ _€_-;\-* #,##0.000\ _€_-;_-* &quot;-&quot;???\ _€_-;_-@_-"/>
    <numFmt numFmtId="170" formatCode="_-* #,##0.000_-;\-* #,##0.00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color rgb="FF0070C0"/>
      <name val="Arial"/>
      <family val="2"/>
    </font>
    <font>
      <sz val="10"/>
      <color theme="1"/>
      <name val="Arial"/>
      <family val="2"/>
    </font>
    <font>
      <sz val="10"/>
      <name val="Transit-Norm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Transit-Normal"/>
    </font>
    <font>
      <sz val="12"/>
      <name val="Arial"/>
      <family val="2"/>
    </font>
    <font>
      <i/>
      <sz val="10"/>
      <name val="Arial"/>
      <family val="2"/>
    </font>
    <font>
      <b/>
      <i/>
      <sz val="11"/>
      <color theme="0"/>
      <name val="Arial"/>
      <family val="2"/>
    </font>
    <font>
      <b/>
      <sz val="12"/>
      <name val="Transit-Normal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4"/>
      <name val="Arial"/>
      <family val="2"/>
    </font>
    <font>
      <b/>
      <sz val="11"/>
      <color theme="4"/>
      <name val="Arial"/>
      <family val="2"/>
    </font>
    <font>
      <sz val="12"/>
      <color theme="4"/>
      <name val="Arial"/>
      <family val="2"/>
    </font>
    <font>
      <b/>
      <sz val="12"/>
      <color theme="4"/>
      <name val="Transit-Normal"/>
    </font>
    <font>
      <b/>
      <sz val="12"/>
      <color theme="4"/>
      <name val="Arial"/>
      <family val="2"/>
    </font>
    <font>
      <strike/>
      <sz val="10"/>
      <color theme="4"/>
      <name val="Arial"/>
      <family val="2"/>
    </font>
    <font>
      <sz val="11"/>
      <color theme="4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Transit-Normal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DE3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4" fillId="2" borderId="0" xfId="0" applyNumberFormat="1" applyFont="1" applyFill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165" fontId="10" fillId="4" borderId="9" xfId="1" applyNumberFormat="1" applyFont="1" applyFill="1" applyBorder="1" applyAlignment="1">
      <alignment vertical="center"/>
    </xf>
    <xf numFmtId="165" fontId="10" fillId="4" borderId="7" xfId="1" applyNumberFormat="1" applyFont="1" applyFill="1" applyBorder="1" applyAlignment="1">
      <alignment vertical="center"/>
    </xf>
    <xf numFmtId="165" fontId="10" fillId="4" borderId="10" xfId="1" applyNumberFormat="1" applyFont="1" applyFill="1" applyBorder="1" applyAlignment="1">
      <alignment vertical="center"/>
    </xf>
    <xf numFmtId="165" fontId="10" fillId="4" borderId="15" xfId="1" applyNumberFormat="1" applyFont="1" applyFill="1" applyBorder="1" applyAlignment="1">
      <alignment vertical="center"/>
    </xf>
    <xf numFmtId="165" fontId="10" fillId="4" borderId="13" xfId="1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0" fontId="12" fillId="0" borderId="0" xfId="0" applyFont="1" applyAlignment="1">
      <alignment vertical="center" textRotation="90"/>
    </xf>
    <xf numFmtId="166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/>
    <xf numFmtId="165" fontId="2" fillId="0" borderId="8" xfId="1" applyNumberFormat="1" applyFont="1" applyFill="1" applyBorder="1"/>
    <xf numFmtId="0" fontId="15" fillId="0" borderId="0" xfId="0" applyFont="1" applyAlignment="1">
      <alignment horizontal="right"/>
    </xf>
    <xf numFmtId="0" fontId="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165" fontId="2" fillId="0" borderId="22" xfId="1" applyNumberFormat="1" applyFont="1" applyFill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/>
    <xf numFmtId="165" fontId="2" fillId="0" borderId="14" xfId="1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19" xfId="0" applyFont="1" applyBorder="1"/>
    <xf numFmtId="0" fontId="2" fillId="0" borderId="27" xfId="0" applyFont="1" applyBorder="1"/>
    <xf numFmtId="165" fontId="2" fillId="0" borderId="27" xfId="1" applyNumberFormat="1" applyFont="1" applyFill="1" applyBorder="1"/>
    <xf numFmtId="0" fontId="8" fillId="0" borderId="29" xfId="0" applyFont="1" applyBorder="1" applyAlignment="1">
      <alignment horizontal="center" vertical="center" wrapText="1"/>
    </xf>
    <xf numFmtId="165" fontId="15" fillId="0" borderId="22" xfId="0" applyNumberFormat="1" applyFont="1" applyBorder="1" applyAlignment="1">
      <alignment horizontal="right"/>
    </xf>
    <xf numFmtId="165" fontId="15" fillId="0" borderId="22" xfId="1" applyNumberFormat="1" applyFont="1" applyFill="1" applyBorder="1"/>
    <xf numFmtId="165" fontId="8" fillId="0" borderId="22" xfId="1" applyNumberFormat="1" applyFont="1" applyFill="1" applyBorder="1"/>
    <xf numFmtId="0" fontId="2" fillId="0" borderId="0" xfId="0" applyFont="1" applyBorder="1"/>
    <xf numFmtId="0" fontId="8" fillId="0" borderId="29" xfId="0" applyFont="1" applyBorder="1" applyAlignment="1">
      <alignment horizontal="center" vertical="center" wrapText="1"/>
    </xf>
    <xf numFmtId="0" fontId="2" fillId="0" borderId="8" xfId="0" applyFont="1" applyFill="1" applyBorder="1"/>
    <xf numFmtId="164" fontId="2" fillId="0" borderId="0" xfId="0" applyNumberFormat="1" applyFont="1" applyFill="1"/>
    <xf numFmtId="0" fontId="4" fillId="0" borderId="0" xfId="0" applyFont="1" applyFill="1"/>
    <xf numFmtId="0" fontId="2" fillId="0" borderId="31" xfId="0" applyFont="1" applyBorder="1"/>
    <xf numFmtId="0" fontId="2" fillId="0" borderId="2" xfId="0" applyFont="1" applyBorder="1"/>
    <xf numFmtId="164" fontId="2" fillId="0" borderId="31" xfId="0" applyNumberFormat="1" applyFont="1" applyFill="1" applyBorder="1"/>
    <xf numFmtId="0" fontId="2" fillId="0" borderId="14" xfId="0" applyFont="1" applyFill="1" applyBorder="1"/>
    <xf numFmtId="165" fontId="2" fillId="0" borderId="19" xfId="1" applyNumberFormat="1" applyFont="1" applyFill="1" applyBorder="1"/>
    <xf numFmtId="16" fontId="2" fillId="0" borderId="14" xfId="0" applyNumberFormat="1" applyFont="1" applyBorder="1"/>
    <xf numFmtId="0" fontId="4" fillId="0" borderId="31" xfId="0" applyFont="1" applyBorder="1"/>
    <xf numFmtId="0" fontId="2" fillId="0" borderId="0" xfId="0" applyFont="1" applyFill="1"/>
    <xf numFmtId="0" fontId="2" fillId="0" borderId="31" xfId="0" applyFont="1" applyFill="1" applyBorder="1"/>
    <xf numFmtId="164" fontId="4" fillId="0" borderId="0" xfId="0" applyNumberFormat="1" applyFont="1" applyFill="1"/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4" fillId="0" borderId="0" xfId="0" applyFont="1" applyBorder="1"/>
    <xf numFmtId="0" fontId="2" fillId="0" borderId="31" xfId="0" applyFont="1" applyBorder="1" applyAlignment="1">
      <alignment horizontal="left"/>
    </xf>
    <xf numFmtId="164" fontId="4" fillId="0" borderId="0" xfId="0" applyNumberFormat="1" applyFont="1"/>
    <xf numFmtId="164" fontId="2" fillId="0" borderId="8" xfId="0" applyNumberFormat="1" applyFont="1" applyFill="1" applyBorder="1"/>
    <xf numFmtId="164" fontId="2" fillId="0" borderId="22" xfId="0" applyNumberFormat="1" applyFont="1" applyFill="1" applyBorder="1"/>
    <xf numFmtId="164" fontId="2" fillId="0" borderId="14" xfId="0" applyNumberFormat="1" applyFont="1" applyFill="1" applyBorder="1"/>
    <xf numFmtId="0" fontId="2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2" fillId="0" borderId="14" xfId="0" applyFont="1" applyFill="1" applyBorder="1" applyAlignment="1">
      <alignment horizontal="right"/>
    </xf>
    <xf numFmtId="0" fontId="2" fillId="0" borderId="30" xfId="0" applyFont="1" applyFill="1" applyBorder="1"/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164" fontId="2" fillId="0" borderId="19" xfId="0" applyNumberFormat="1" applyFont="1" applyFill="1" applyBorder="1"/>
    <xf numFmtId="167" fontId="0" fillId="0" borderId="0" xfId="0" applyNumberFormat="1"/>
    <xf numFmtId="165" fontId="10" fillId="4" borderId="28" xfId="1" applyNumberFormat="1" applyFont="1" applyFill="1" applyBorder="1" applyAlignment="1">
      <alignment vertical="center"/>
    </xf>
    <xf numFmtId="165" fontId="13" fillId="4" borderId="11" xfId="0" applyNumberFormat="1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165" fontId="10" fillId="4" borderId="13" xfId="0" applyNumberFormat="1" applyFont="1" applyFill="1" applyBorder="1" applyAlignment="1">
      <alignment vertical="center"/>
    </xf>
    <xf numFmtId="165" fontId="10" fillId="4" borderId="15" xfId="0" applyNumberFormat="1" applyFont="1" applyFill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165" fontId="7" fillId="4" borderId="3" xfId="1" applyNumberFormat="1" applyFont="1" applyFill="1" applyBorder="1" applyAlignment="1">
      <alignment vertical="center"/>
    </xf>
    <xf numFmtId="165" fontId="0" fillId="0" borderId="0" xfId="0" applyNumberFormat="1"/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0" fontId="2" fillId="0" borderId="22" xfId="0" applyFont="1" applyFill="1" applyBorder="1"/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/>
    </xf>
    <xf numFmtId="0" fontId="10" fillId="4" borderId="32" xfId="0" applyFont="1" applyFill="1" applyBorder="1" applyAlignment="1">
      <alignment vertical="center" wrapText="1"/>
    </xf>
    <xf numFmtId="165" fontId="10" fillId="4" borderId="16" xfId="1" applyNumberFormat="1" applyFont="1" applyFill="1" applyBorder="1" applyAlignment="1">
      <alignment vertical="center"/>
    </xf>
    <xf numFmtId="165" fontId="10" fillId="4" borderId="32" xfId="1" applyNumberFormat="1" applyFont="1" applyFill="1" applyBorder="1" applyAlignment="1">
      <alignment vertical="center"/>
    </xf>
    <xf numFmtId="165" fontId="13" fillId="4" borderId="20" xfId="0" applyNumberFormat="1" applyFont="1" applyFill="1" applyBorder="1" applyAlignment="1">
      <alignment vertical="center"/>
    </xf>
    <xf numFmtId="168" fontId="7" fillId="4" borderId="33" xfId="1" applyNumberFormat="1" applyFont="1" applyFill="1" applyBorder="1" applyAlignment="1">
      <alignment horizontal="center" vertical="center"/>
    </xf>
    <xf numFmtId="165" fontId="10" fillId="4" borderId="35" xfId="1" applyNumberFormat="1" applyFont="1" applyFill="1" applyBorder="1" applyAlignment="1">
      <alignment vertical="center"/>
    </xf>
    <xf numFmtId="165" fontId="10" fillId="4" borderId="23" xfId="1" applyNumberFormat="1" applyFont="1" applyFill="1" applyBorder="1" applyAlignment="1">
      <alignment vertical="center"/>
    </xf>
    <xf numFmtId="165" fontId="10" fillId="4" borderId="21" xfId="1" applyNumberFormat="1" applyFont="1" applyFill="1" applyBorder="1" applyAlignment="1">
      <alignment vertical="center"/>
    </xf>
    <xf numFmtId="165" fontId="10" fillId="4" borderId="36" xfId="1" applyNumberFormat="1" applyFont="1" applyFill="1" applyBorder="1" applyAlignment="1">
      <alignment vertical="center"/>
    </xf>
    <xf numFmtId="165" fontId="10" fillId="4" borderId="21" xfId="0" applyNumberFormat="1" applyFont="1" applyFill="1" applyBorder="1" applyAlignment="1">
      <alignment vertical="center"/>
    </xf>
    <xf numFmtId="165" fontId="10" fillId="4" borderId="23" xfId="0" applyNumberFormat="1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4" borderId="36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/>
    </xf>
    <xf numFmtId="0" fontId="10" fillId="4" borderId="36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165" fontId="10" fillId="4" borderId="36" xfId="0" applyNumberFormat="1" applyFont="1" applyFill="1" applyBorder="1" applyAlignment="1">
      <alignment vertical="center"/>
    </xf>
    <xf numFmtId="165" fontId="13" fillId="4" borderId="39" xfId="0" applyNumberFormat="1" applyFont="1" applyFill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169" fontId="0" fillId="0" borderId="0" xfId="0" applyNumberFormat="1"/>
    <xf numFmtId="0" fontId="2" fillId="0" borderId="27" xfId="0" applyFont="1" applyBorder="1" applyAlignment="1">
      <alignment horizontal="right"/>
    </xf>
    <xf numFmtId="165" fontId="2" fillId="0" borderId="30" xfId="1" applyNumberFormat="1" applyFont="1" applyFill="1" applyBorder="1"/>
    <xf numFmtId="165" fontId="7" fillId="4" borderId="41" xfId="1" applyNumberFormat="1" applyFont="1" applyFill="1" applyBorder="1" applyAlignment="1">
      <alignment vertical="center"/>
    </xf>
    <xf numFmtId="168" fontId="7" fillId="4" borderId="24" xfId="1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70" fontId="0" fillId="0" borderId="0" xfId="1" applyNumberFormat="1" applyFont="1" applyAlignment="1">
      <alignment horizontal="center"/>
    </xf>
    <xf numFmtId="164" fontId="2" fillId="0" borderId="27" xfId="0" applyNumberFormat="1" applyFont="1" applyFill="1" applyBorder="1"/>
    <xf numFmtId="0" fontId="8" fillId="0" borderId="28" xfId="0" applyFont="1" applyBorder="1" applyAlignment="1">
      <alignment horizontal="center" vertical="center" wrapText="1"/>
    </xf>
    <xf numFmtId="0" fontId="2" fillId="0" borderId="30" xfId="0" applyFont="1" applyBorder="1"/>
    <xf numFmtId="0" fontId="2" fillId="0" borderId="8" xfId="0" applyFont="1" applyBorder="1" applyAlignment="1">
      <alignment horizontal="right" vertical="center"/>
    </xf>
    <xf numFmtId="165" fontId="18" fillId="0" borderId="22" xfId="1" applyNumberFormat="1" applyFont="1" applyFill="1" applyBorder="1"/>
    <xf numFmtId="165" fontId="18" fillId="0" borderId="8" xfId="1" applyNumberFormat="1" applyFont="1" applyFill="1" applyBorder="1"/>
    <xf numFmtId="165" fontId="18" fillId="0" borderId="14" xfId="1" applyNumberFormat="1" applyFont="1" applyFill="1" applyBorder="1"/>
    <xf numFmtId="165" fontId="19" fillId="0" borderId="22" xfId="0" applyNumberFormat="1" applyFont="1" applyBorder="1" applyAlignment="1">
      <alignment horizontal="right"/>
    </xf>
    <xf numFmtId="165" fontId="19" fillId="0" borderId="22" xfId="1" applyNumberFormat="1" applyFont="1" applyFill="1" applyBorder="1"/>
    <xf numFmtId="165" fontId="20" fillId="4" borderId="21" xfId="1" applyNumberFormat="1" applyFont="1" applyFill="1" applyBorder="1" applyAlignment="1">
      <alignment vertical="center"/>
    </xf>
    <xf numFmtId="165" fontId="20" fillId="4" borderId="21" xfId="0" applyNumberFormat="1" applyFont="1" applyFill="1" applyBorder="1" applyAlignment="1">
      <alignment vertical="center"/>
    </xf>
    <xf numFmtId="165" fontId="21" fillId="4" borderId="37" xfId="0" applyNumberFormat="1" applyFont="1" applyFill="1" applyBorder="1" applyAlignment="1">
      <alignment vertical="center"/>
    </xf>
    <xf numFmtId="165" fontId="22" fillId="4" borderId="41" xfId="1" applyNumberFormat="1" applyFont="1" applyFill="1" applyBorder="1" applyAlignment="1">
      <alignment vertical="center"/>
    </xf>
    <xf numFmtId="168" fontId="22" fillId="4" borderId="24" xfId="1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3" fillId="0" borderId="22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0" fontId="24" fillId="0" borderId="0" xfId="0" applyFont="1"/>
    <xf numFmtId="0" fontId="25" fillId="0" borderId="8" xfId="0" applyFont="1" applyBorder="1"/>
    <xf numFmtId="165" fontId="25" fillId="0" borderId="8" xfId="1" applyNumberFormat="1" applyFont="1" applyFill="1" applyBorder="1"/>
    <xf numFmtId="0" fontId="26" fillId="0" borderId="0" xfId="0" applyFont="1"/>
    <xf numFmtId="165" fontId="27" fillId="4" borderId="21" xfId="1" applyNumberFormat="1" applyFont="1" applyFill="1" applyBorder="1" applyAlignment="1">
      <alignment vertical="center"/>
    </xf>
    <xf numFmtId="165" fontId="27" fillId="4" borderId="21" xfId="0" applyNumberFormat="1" applyFont="1" applyFill="1" applyBorder="1" applyAlignment="1">
      <alignment vertical="center"/>
    </xf>
    <xf numFmtId="165" fontId="28" fillId="4" borderId="37" xfId="0" applyNumberFormat="1" applyFont="1" applyFill="1" applyBorder="1" applyAlignment="1">
      <alignment vertical="center"/>
    </xf>
    <xf numFmtId="165" fontId="29" fillId="4" borderId="1" xfId="1" applyNumberFormat="1" applyFont="1" applyFill="1" applyBorder="1" applyAlignment="1">
      <alignment vertical="center"/>
    </xf>
    <xf numFmtId="165" fontId="30" fillId="0" borderId="22" xfId="0" applyNumberFormat="1" applyFont="1" applyBorder="1" applyAlignment="1">
      <alignment horizontal="right"/>
    </xf>
    <xf numFmtId="165" fontId="30" fillId="0" borderId="22" xfId="1" applyNumberFormat="1" applyFont="1" applyFill="1" applyBorder="1"/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2" fillId="3" borderId="38" xfId="0" applyFont="1" applyFill="1" applyBorder="1" applyAlignment="1">
      <alignment horizontal="center" vertical="center" textRotation="90" wrapText="1"/>
    </xf>
    <xf numFmtId="0" fontId="12" fillId="3" borderId="34" xfId="0" applyFont="1" applyFill="1" applyBorder="1" applyAlignment="1">
      <alignment horizontal="center" vertical="center" textRotation="90" wrapText="1"/>
    </xf>
    <xf numFmtId="166" fontId="22" fillId="4" borderId="24" xfId="0" applyNumberFormat="1" applyFont="1" applyFill="1" applyBorder="1" applyAlignment="1">
      <alignment horizontal="center" vertical="center"/>
    </xf>
    <xf numFmtId="166" fontId="22" fillId="4" borderId="25" xfId="0" applyNumberFormat="1" applyFont="1" applyFill="1" applyBorder="1" applyAlignment="1">
      <alignment horizontal="center" vertical="center"/>
    </xf>
    <xf numFmtId="166" fontId="22" fillId="4" borderId="26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166" fontId="7" fillId="4" borderId="18" xfId="0" applyNumberFormat="1" applyFont="1" applyFill="1" applyBorder="1" applyAlignment="1">
      <alignment horizontal="center" vertical="center"/>
    </xf>
    <xf numFmtId="166" fontId="7" fillId="4" borderId="20" xfId="0" applyNumberFormat="1" applyFont="1" applyFill="1" applyBorder="1" applyAlignment="1">
      <alignment horizontal="center" vertical="center"/>
    </xf>
    <xf numFmtId="168" fontId="22" fillId="4" borderId="24" xfId="1" applyNumberFormat="1" applyFont="1" applyFill="1" applyBorder="1" applyAlignment="1">
      <alignment horizontal="center" vertical="center"/>
    </xf>
    <xf numFmtId="168" fontId="22" fillId="4" borderId="25" xfId="1" applyNumberFormat="1" applyFont="1" applyFill="1" applyBorder="1" applyAlignment="1">
      <alignment horizontal="center" vertical="center"/>
    </xf>
    <xf numFmtId="168" fontId="22" fillId="4" borderId="2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="70" zoomScaleNormal="70" workbookViewId="0">
      <selection activeCell="C31" sqref="C31"/>
    </sheetView>
  </sheetViews>
  <sheetFormatPr baseColWidth="10" defaultRowHeight="15"/>
  <cols>
    <col min="1" max="1" width="4.42578125" customWidth="1"/>
    <col min="3" max="3" width="73.28515625" customWidth="1"/>
    <col min="4" max="5" width="19.28515625" bestFit="1" customWidth="1"/>
    <col min="6" max="6" width="17" bestFit="1" customWidth="1"/>
    <col min="7" max="7" width="17.42578125" bestFit="1" customWidth="1"/>
    <col min="8" max="8" width="19" customWidth="1"/>
    <col min="9" max="9" width="19.140625" customWidth="1"/>
    <col min="10" max="10" width="19.28515625" bestFit="1" customWidth="1"/>
    <col min="13" max="13" width="15.5703125" bestFit="1" customWidth="1"/>
    <col min="16" max="18" width="13.140625" bestFit="1" customWidth="1"/>
    <col min="19" max="19" width="14.140625" customWidth="1"/>
  </cols>
  <sheetData>
    <row r="1" spans="1:19" ht="18">
      <c r="A1" s="6"/>
      <c r="B1" s="176" t="s">
        <v>91</v>
      </c>
      <c r="C1" s="176"/>
      <c r="D1" s="176"/>
      <c r="E1" s="176"/>
      <c r="F1" s="176"/>
      <c r="G1" s="176"/>
      <c r="H1" s="176"/>
      <c r="I1" s="176"/>
      <c r="J1" s="176"/>
    </row>
    <row r="2" spans="1:19" ht="15.75" thickBot="1">
      <c r="A2" s="6"/>
      <c r="B2" s="1" t="s">
        <v>118</v>
      </c>
      <c r="C2" s="1"/>
      <c r="D2" s="1"/>
      <c r="E2" s="1"/>
      <c r="F2" s="1"/>
      <c r="G2" s="1"/>
      <c r="H2" s="1"/>
      <c r="I2" s="1"/>
      <c r="J2" s="6"/>
    </row>
    <row r="3" spans="1:19" ht="15.75">
      <c r="A3" s="7"/>
      <c r="B3" s="8"/>
      <c r="C3" s="9"/>
      <c r="D3" s="177" t="s">
        <v>19</v>
      </c>
      <c r="E3" s="178"/>
      <c r="F3" s="179" t="s">
        <v>20</v>
      </c>
      <c r="G3" s="180"/>
      <c r="H3" s="177" t="s">
        <v>94</v>
      </c>
      <c r="I3" s="178"/>
      <c r="J3" s="181" t="s">
        <v>21</v>
      </c>
    </row>
    <row r="4" spans="1:19" ht="15.75">
      <c r="A4" s="7"/>
      <c r="B4" s="9"/>
      <c r="C4" s="9"/>
      <c r="D4" s="10" t="s">
        <v>22</v>
      </c>
      <c r="E4" s="11" t="s">
        <v>89</v>
      </c>
      <c r="F4" s="12" t="s">
        <v>22</v>
      </c>
      <c r="G4" s="13" t="s">
        <v>89</v>
      </c>
      <c r="H4" s="10" t="s">
        <v>22</v>
      </c>
      <c r="I4" s="11" t="s">
        <v>89</v>
      </c>
      <c r="J4" s="182"/>
    </row>
    <row r="5" spans="1:19" ht="36" customHeight="1" thickBot="1">
      <c r="A5" s="7"/>
      <c r="B5" s="14"/>
      <c r="C5" s="14"/>
      <c r="D5" s="184" t="s">
        <v>103</v>
      </c>
      <c r="E5" s="185"/>
      <c r="F5" s="186" t="s">
        <v>103</v>
      </c>
      <c r="G5" s="185"/>
      <c r="H5" s="184" t="s">
        <v>103</v>
      </c>
      <c r="I5" s="185"/>
      <c r="J5" s="183"/>
      <c r="P5" s="78"/>
    </row>
    <row r="6" spans="1:19" ht="15.75" thickBot="1">
      <c r="B6" s="1"/>
      <c r="C6" s="1"/>
      <c r="D6" s="1"/>
      <c r="E6" s="1"/>
      <c r="F6" s="1"/>
      <c r="G6" s="1"/>
      <c r="H6" s="1"/>
      <c r="I6" s="1"/>
      <c r="P6" s="80"/>
    </row>
    <row r="7" spans="1:19" ht="15.75" thickBot="1">
      <c r="A7" s="7"/>
      <c r="B7" s="121" t="s">
        <v>1</v>
      </c>
      <c r="C7" s="122" t="s">
        <v>23</v>
      </c>
      <c r="D7" s="169"/>
      <c r="E7" s="169"/>
      <c r="F7" s="169"/>
      <c r="G7" s="169"/>
      <c r="H7" s="169"/>
      <c r="I7" s="169"/>
      <c r="J7" s="170"/>
      <c r="P7" s="78"/>
    </row>
    <row r="8" spans="1:19" ht="20.25" customHeight="1">
      <c r="A8" s="163" t="s">
        <v>106</v>
      </c>
      <c r="B8" s="116" t="s">
        <v>42</v>
      </c>
      <c r="C8" s="118" t="s">
        <v>43</v>
      </c>
      <c r="D8" s="108">
        <f>'RE 7'!H28</f>
        <v>644540.53</v>
      </c>
      <c r="E8" s="109">
        <f>'RE 7'!I28</f>
        <v>676857.11400000006</v>
      </c>
      <c r="F8" s="110">
        <f>'RE 7'!L28</f>
        <v>0</v>
      </c>
      <c r="G8" s="119">
        <f>'RE 7'!M28</f>
        <v>0</v>
      </c>
      <c r="H8" s="112">
        <f>D8+F8</f>
        <v>644540.53</v>
      </c>
      <c r="I8" s="113">
        <f>E8+G8</f>
        <v>676857.11400000006</v>
      </c>
      <c r="J8" s="120">
        <f>SUM(D8:G8)</f>
        <v>1321397.6440000001</v>
      </c>
      <c r="P8" s="79"/>
      <c r="Q8" s="82"/>
      <c r="R8" s="81"/>
      <c r="S8" s="84"/>
    </row>
    <row r="9" spans="1:19" ht="20.25" customHeight="1">
      <c r="A9" s="164"/>
      <c r="B9" s="15" t="s">
        <v>44</v>
      </c>
      <c r="C9" s="16" t="s">
        <v>107</v>
      </c>
      <c r="D9" s="19">
        <f>'RE 57'!H25</f>
        <v>0</v>
      </c>
      <c r="E9" s="17">
        <f>'RE 57'!I25</f>
        <v>61012.193000000014</v>
      </c>
      <c r="F9" s="18">
        <v>0</v>
      </c>
      <c r="G9" s="85">
        <v>0</v>
      </c>
      <c r="H9" s="87">
        <f t="shared" ref="H9:I13" si="0">D9+F9</f>
        <v>0</v>
      </c>
      <c r="I9" s="88">
        <f t="shared" si="0"/>
        <v>61012.193000000014</v>
      </c>
      <c r="J9" s="86">
        <f>SUM(D9:G9)</f>
        <v>61012.193000000014</v>
      </c>
      <c r="P9" s="79"/>
      <c r="Q9" s="82"/>
      <c r="R9" s="81"/>
      <c r="S9" s="84"/>
    </row>
    <row r="10" spans="1:19" ht="20.25" customHeight="1">
      <c r="A10" s="164"/>
      <c r="B10" s="15" t="s">
        <v>45</v>
      </c>
      <c r="C10" s="16" t="s">
        <v>46</v>
      </c>
      <c r="D10" s="19">
        <f>'RE 70'!H11</f>
        <v>51333.5</v>
      </c>
      <c r="E10" s="17">
        <f>'RE 70'!I11</f>
        <v>0</v>
      </c>
      <c r="F10" s="18">
        <v>0</v>
      </c>
      <c r="G10" s="85">
        <v>0</v>
      </c>
      <c r="H10" s="87">
        <f t="shared" si="0"/>
        <v>51333.5</v>
      </c>
      <c r="I10" s="88">
        <f t="shared" si="0"/>
        <v>0</v>
      </c>
      <c r="J10" s="86">
        <f t="shared" ref="J10:J13" si="1">SUM(D10:G10)</f>
        <v>51333.5</v>
      </c>
      <c r="P10" s="79"/>
      <c r="Q10" s="82"/>
      <c r="R10" s="81"/>
      <c r="S10" s="84"/>
    </row>
    <row r="11" spans="1:19" ht="20.25" customHeight="1">
      <c r="A11" s="164"/>
      <c r="B11" s="15" t="s">
        <v>86</v>
      </c>
      <c r="C11" s="16" t="s">
        <v>57</v>
      </c>
      <c r="D11" s="19">
        <f>'RS 5'!H42</f>
        <v>0</v>
      </c>
      <c r="E11" s="17">
        <v>0</v>
      </c>
      <c r="F11" s="18">
        <v>0</v>
      </c>
      <c r="G11" s="85">
        <f>'RS 5'!L45</f>
        <v>369312.86400000012</v>
      </c>
      <c r="H11" s="87">
        <f t="shared" ref="H11" si="2">D11+F11</f>
        <v>0</v>
      </c>
      <c r="I11" s="88">
        <f t="shared" ref="I11" si="3">E11+G11</f>
        <v>369312.86400000012</v>
      </c>
      <c r="J11" s="86">
        <f>SUM(D11:G11)</f>
        <v>369312.86400000012</v>
      </c>
      <c r="P11" s="79"/>
      <c r="R11" s="81"/>
    </row>
    <row r="12" spans="1:19" ht="20.25" customHeight="1">
      <c r="A12" s="164"/>
      <c r="B12" s="116" t="s">
        <v>47</v>
      </c>
      <c r="C12" s="117" t="s">
        <v>48</v>
      </c>
      <c r="D12" s="139">
        <f>'RB 40'!H25</f>
        <v>631103.25000000012</v>
      </c>
      <c r="E12" s="109">
        <f>'RB 40'!I25</f>
        <v>378445.13999999996</v>
      </c>
      <c r="F12" s="108">
        <v>0</v>
      </c>
      <c r="G12" s="111">
        <v>0</v>
      </c>
      <c r="H12" s="140">
        <f t="shared" si="0"/>
        <v>631103.25000000012</v>
      </c>
      <c r="I12" s="113">
        <f t="shared" si="0"/>
        <v>378445.13999999996</v>
      </c>
      <c r="J12" s="141">
        <f t="shared" si="1"/>
        <v>1009548.3900000001</v>
      </c>
      <c r="K12" s="144" t="s">
        <v>116</v>
      </c>
      <c r="P12" s="79"/>
      <c r="Q12" s="82"/>
      <c r="R12" s="81"/>
      <c r="S12" s="84"/>
    </row>
    <row r="13" spans="1:19" ht="20.25" customHeight="1" thickBot="1">
      <c r="A13" s="165"/>
      <c r="B13" s="96" t="s">
        <v>53</v>
      </c>
      <c r="C13" s="103" t="s">
        <v>46</v>
      </c>
      <c r="D13" s="21">
        <f>'RB 44'!L27</f>
        <v>158534.66000000009</v>
      </c>
      <c r="E13" s="20">
        <v>0</v>
      </c>
      <c r="F13" s="104">
        <v>0</v>
      </c>
      <c r="G13" s="105">
        <v>0</v>
      </c>
      <c r="H13" s="89">
        <f t="shared" si="0"/>
        <v>158534.66000000009</v>
      </c>
      <c r="I13" s="90">
        <f t="shared" si="0"/>
        <v>0</v>
      </c>
      <c r="J13" s="106">
        <f t="shared" si="1"/>
        <v>158534.66000000009</v>
      </c>
      <c r="K13" s="144"/>
      <c r="P13" s="79"/>
      <c r="Q13" s="82"/>
      <c r="R13" s="81"/>
      <c r="S13" s="84"/>
    </row>
    <row r="14" spans="1:19" ht="20.25" customHeight="1">
      <c r="A14" s="160" t="s">
        <v>105</v>
      </c>
      <c r="B14" s="114" t="s">
        <v>49</v>
      </c>
      <c r="C14" s="115" t="s">
        <v>50</v>
      </c>
      <c r="D14" s="154">
        <f>'RB 41'!$H$81</f>
        <v>2038328.9420000003</v>
      </c>
      <c r="E14" s="109">
        <v>0</v>
      </c>
      <c r="F14" s="108">
        <f>'RB 41'!$J$81</f>
        <v>0</v>
      </c>
      <c r="G14" s="111">
        <v>0</v>
      </c>
      <c r="H14" s="155">
        <f t="shared" ref="H14" si="4">D14+F14</f>
        <v>2038328.9420000003</v>
      </c>
      <c r="I14" s="113">
        <f>E14+G14</f>
        <v>0</v>
      </c>
      <c r="J14" s="156">
        <f t="shared" ref="J14" si="5">SUM(D14:G14)</f>
        <v>2038328.9420000003</v>
      </c>
      <c r="K14" s="144" t="s">
        <v>139</v>
      </c>
      <c r="P14" s="79"/>
      <c r="R14" s="81"/>
    </row>
    <row r="15" spans="1:19" ht="20.25" customHeight="1">
      <c r="A15" s="161"/>
      <c r="B15" s="100" t="s">
        <v>51</v>
      </c>
      <c r="C15" s="101" t="s">
        <v>52</v>
      </c>
      <c r="D15" s="18">
        <f>'RB 43'!$H$43</f>
        <v>382345.68199999986</v>
      </c>
      <c r="E15" s="17">
        <v>0</v>
      </c>
      <c r="F15" s="19">
        <v>0</v>
      </c>
      <c r="G15" s="85">
        <v>0</v>
      </c>
      <c r="H15" s="87">
        <f t="shared" ref="H15" si="6">D15+F15</f>
        <v>382345.68199999986</v>
      </c>
      <c r="I15" s="88">
        <f t="shared" ref="I15:I18" si="7">E15+G15</f>
        <v>0</v>
      </c>
      <c r="J15" s="86">
        <f t="shared" ref="J15:J18" si="8">SUM(D15:G15)</f>
        <v>382345.68199999986</v>
      </c>
      <c r="K15" s="144"/>
      <c r="P15" s="79"/>
      <c r="R15" s="81"/>
    </row>
    <row r="16" spans="1:19" ht="20.25" customHeight="1">
      <c r="A16" s="161"/>
      <c r="B16" s="100" t="s">
        <v>58</v>
      </c>
      <c r="C16" s="102" t="s">
        <v>104</v>
      </c>
      <c r="D16" s="18">
        <v>0</v>
      </c>
      <c r="E16" s="17">
        <v>0</v>
      </c>
      <c r="F16" s="19">
        <f>'RB 49'!$K$25</f>
        <v>14711.200000000003</v>
      </c>
      <c r="G16" s="85">
        <v>0</v>
      </c>
      <c r="H16" s="87">
        <f>F16</f>
        <v>14711.200000000003</v>
      </c>
      <c r="I16" s="88">
        <f t="shared" si="7"/>
        <v>0</v>
      </c>
      <c r="J16" s="86">
        <f t="shared" si="8"/>
        <v>14711.200000000003</v>
      </c>
      <c r="K16" s="144"/>
      <c r="P16" s="79"/>
      <c r="R16" s="81"/>
    </row>
    <row r="17" spans="1:18" ht="20.25" customHeight="1">
      <c r="A17" s="161"/>
      <c r="B17" s="100" t="s">
        <v>54</v>
      </c>
      <c r="C17" s="101" t="s">
        <v>55</v>
      </c>
      <c r="D17" s="18">
        <v>0</v>
      </c>
      <c r="E17" s="17">
        <f>'RB 50'!I81</f>
        <v>822733.46300000057</v>
      </c>
      <c r="F17" s="19">
        <v>0</v>
      </c>
      <c r="G17" s="85">
        <f>'RB 50'!K81</f>
        <v>176482.92599999995</v>
      </c>
      <c r="H17" s="87">
        <f t="shared" ref="H17:H18" si="9">D17+F17</f>
        <v>0</v>
      </c>
      <c r="I17" s="88">
        <f t="shared" si="7"/>
        <v>999216.38900000055</v>
      </c>
      <c r="J17" s="86">
        <f t="shared" si="8"/>
        <v>999216.38900000055</v>
      </c>
      <c r="K17" s="144"/>
      <c r="P17" s="79"/>
      <c r="R17" s="81"/>
    </row>
    <row r="18" spans="1:18" ht="20.25" customHeight="1" thickBot="1">
      <c r="A18" s="162"/>
      <c r="B18" s="96" t="s">
        <v>56</v>
      </c>
      <c r="C18" s="103" t="s">
        <v>98</v>
      </c>
      <c r="D18" s="21">
        <f>'RB 59'!H23</f>
        <v>10151.567999999999</v>
      </c>
      <c r="E18" s="20">
        <f>'RB 59'!I23</f>
        <v>121570.179</v>
      </c>
      <c r="F18" s="104">
        <v>0</v>
      </c>
      <c r="G18" s="105">
        <v>0</v>
      </c>
      <c r="H18" s="89">
        <f t="shared" si="9"/>
        <v>10151.567999999999</v>
      </c>
      <c r="I18" s="90">
        <f t="shared" si="7"/>
        <v>121570.179</v>
      </c>
      <c r="J18" s="106">
        <f t="shared" si="8"/>
        <v>131721.747</v>
      </c>
      <c r="K18" s="144"/>
      <c r="P18" s="79"/>
      <c r="R18" s="81"/>
    </row>
    <row r="19" spans="1:18" ht="20.25" customHeight="1">
      <c r="A19" s="23"/>
      <c r="B19" s="14"/>
      <c r="C19" s="22" t="s">
        <v>24</v>
      </c>
      <c r="D19" s="142">
        <f t="shared" ref="D19:I19" si="10">SUM(D8:D13)</f>
        <v>1485511.9400000004</v>
      </c>
      <c r="E19" s="92">
        <f t="shared" si="10"/>
        <v>1116314.4469999999</v>
      </c>
      <c r="F19" s="126">
        <f t="shared" si="10"/>
        <v>0</v>
      </c>
      <c r="G19" s="92">
        <f t="shared" si="10"/>
        <v>369312.86400000012</v>
      </c>
      <c r="H19" s="142">
        <f>SUM(H8:H13)</f>
        <v>1485511.9400000004</v>
      </c>
      <c r="I19" s="92">
        <f t="shared" si="10"/>
        <v>1485627.311</v>
      </c>
      <c r="J19" s="7"/>
      <c r="K19" s="144" t="s">
        <v>116</v>
      </c>
      <c r="M19" s="75"/>
    </row>
    <row r="20" spans="1:18" ht="20.25" customHeight="1" thickBot="1">
      <c r="A20" s="23"/>
      <c r="B20" s="14"/>
      <c r="C20" s="22" t="s">
        <v>25</v>
      </c>
      <c r="D20" s="171">
        <f>SUM(D19:E19)</f>
        <v>2601826.3870000001</v>
      </c>
      <c r="E20" s="172"/>
      <c r="F20" s="171">
        <f>SUM(F19:G19)</f>
        <v>369312.86400000012</v>
      </c>
      <c r="G20" s="172"/>
      <c r="H20" s="171">
        <f>SUM(H19:I19)</f>
        <v>2971139.2510000002</v>
      </c>
      <c r="I20" s="172"/>
      <c r="J20" s="7"/>
      <c r="K20" s="144"/>
      <c r="M20" s="75"/>
    </row>
    <row r="21" spans="1:18" ht="20.25" customHeight="1">
      <c r="A21" s="23"/>
      <c r="B21" s="14"/>
      <c r="C21" s="22" t="s">
        <v>102</v>
      </c>
      <c r="D21" s="157">
        <f t="shared" ref="D21:I21" si="11">SUM(D14:D18)</f>
        <v>2430826.1920000003</v>
      </c>
      <c r="E21" s="92">
        <f t="shared" si="11"/>
        <v>944303.64200000057</v>
      </c>
      <c r="F21" s="91">
        <f t="shared" si="11"/>
        <v>14711.200000000003</v>
      </c>
      <c r="G21" s="92">
        <f t="shared" si="11"/>
        <v>176482.92599999995</v>
      </c>
      <c r="H21" s="157">
        <f>SUM(H14:H18)</f>
        <v>2445537.3920000005</v>
      </c>
      <c r="I21" s="92">
        <f t="shared" si="11"/>
        <v>1120786.5680000004</v>
      </c>
      <c r="J21" s="7"/>
      <c r="K21" s="144"/>
    </row>
    <row r="22" spans="1:18" ht="20.25" customHeight="1" thickBot="1">
      <c r="A22" s="23"/>
      <c r="B22" s="14"/>
      <c r="C22" s="22" t="s">
        <v>26</v>
      </c>
      <c r="D22" s="171">
        <f>SUM(D21:E21)</f>
        <v>3375129.8340000007</v>
      </c>
      <c r="E22" s="172"/>
      <c r="F22" s="171">
        <f>SUM(F21:G21)</f>
        <v>191194.12599999996</v>
      </c>
      <c r="G22" s="172"/>
      <c r="H22" s="171">
        <f>SUM(H21:I21)</f>
        <v>3566323.9600000009</v>
      </c>
      <c r="I22" s="172"/>
      <c r="J22" s="7"/>
      <c r="K22" s="144"/>
    </row>
    <row r="23" spans="1:18" ht="20.25" customHeight="1" thickBot="1">
      <c r="C23" s="22" t="s">
        <v>110</v>
      </c>
      <c r="D23" s="143">
        <f>D19+D21</f>
        <v>3916338.1320000007</v>
      </c>
      <c r="E23" s="107">
        <f t="shared" ref="E23:I23" si="12">E19+E21</f>
        <v>2060618.0890000006</v>
      </c>
      <c r="F23" s="127">
        <f t="shared" si="12"/>
        <v>14711.200000000003</v>
      </c>
      <c r="G23" s="107">
        <f t="shared" si="12"/>
        <v>545795.79</v>
      </c>
      <c r="H23" s="143">
        <f>H19+H21</f>
        <v>3931049.3320000009</v>
      </c>
      <c r="I23" s="107">
        <f t="shared" si="12"/>
        <v>2606413.8790000007</v>
      </c>
      <c r="K23" s="144" t="s">
        <v>140</v>
      </c>
    </row>
    <row r="24" spans="1:18" ht="20.25" customHeight="1" thickBot="1">
      <c r="C24" s="22" t="s">
        <v>114</v>
      </c>
      <c r="D24" s="173">
        <f>D23+E23</f>
        <v>5976956.2210000008</v>
      </c>
      <c r="E24" s="174"/>
      <c r="F24" s="174"/>
      <c r="G24" s="174"/>
      <c r="H24" s="174"/>
      <c r="I24" s="175"/>
      <c r="K24" s="144" t="s">
        <v>140</v>
      </c>
    </row>
    <row r="25" spans="1:18" ht="20.25" customHeight="1" thickBot="1">
      <c r="C25" s="22" t="s">
        <v>115</v>
      </c>
      <c r="D25" s="166">
        <f>H20+H22</f>
        <v>6537463.2110000011</v>
      </c>
      <c r="E25" s="167"/>
      <c r="F25" s="167"/>
      <c r="G25" s="167"/>
      <c r="H25" s="167"/>
      <c r="I25" s="168"/>
      <c r="K25" s="144" t="s">
        <v>140</v>
      </c>
    </row>
    <row r="27" spans="1:18">
      <c r="H27" s="123"/>
      <c r="I27" s="123"/>
    </row>
    <row r="28" spans="1:18">
      <c r="B28" s="144" t="s">
        <v>116</v>
      </c>
      <c r="C28" s="145" t="s">
        <v>117</v>
      </c>
    </row>
    <row r="29" spans="1:18">
      <c r="B29" s="144" t="s">
        <v>137</v>
      </c>
      <c r="C29" s="144" t="s">
        <v>138</v>
      </c>
      <c r="D29" s="93"/>
      <c r="E29" s="93"/>
    </row>
    <row r="30" spans="1:18">
      <c r="B30" s="144" t="s">
        <v>139</v>
      </c>
      <c r="C30" s="144" t="s">
        <v>141</v>
      </c>
      <c r="D30" s="93"/>
      <c r="E30" s="93"/>
    </row>
    <row r="31" spans="1:18">
      <c r="D31" s="93"/>
      <c r="E31" s="93"/>
    </row>
    <row r="32" spans="1:18">
      <c r="D32" s="93"/>
      <c r="E32" s="93"/>
    </row>
    <row r="33" spans="4:6">
      <c r="D33" s="93"/>
      <c r="E33" s="93"/>
    </row>
    <row r="34" spans="4:6">
      <c r="D34" s="93"/>
      <c r="E34" s="93"/>
    </row>
    <row r="35" spans="4:6">
      <c r="D35" s="93"/>
      <c r="E35" s="93"/>
    </row>
    <row r="36" spans="4:6">
      <c r="D36" s="93"/>
      <c r="E36" s="93"/>
    </row>
    <row r="37" spans="4:6">
      <c r="D37" s="93"/>
      <c r="E37" s="93"/>
      <c r="F37" s="93"/>
    </row>
    <row r="38" spans="4:6">
      <c r="D38" s="93"/>
      <c r="E38" s="93"/>
    </row>
    <row r="41" spans="4:6">
      <c r="D41" s="93"/>
    </row>
    <row r="42" spans="4:6">
      <c r="D42" s="93"/>
    </row>
    <row r="43" spans="4:6">
      <c r="D43" s="93"/>
    </row>
    <row r="44" spans="4:6">
      <c r="F44" s="93"/>
    </row>
  </sheetData>
  <sheetProtection algorithmName="SHA-512" hashValue="3DUezYDdEK2s9iB1pgN+FqRB85llGEqsKIf7Y3T56WEivKzwPxWFycKJGB8B1wQZHZgEwTlCYtXSyT+bO79dYg==" saltValue="+r6kFu/sCGbEuolutQza+w==" spinCount="100000" sheet="1" objects="1" scenarios="1"/>
  <mergeCells count="19">
    <mergeCell ref="B1:J1"/>
    <mergeCell ref="D3:E3"/>
    <mergeCell ref="F3:G3"/>
    <mergeCell ref="J3:J5"/>
    <mergeCell ref="D5:E5"/>
    <mergeCell ref="F5:G5"/>
    <mergeCell ref="H3:I3"/>
    <mergeCell ref="H5:I5"/>
    <mergeCell ref="A14:A18"/>
    <mergeCell ref="A8:A13"/>
    <mergeCell ref="D25:I25"/>
    <mergeCell ref="D7:J7"/>
    <mergeCell ref="D22:E22"/>
    <mergeCell ref="F22:G22"/>
    <mergeCell ref="H22:I22"/>
    <mergeCell ref="D20:E20"/>
    <mergeCell ref="F20:G20"/>
    <mergeCell ref="H20:I20"/>
    <mergeCell ref="D24:I24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3"/>
  <sheetViews>
    <sheetView topLeftCell="A37" zoomScale="80" zoomScaleNormal="80" workbookViewId="0">
      <selection activeCell="R32" sqref="R32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8.7109375" bestFit="1" customWidth="1"/>
    <col min="9" max="9" width="16.7109375" bestFit="1" customWidth="1"/>
    <col min="11" max="11" width="16.7109375" bestFit="1" customWidth="1"/>
    <col min="12" max="12" width="20.85546875" bestFit="1" customWidth="1"/>
  </cols>
  <sheetData>
    <row r="1" spans="1:15">
      <c r="L1" s="24"/>
      <c r="M1" s="24"/>
    </row>
    <row r="2" spans="1:15" ht="18">
      <c r="A2" s="187" t="s">
        <v>93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131" t="s">
        <v>37</v>
      </c>
      <c r="I5" s="6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5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 t="s">
        <v>89</v>
      </c>
      <c r="L6" s="189"/>
      <c r="M6" s="25"/>
      <c r="N6" s="29"/>
      <c r="O6" s="189"/>
    </row>
    <row r="7" spans="1:15">
      <c r="A7" s="26">
        <v>7502</v>
      </c>
      <c r="B7" s="26" t="s">
        <v>70</v>
      </c>
      <c r="C7" s="26" t="s">
        <v>83</v>
      </c>
      <c r="D7" s="26" t="s">
        <v>8</v>
      </c>
      <c r="E7" s="26">
        <f>VLOOKUP(D7,Verkehrstage!$A$1:$B$10,2,FALSE)</f>
        <v>365</v>
      </c>
      <c r="F7" s="27">
        <v>0</v>
      </c>
      <c r="G7" s="27">
        <v>72.548000000000002</v>
      </c>
      <c r="H7" s="27">
        <f t="shared" ref="H7:H80" si="0">$E7*F7</f>
        <v>0</v>
      </c>
      <c r="I7" s="27">
        <f t="shared" ref="I7:I79" si="1">$E7*G7</f>
        <v>26480.02</v>
      </c>
      <c r="J7" s="27"/>
      <c r="K7" s="27">
        <v>0</v>
      </c>
      <c r="L7" s="27">
        <f t="shared" ref="L7:L80" si="2">SUM(H7:I7)</f>
        <v>26480.02</v>
      </c>
      <c r="M7" s="27">
        <f t="shared" ref="M7:M36" si="3">E7*J7</f>
        <v>0</v>
      </c>
      <c r="N7" s="26"/>
      <c r="O7" s="27">
        <v>0</v>
      </c>
    </row>
    <row r="8" spans="1:15">
      <c r="A8" s="30">
        <v>7504</v>
      </c>
      <c r="B8" s="26" t="s">
        <v>70</v>
      </c>
      <c r="C8" s="26" t="s">
        <v>64</v>
      </c>
      <c r="D8" s="26" t="s">
        <v>8</v>
      </c>
      <c r="E8" s="26">
        <f>VLOOKUP(D8,Verkehrstage!$A$1:$B$10,2,FALSE)</f>
        <v>365</v>
      </c>
      <c r="F8" s="33">
        <v>0</v>
      </c>
      <c r="G8" s="27">
        <v>45.076000000000001</v>
      </c>
      <c r="H8" s="27">
        <f t="shared" si="0"/>
        <v>0</v>
      </c>
      <c r="I8" s="27">
        <f t="shared" si="1"/>
        <v>16452.740000000002</v>
      </c>
      <c r="J8" s="27"/>
      <c r="K8" s="27">
        <v>0</v>
      </c>
      <c r="L8" s="27">
        <f t="shared" si="2"/>
        <v>16452.740000000002</v>
      </c>
      <c r="M8" s="27">
        <f t="shared" si="3"/>
        <v>0</v>
      </c>
      <c r="N8" s="26"/>
      <c r="O8" s="27"/>
    </row>
    <row r="9" spans="1:15">
      <c r="A9" s="30">
        <v>7504</v>
      </c>
      <c r="B9" s="26" t="s">
        <v>64</v>
      </c>
      <c r="C9" s="26" t="s">
        <v>83</v>
      </c>
      <c r="D9" s="26" t="s">
        <v>12</v>
      </c>
      <c r="E9" s="26">
        <f>VLOOKUP(D9,Verkehrstage!$A$1:$B$10,2,FALSE)</f>
        <v>113</v>
      </c>
      <c r="F9" s="33">
        <v>0</v>
      </c>
      <c r="G9" s="27">
        <v>27.472000000000001</v>
      </c>
      <c r="H9" s="27">
        <f t="shared" ref="H9" si="4">$E9*F9</f>
        <v>0</v>
      </c>
      <c r="I9" s="27">
        <f t="shared" ref="I9" si="5">$E9*G9</f>
        <v>3104.3360000000002</v>
      </c>
      <c r="J9" s="27"/>
      <c r="K9" s="27"/>
      <c r="L9" s="27">
        <f t="shared" ref="L9" si="6">SUM(H9:I9)</f>
        <v>3104.3360000000002</v>
      </c>
      <c r="M9" s="27">
        <f t="shared" ref="M9" si="7">E9*J9</f>
        <v>0</v>
      </c>
      <c r="N9" s="26"/>
      <c r="O9" s="27"/>
    </row>
    <row r="10" spans="1:15">
      <c r="A10" s="30">
        <v>7506</v>
      </c>
      <c r="B10" s="26" t="s">
        <v>70</v>
      </c>
      <c r="C10" s="26" t="s">
        <v>83</v>
      </c>
      <c r="D10" s="26" t="s">
        <v>8</v>
      </c>
      <c r="E10" s="26">
        <f>VLOOKUP(D10,Verkehrstage!$A$1:$B$10,2,FALSE)</f>
        <v>365</v>
      </c>
      <c r="F10" s="33">
        <v>0</v>
      </c>
      <c r="G10" s="27">
        <v>72.548000000000002</v>
      </c>
      <c r="H10" s="27">
        <f t="shared" si="0"/>
        <v>0</v>
      </c>
      <c r="I10" s="27">
        <f t="shared" si="1"/>
        <v>26480.02</v>
      </c>
      <c r="J10" s="27"/>
      <c r="K10" s="27"/>
      <c r="L10" s="27">
        <f t="shared" si="2"/>
        <v>26480.02</v>
      </c>
      <c r="M10" s="27">
        <f t="shared" si="3"/>
        <v>0</v>
      </c>
      <c r="N10" s="26"/>
      <c r="O10" s="27"/>
    </row>
    <row r="11" spans="1:15">
      <c r="A11" s="26">
        <v>7508</v>
      </c>
      <c r="B11" s="26" t="s">
        <v>70</v>
      </c>
      <c r="C11" s="26" t="s">
        <v>83</v>
      </c>
      <c r="D11" s="26" t="s">
        <v>8</v>
      </c>
      <c r="E11" s="26">
        <f>VLOOKUP(D11,Verkehrstage!$A$1:$B$10,2,FALSE)</f>
        <v>365</v>
      </c>
      <c r="F11" s="27">
        <v>0</v>
      </c>
      <c r="G11" s="27">
        <v>72.548000000000002</v>
      </c>
      <c r="H11" s="27">
        <f t="shared" si="0"/>
        <v>0</v>
      </c>
      <c r="I11" s="27">
        <f t="shared" si="1"/>
        <v>26480.02</v>
      </c>
      <c r="J11" s="27"/>
      <c r="K11" s="27"/>
      <c r="L11" s="27">
        <f t="shared" si="2"/>
        <v>26480.02</v>
      </c>
      <c r="M11" s="27">
        <f t="shared" si="3"/>
        <v>0</v>
      </c>
      <c r="N11" s="26"/>
      <c r="O11" s="27"/>
    </row>
    <row r="12" spans="1:15">
      <c r="A12" s="30">
        <v>7510</v>
      </c>
      <c r="B12" s="26" t="s">
        <v>70</v>
      </c>
      <c r="C12" s="26" t="s">
        <v>83</v>
      </c>
      <c r="D12" s="26" t="s">
        <v>8</v>
      </c>
      <c r="E12" s="26">
        <f>VLOOKUP(D12,Verkehrstage!$A$1:$B$10,2,FALSE)</f>
        <v>365</v>
      </c>
      <c r="F12" s="27">
        <v>0</v>
      </c>
      <c r="G12" s="27">
        <v>72.548000000000002</v>
      </c>
      <c r="H12" s="27">
        <f t="shared" si="0"/>
        <v>0</v>
      </c>
      <c r="I12" s="27">
        <f t="shared" si="1"/>
        <v>26480.02</v>
      </c>
      <c r="J12" s="27"/>
      <c r="K12" s="27"/>
      <c r="L12" s="27">
        <f t="shared" si="2"/>
        <v>26480.02</v>
      </c>
      <c r="M12" s="27">
        <f t="shared" si="3"/>
        <v>0</v>
      </c>
      <c r="N12" s="26"/>
      <c r="O12" s="27"/>
    </row>
    <row r="13" spans="1:15">
      <c r="A13" s="26">
        <v>7512</v>
      </c>
      <c r="B13" s="26" t="s">
        <v>70</v>
      </c>
      <c r="C13" s="26" t="s">
        <v>83</v>
      </c>
      <c r="D13" s="26" t="s">
        <v>8</v>
      </c>
      <c r="E13" s="26">
        <f>VLOOKUP(D13,Verkehrstage!$A$1:$B$10,2,FALSE)</f>
        <v>365</v>
      </c>
      <c r="F13" s="27">
        <v>0</v>
      </c>
      <c r="G13" s="27">
        <v>72.548000000000002</v>
      </c>
      <c r="H13" s="27">
        <f t="shared" si="0"/>
        <v>0</v>
      </c>
      <c r="I13" s="27">
        <f t="shared" si="1"/>
        <v>26480.02</v>
      </c>
      <c r="J13" s="27"/>
      <c r="K13" s="27"/>
      <c r="L13" s="27">
        <f t="shared" si="2"/>
        <v>26480.02</v>
      </c>
      <c r="M13" s="27">
        <f t="shared" si="3"/>
        <v>0</v>
      </c>
      <c r="N13" s="26"/>
      <c r="O13" s="27"/>
    </row>
    <row r="14" spans="1:15">
      <c r="A14" s="30">
        <v>7514</v>
      </c>
      <c r="B14" s="26" t="s">
        <v>70</v>
      </c>
      <c r="C14" s="26" t="s">
        <v>83</v>
      </c>
      <c r="D14" s="26" t="s">
        <v>8</v>
      </c>
      <c r="E14" s="26">
        <f>VLOOKUP(D14,Verkehrstage!$A$1:$B$10,2,FALSE)</f>
        <v>365</v>
      </c>
      <c r="F14" s="27">
        <v>0</v>
      </c>
      <c r="G14" s="27">
        <v>72.548000000000002</v>
      </c>
      <c r="H14" s="27">
        <f t="shared" si="0"/>
        <v>0</v>
      </c>
      <c r="I14" s="27">
        <f t="shared" si="1"/>
        <v>26480.02</v>
      </c>
      <c r="J14" s="27"/>
      <c r="K14" s="27"/>
      <c r="L14" s="27">
        <f t="shared" si="2"/>
        <v>26480.02</v>
      </c>
      <c r="M14" s="27">
        <f t="shared" si="3"/>
        <v>0</v>
      </c>
      <c r="N14" s="26"/>
      <c r="O14" s="27"/>
    </row>
    <row r="15" spans="1:15">
      <c r="A15" s="26">
        <v>7516</v>
      </c>
      <c r="B15" s="26" t="s">
        <v>70</v>
      </c>
      <c r="C15" s="26" t="s">
        <v>83</v>
      </c>
      <c r="D15" s="26" t="s">
        <v>8</v>
      </c>
      <c r="E15" s="26">
        <f>VLOOKUP(D15,Verkehrstage!$A$1:$B$10,2,FALSE)</f>
        <v>365</v>
      </c>
      <c r="F15" s="27">
        <v>0</v>
      </c>
      <c r="G15" s="27">
        <v>72.548000000000002</v>
      </c>
      <c r="H15" s="27">
        <f t="shared" si="0"/>
        <v>0</v>
      </c>
      <c r="I15" s="27">
        <f t="shared" si="1"/>
        <v>26480.02</v>
      </c>
      <c r="J15" s="27"/>
      <c r="K15" s="27"/>
      <c r="L15" s="27">
        <f t="shared" si="2"/>
        <v>26480.02</v>
      </c>
      <c r="M15" s="27">
        <f t="shared" si="3"/>
        <v>0</v>
      </c>
      <c r="N15" s="26"/>
      <c r="O15" s="27"/>
    </row>
    <row r="16" spans="1:15">
      <c r="A16" s="30">
        <v>7518</v>
      </c>
      <c r="B16" s="26" t="s">
        <v>70</v>
      </c>
      <c r="C16" s="26" t="s">
        <v>83</v>
      </c>
      <c r="D16" s="26" t="s">
        <v>8</v>
      </c>
      <c r="E16" s="26">
        <f>VLOOKUP(D16,Verkehrstage!$A$1:$B$10,2,FALSE)</f>
        <v>365</v>
      </c>
      <c r="F16" s="27">
        <v>0</v>
      </c>
      <c r="G16" s="27">
        <v>72.548000000000002</v>
      </c>
      <c r="H16" s="27">
        <f t="shared" si="0"/>
        <v>0</v>
      </c>
      <c r="I16" s="27">
        <f t="shared" si="1"/>
        <v>26480.02</v>
      </c>
      <c r="J16" s="27"/>
      <c r="K16" s="27">
        <v>0</v>
      </c>
      <c r="L16" s="27">
        <f t="shared" si="2"/>
        <v>26480.02</v>
      </c>
      <c r="M16" s="27">
        <f t="shared" si="3"/>
        <v>0</v>
      </c>
      <c r="N16" s="26"/>
      <c r="O16" s="27"/>
    </row>
    <row r="17" spans="1:15">
      <c r="A17" s="26">
        <v>7520</v>
      </c>
      <c r="B17" s="26" t="s">
        <v>70</v>
      </c>
      <c r="C17" s="26" t="s">
        <v>65</v>
      </c>
      <c r="D17" s="26" t="s">
        <v>8</v>
      </c>
      <c r="E17" s="26">
        <f>VLOOKUP(D17,Verkehrstage!$A$1:$B$10,2,FALSE)</f>
        <v>365</v>
      </c>
      <c r="F17" s="27">
        <v>0</v>
      </c>
      <c r="G17" s="27">
        <v>25.599</v>
      </c>
      <c r="H17" s="27">
        <f t="shared" si="0"/>
        <v>0</v>
      </c>
      <c r="I17" s="27">
        <f t="shared" si="1"/>
        <v>9343.6350000000002</v>
      </c>
      <c r="J17" s="27"/>
      <c r="K17" s="27"/>
      <c r="L17" s="27">
        <f t="shared" si="2"/>
        <v>9343.6350000000002</v>
      </c>
      <c r="M17" s="27">
        <f t="shared" si="3"/>
        <v>0</v>
      </c>
      <c r="N17" s="26"/>
      <c r="O17" s="27"/>
    </row>
    <row r="18" spans="1:15">
      <c r="A18" s="26">
        <v>7538</v>
      </c>
      <c r="B18" s="26" t="s">
        <v>65</v>
      </c>
      <c r="C18" s="26" t="s">
        <v>64</v>
      </c>
      <c r="D18" s="26" t="s">
        <v>13</v>
      </c>
      <c r="E18" s="26">
        <f>VLOOKUP(D18,Verkehrstage!$A$1:$B$10,2,FALSE)</f>
        <v>189</v>
      </c>
      <c r="F18" s="27">
        <v>0</v>
      </c>
      <c r="G18" s="27">
        <v>19.477</v>
      </c>
      <c r="H18" s="27">
        <f t="shared" ref="H18" si="8">$E18*F18</f>
        <v>0</v>
      </c>
      <c r="I18" s="27">
        <f t="shared" ref="I18" si="9">$E18*G18</f>
        <v>3681.1530000000002</v>
      </c>
      <c r="J18" s="27"/>
      <c r="K18" s="27"/>
      <c r="L18" s="27">
        <f t="shared" ref="L18" si="10">SUM(H18:I18)</f>
        <v>3681.1530000000002</v>
      </c>
      <c r="M18" s="27">
        <f t="shared" ref="M18" si="11">E18*J18</f>
        <v>0</v>
      </c>
      <c r="N18" s="26"/>
      <c r="O18" s="27"/>
    </row>
    <row r="19" spans="1:15">
      <c r="A19" s="30">
        <v>7550</v>
      </c>
      <c r="B19" s="26" t="s">
        <v>65</v>
      </c>
      <c r="C19" s="26" t="s">
        <v>83</v>
      </c>
      <c r="D19" s="26" t="s">
        <v>9</v>
      </c>
      <c r="E19" s="26">
        <f>VLOOKUP(D19,Verkehrstage!$A$1:$B$10,2,FALSE)</f>
        <v>252</v>
      </c>
      <c r="F19" s="27">
        <v>0</v>
      </c>
      <c r="G19" s="27">
        <v>46.948999999999998</v>
      </c>
      <c r="H19" s="27">
        <f t="shared" si="0"/>
        <v>0</v>
      </c>
      <c r="I19" s="27">
        <f t="shared" si="1"/>
        <v>11831.147999999999</v>
      </c>
      <c r="J19" s="27"/>
      <c r="K19" s="27"/>
      <c r="L19" s="27">
        <f t="shared" si="2"/>
        <v>11831.147999999999</v>
      </c>
      <c r="M19" s="27">
        <f t="shared" si="3"/>
        <v>0</v>
      </c>
      <c r="N19" s="26"/>
      <c r="O19" s="27">
        <v>0</v>
      </c>
    </row>
    <row r="20" spans="1:15">
      <c r="A20" s="26">
        <v>7552</v>
      </c>
      <c r="B20" s="26" t="s">
        <v>59</v>
      </c>
      <c r="C20" s="26" t="s">
        <v>65</v>
      </c>
      <c r="D20" s="26" t="s">
        <v>9</v>
      </c>
      <c r="E20" s="26">
        <f>VLOOKUP(D20,Verkehrstage!$A$1:$B$10,2,FALSE)</f>
        <v>252</v>
      </c>
      <c r="F20" s="27">
        <v>0</v>
      </c>
      <c r="G20" s="27">
        <v>23.030999999999999</v>
      </c>
      <c r="H20" s="27">
        <f t="shared" si="0"/>
        <v>0</v>
      </c>
      <c r="I20" s="27">
        <f t="shared" si="1"/>
        <v>5803.8119999999999</v>
      </c>
      <c r="J20" s="27"/>
      <c r="K20" s="27">
        <v>0</v>
      </c>
      <c r="L20" s="27">
        <f t="shared" si="2"/>
        <v>5803.8119999999999</v>
      </c>
      <c r="M20" s="27">
        <f t="shared" si="3"/>
        <v>0</v>
      </c>
      <c r="N20" s="26"/>
      <c r="O20" s="27">
        <v>0</v>
      </c>
    </row>
    <row r="21" spans="1:15">
      <c r="A21" s="26">
        <v>7552</v>
      </c>
      <c r="B21" s="26" t="s">
        <v>65</v>
      </c>
      <c r="C21" s="26" t="s">
        <v>83</v>
      </c>
      <c r="D21" s="26" t="s">
        <v>9</v>
      </c>
      <c r="E21" s="26">
        <f>VLOOKUP(D21,Verkehrstage!$A$1:$B$10,2,FALSE)</f>
        <v>252</v>
      </c>
      <c r="F21" s="27">
        <v>0</v>
      </c>
      <c r="G21" s="27">
        <v>46.948999999999998</v>
      </c>
      <c r="H21" s="27">
        <f t="shared" ref="H21" si="12">$E21*F21</f>
        <v>0</v>
      </c>
      <c r="I21" s="27">
        <f t="shared" ref="I21" si="13">$E21*G21</f>
        <v>11831.147999999999</v>
      </c>
      <c r="J21" s="27"/>
      <c r="K21" s="27">
        <v>0</v>
      </c>
      <c r="L21" s="27">
        <f t="shared" ref="L21" si="14">SUM(H21:I21)</f>
        <v>11831.147999999999</v>
      </c>
      <c r="M21" s="27">
        <f t="shared" ref="M21" si="15">E21*J21</f>
        <v>0</v>
      </c>
      <c r="N21" s="26"/>
      <c r="O21" s="27">
        <v>0</v>
      </c>
    </row>
    <row r="22" spans="1:15">
      <c r="A22" s="26">
        <v>7552</v>
      </c>
      <c r="B22" s="26" t="s">
        <v>65</v>
      </c>
      <c r="C22" s="26" t="s">
        <v>83</v>
      </c>
      <c r="D22" s="26" t="s">
        <v>10</v>
      </c>
      <c r="E22" s="26">
        <f>VLOOKUP(D22,Verkehrstage!$A$1:$B$10,2,FALSE)</f>
        <v>52</v>
      </c>
      <c r="F22" s="27">
        <v>0</v>
      </c>
      <c r="G22" s="27">
        <v>46.948999999999998</v>
      </c>
      <c r="H22" s="27">
        <f t="shared" ref="H22" si="16">$E22*F22</f>
        <v>0</v>
      </c>
      <c r="I22" s="27">
        <v>0</v>
      </c>
      <c r="J22" s="27"/>
      <c r="K22" s="27">
        <f>E22*G22</f>
        <v>2441.348</v>
      </c>
      <c r="L22" s="27">
        <f t="shared" ref="L22" si="17">SUM(H22:I22)</f>
        <v>0</v>
      </c>
      <c r="M22" s="27">
        <f t="shared" ref="M22" si="18">E22*J22</f>
        <v>0</v>
      </c>
      <c r="N22" s="26"/>
      <c r="O22" s="27">
        <v>0</v>
      </c>
    </row>
    <row r="23" spans="1:15">
      <c r="A23" s="30">
        <v>7554</v>
      </c>
      <c r="B23" s="26" t="s">
        <v>70</v>
      </c>
      <c r="C23" s="26" t="s">
        <v>65</v>
      </c>
      <c r="D23" s="26" t="s">
        <v>8</v>
      </c>
      <c r="E23" s="26">
        <f>VLOOKUP(D23,Verkehrstage!$A$1:$B$10,2,FALSE)</f>
        <v>365</v>
      </c>
      <c r="F23" s="27">
        <v>0</v>
      </c>
      <c r="G23" s="27">
        <v>25.599</v>
      </c>
      <c r="H23" s="27">
        <f t="shared" si="0"/>
        <v>0</v>
      </c>
      <c r="I23" s="27">
        <f t="shared" si="1"/>
        <v>9343.6350000000002</v>
      </c>
      <c r="J23" s="27"/>
      <c r="K23" s="27">
        <v>0</v>
      </c>
      <c r="L23" s="27">
        <f t="shared" si="2"/>
        <v>9343.6350000000002</v>
      </c>
      <c r="M23" s="27">
        <f t="shared" si="3"/>
        <v>0</v>
      </c>
      <c r="N23" s="26"/>
      <c r="O23" s="27">
        <v>0</v>
      </c>
    </row>
    <row r="24" spans="1:15">
      <c r="A24" s="30">
        <v>7554</v>
      </c>
      <c r="B24" s="26" t="s">
        <v>65</v>
      </c>
      <c r="C24" s="26" t="s">
        <v>83</v>
      </c>
      <c r="D24" s="26" t="s">
        <v>8</v>
      </c>
      <c r="E24" s="26">
        <f>VLOOKUP(D24,Verkehrstage!$A$1:$B$10,2,FALSE)</f>
        <v>365</v>
      </c>
      <c r="F24" s="27"/>
      <c r="G24" s="27">
        <v>46.948999999999998</v>
      </c>
      <c r="H24" s="27"/>
      <c r="I24" s="27">
        <v>0</v>
      </c>
      <c r="J24" s="27"/>
      <c r="K24" s="27">
        <f>E24*G24</f>
        <v>17136.384999999998</v>
      </c>
      <c r="L24" s="27">
        <v>0</v>
      </c>
      <c r="M24" s="27"/>
      <c r="N24" s="26"/>
      <c r="O24" s="27"/>
    </row>
    <row r="25" spans="1:15">
      <c r="A25" s="26">
        <v>7556</v>
      </c>
      <c r="B25" s="26" t="s">
        <v>70</v>
      </c>
      <c r="C25" s="26" t="s">
        <v>65</v>
      </c>
      <c r="D25" s="26" t="s">
        <v>8</v>
      </c>
      <c r="E25" s="26">
        <f>VLOOKUP(D25,Verkehrstage!$A$1:$B$10,2,FALSE)</f>
        <v>365</v>
      </c>
      <c r="F25" s="27">
        <v>0</v>
      </c>
      <c r="G25" s="27">
        <v>25.599</v>
      </c>
      <c r="H25" s="27">
        <f t="shared" ref="H25" si="19">$E25*F25</f>
        <v>0</v>
      </c>
      <c r="I25" s="27">
        <f t="shared" ref="I25" si="20">$E25*G25</f>
        <v>9343.6350000000002</v>
      </c>
      <c r="J25" s="27"/>
      <c r="K25" s="27">
        <v>0</v>
      </c>
      <c r="L25" s="27">
        <f t="shared" si="2"/>
        <v>9343.6350000000002</v>
      </c>
      <c r="M25" s="27">
        <f t="shared" si="3"/>
        <v>0</v>
      </c>
      <c r="N25" s="26"/>
      <c r="O25" s="27">
        <v>0</v>
      </c>
    </row>
    <row r="26" spans="1:15">
      <c r="A26" s="26">
        <v>7556</v>
      </c>
      <c r="B26" s="26" t="s">
        <v>65</v>
      </c>
      <c r="C26" s="26" t="s">
        <v>83</v>
      </c>
      <c r="D26" s="26" t="s">
        <v>8</v>
      </c>
      <c r="E26" s="26">
        <f>VLOOKUP(D26,Verkehrstage!$A$1:$B$10,2,FALSE)</f>
        <v>365</v>
      </c>
      <c r="F26" s="27"/>
      <c r="G26" s="27">
        <v>46.948999999999998</v>
      </c>
      <c r="H26" s="27"/>
      <c r="I26" s="27">
        <v>0</v>
      </c>
      <c r="J26" s="27"/>
      <c r="K26" s="27">
        <f>E26*G26</f>
        <v>17136.384999999998</v>
      </c>
      <c r="L26" s="27">
        <v>0</v>
      </c>
      <c r="M26" s="27"/>
      <c r="N26" s="26"/>
      <c r="O26" s="27"/>
    </row>
    <row r="27" spans="1:15">
      <c r="A27" s="30">
        <v>7558</v>
      </c>
      <c r="B27" s="26" t="s">
        <v>70</v>
      </c>
      <c r="C27" s="26" t="s">
        <v>65</v>
      </c>
      <c r="D27" s="26" t="s">
        <v>8</v>
      </c>
      <c r="E27" s="26">
        <f>VLOOKUP(D27,Verkehrstage!$A$1:$B$10,2,FALSE)</f>
        <v>365</v>
      </c>
      <c r="F27" s="27">
        <v>0</v>
      </c>
      <c r="G27" s="27">
        <v>25.599</v>
      </c>
      <c r="H27" s="27">
        <f t="shared" ref="H27" si="21">$E27*F27</f>
        <v>0</v>
      </c>
      <c r="I27" s="27">
        <f t="shared" ref="I27" si="22">$E27*G27</f>
        <v>9343.6350000000002</v>
      </c>
      <c r="J27" s="27"/>
      <c r="K27" s="27">
        <v>0</v>
      </c>
      <c r="L27" s="27">
        <f t="shared" ref="L27" si="23">SUM(H27:I27)</f>
        <v>9343.6350000000002</v>
      </c>
      <c r="M27" s="27">
        <f t="shared" ref="M27" si="24">E27*J27</f>
        <v>0</v>
      </c>
      <c r="N27" s="26"/>
      <c r="O27" s="27">
        <v>0</v>
      </c>
    </row>
    <row r="28" spans="1:15">
      <c r="A28" s="30">
        <v>7558</v>
      </c>
      <c r="B28" s="26" t="s">
        <v>65</v>
      </c>
      <c r="C28" s="26" t="s">
        <v>83</v>
      </c>
      <c r="D28" s="26" t="s">
        <v>8</v>
      </c>
      <c r="E28" s="26">
        <f>VLOOKUP(D28,Verkehrstage!$A$1:$B$10,2,FALSE)</f>
        <v>365</v>
      </c>
      <c r="F28" s="27"/>
      <c r="G28" s="27">
        <v>46.948999999999998</v>
      </c>
      <c r="H28" s="27"/>
      <c r="I28" s="27">
        <v>0</v>
      </c>
      <c r="J28" s="27"/>
      <c r="K28" s="27">
        <f>E28*G28</f>
        <v>17136.384999999998</v>
      </c>
      <c r="L28" s="27">
        <v>0</v>
      </c>
      <c r="M28" s="27"/>
      <c r="N28" s="26"/>
      <c r="O28" s="27"/>
    </row>
    <row r="29" spans="1:15">
      <c r="A29" s="26">
        <v>7560</v>
      </c>
      <c r="B29" s="26" t="s">
        <v>70</v>
      </c>
      <c r="C29" s="26" t="s">
        <v>83</v>
      </c>
      <c r="D29" s="26" t="s">
        <v>8</v>
      </c>
      <c r="E29" s="26">
        <f>VLOOKUP(D29,Verkehrstage!$A$1:$B$10,2,FALSE)</f>
        <v>365</v>
      </c>
      <c r="F29" s="27">
        <v>0</v>
      </c>
      <c r="G29" s="27">
        <v>72.548000000000002</v>
      </c>
      <c r="H29" s="27">
        <f t="shared" si="0"/>
        <v>0</v>
      </c>
      <c r="I29" s="27">
        <f t="shared" si="1"/>
        <v>26480.02</v>
      </c>
      <c r="J29" s="27"/>
      <c r="K29" s="27">
        <v>0</v>
      </c>
      <c r="L29" s="27">
        <f t="shared" si="2"/>
        <v>26480.02</v>
      </c>
      <c r="M29" s="27">
        <f t="shared" si="3"/>
        <v>0</v>
      </c>
      <c r="N29" s="26"/>
      <c r="O29" s="27">
        <v>0</v>
      </c>
    </row>
    <row r="30" spans="1:15">
      <c r="A30" s="30">
        <v>7562</v>
      </c>
      <c r="B30" s="26" t="s">
        <v>70</v>
      </c>
      <c r="C30" s="26" t="s">
        <v>65</v>
      </c>
      <c r="D30" s="26" t="s">
        <v>8</v>
      </c>
      <c r="E30" s="26">
        <f>VLOOKUP(D30,Verkehrstage!$A$1:$B$10,2,FALSE)</f>
        <v>365</v>
      </c>
      <c r="F30" s="27">
        <v>0</v>
      </c>
      <c r="G30" s="27">
        <v>25.599</v>
      </c>
      <c r="H30" s="27">
        <f t="shared" si="0"/>
        <v>0</v>
      </c>
      <c r="I30" s="27">
        <f t="shared" si="1"/>
        <v>9343.6350000000002</v>
      </c>
      <c r="J30" s="27"/>
      <c r="K30" s="27">
        <v>0</v>
      </c>
      <c r="L30" s="27">
        <f t="shared" si="2"/>
        <v>9343.6350000000002</v>
      </c>
      <c r="M30" s="27">
        <f t="shared" si="3"/>
        <v>0</v>
      </c>
      <c r="N30" s="26"/>
      <c r="O30" s="27">
        <v>0</v>
      </c>
    </row>
    <row r="31" spans="1:15">
      <c r="A31" s="30">
        <v>7562</v>
      </c>
      <c r="B31" s="26" t="s">
        <v>65</v>
      </c>
      <c r="C31" s="26" t="s">
        <v>83</v>
      </c>
      <c r="D31" s="26" t="s">
        <v>9</v>
      </c>
      <c r="E31" s="26">
        <f>VLOOKUP(D31,Verkehrstage!$A$1:$B$10,2,FALSE)</f>
        <v>252</v>
      </c>
      <c r="F31" s="27"/>
      <c r="G31" s="27">
        <v>46.948999999999998</v>
      </c>
      <c r="H31" s="27"/>
      <c r="I31" s="27">
        <f t="shared" si="1"/>
        <v>11831.147999999999</v>
      </c>
      <c r="J31" s="27"/>
      <c r="K31" s="27">
        <v>0</v>
      </c>
      <c r="L31" s="27">
        <f t="shared" ref="L31" si="25">SUM(H31:I31)</f>
        <v>11831.147999999999</v>
      </c>
      <c r="M31" s="27"/>
      <c r="N31" s="26"/>
      <c r="O31" s="27"/>
    </row>
    <row r="32" spans="1:15">
      <c r="A32" s="30">
        <v>7562</v>
      </c>
      <c r="B32" s="26" t="s">
        <v>65</v>
      </c>
      <c r="C32" s="26" t="s">
        <v>83</v>
      </c>
      <c r="D32" s="26" t="s">
        <v>12</v>
      </c>
      <c r="E32" s="26">
        <f>VLOOKUP(D32,Verkehrstage!$A$1:$B$10,2,FALSE)</f>
        <v>113</v>
      </c>
      <c r="F32" s="27"/>
      <c r="G32" s="27">
        <v>46.948999999999998</v>
      </c>
      <c r="H32" s="27"/>
      <c r="I32" s="27">
        <v>0</v>
      </c>
      <c r="J32" s="27"/>
      <c r="K32" s="27">
        <f>E32*G32</f>
        <v>5305.2370000000001</v>
      </c>
      <c r="L32" s="27">
        <v>0</v>
      </c>
      <c r="M32" s="27"/>
      <c r="N32" s="26"/>
      <c r="O32" s="27"/>
    </row>
    <row r="33" spans="1:15">
      <c r="A33" s="26">
        <v>7564</v>
      </c>
      <c r="B33" s="26" t="s">
        <v>70</v>
      </c>
      <c r="C33" s="26" t="s">
        <v>65</v>
      </c>
      <c r="D33" s="26" t="s">
        <v>8</v>
      </c>
      <c r="E33" s="26">
        <f>VLOOKUP(D33,Verkehrstage!$A$1:$B$10,2,FALSE)</f>
        <v>365</v>
      </c>
      <c r="F33" s="27">
        <v>0</v>
      </c>
      <c r="G33" s="27">
        <v>25.599</v>
      </c>
      <c r="H33" s="27">
        <f t="shared" ref="H33" si="26">$E33*F33</f>
        <v>0</v>
      </c>
      <c r="I33" s="27">
        <f t="shared" ref="I33:I34" si="27">$E33*G33</f>
        <v>9343.6350000000002</v>
      </c>
      <c r="J33" s="27"/>
      <c r="K33" s="27">
        <v>0</v>
      </c>
      <c r="L33" s="27">
        <f t="shared" si="2"/>
        <v>9343.6350000000002</v>
      </c>
      <c r="M33" s="27">
        <f t="shared" si="3"/>
        <v>0</v>
      </c>
      <c r="N33" s="26"/>
      <c r="O33" s="27">
        <v>0</v>
      </c>
    </row>
    <row r="34" spans="1:15">
      <c r="A34" s="26">
        <v>7564</v>
      </c>
      <c r="B34" s="26" t="s">
        <v>65</v>
      </c>
      <c r="C34" s="26" t="s">
        <v>83</v>
      </c>
      <c r="D34" s="26" t="s">
        <v>9</v>
      </c>
      <c r="E34" s="26">
        <f>VLOOKUP(D34,Verkehrstage!$A$1:$B$10,2,FALSE)</f>
        <v>252</v>
      </c>
      <c r="F34" s="27"/>
      <c r="G34" s="27">
        <v>46.948999999999998</v>
      </c>
      <c r="H34" s="27"/>
      <c r="I34" s="27">
        <f t="shared" si="27"/>
        <v>11831.147999999999</v>
      </c>
      <c r="J34" s="27"/>
      <c r="K34" s="27">
        <v>0</v>
      </c>
      <c r="L34" s="27">
        <f t="shared" si="2"/>
        <v>11831.147999999999</v>
      </c>
      <c r="M34" s="27"/>
      <c r="N34" s="26"/>
      <c r="O34" s="27"/>
    </row>
    <row r="35" spans="1:15">
      <c r="A35" s="26">
        <v>7564</v>
      </c>
      <c r="B35" s="26" t="s">
        <v>65</v>
      </c>
      <c r="C35" s="26" t="s">
        <v>83</v>
      </c>
      <c r="D35" s="26" t="s">
        <v>12</v>
      </c>
      <c r="E35" s="26">
        <f>VLOOKUP(D35,Verkehrstage!$A$1:$B$10,2,FALSE)</f>
        <v>113</v>
      </c>
      <c r="F35" s="27"/>
      <c r="G35" s="27">
        <v>46.948999999999998</v>
      </c>
      <c r="H35" s="27"/>
      <c r="I35" s="27">
        <v>0</v>
      </c>
      <c r="J35" s="27"/>
      <c r="K35" s="27">
        <f>E35*G35</f>
        <v>5305.2370000000001</v>
      </c>
      <c r="L35" s="27">
        <v>0</v>
      </c>
      <c r="M35" s="27"/>
      <c r="N35" s="26"/>
      <c r="O35" s="27"/>
    </row>
    <row r="36" spans="1:15">
      <c r="A36" s="30">
        <v>7566</v>
      </c>
      <c r="B36" s="26" t="s">
        <v>70</v>
      </c>
      <c r="C36" s="26" t="s">
        <v>83</v>
      </c>
      <c r="D36" s="26" t="s">
        <v>8</v>
      </c>
      <c r="E36" s="26">
        <f>VLOOKUP(D36,Verkehrstage!$A$1:$B$10,2,FALSE)</f>
        <v>365</v>
      </c>
      <c r="F36" s="27">
        <v>0</v>
      </c>
      <c r="G36" s="27">
        <v>72.548000000000002</v>
      </c>
      <c r="H36" s="27">
        <f t="shared" si="0"/>
        <v>0</v>
      </c>
      <c r="I36" s="27">
        <f t="shared" si="1"/>
        <v>26480.02</v>
      </c>
      <c r="J36" s="27"/>
      <c r="K36" s="27">
        <v>0</v>
      </c>
      <c r="L36" s="27">
        <f t="shared" si="2"/>
        <v>26480.02</v>
      </c>
      <c r="M36" s="27">
        <f t="shared" si="3"/>
        <v>0</v>
      </c>
      <c r="N36" s="26"/>
      <c r="O36" s="27">
        <v>0</v>
      </c>
    </row>
    <row r="37" spans="1:15">
      <c r="A37" s="124">
        <v>7568</v>
      </c>
      <c r="B37" s="26" t="s">
        <v>70</v>
      </c>
      <c r="C37" s="26" t="s">
        <v>64</v>
      </c>
      <c r="D37" s="26" t="s">
        <v>8</v>
      </c>
      <c r="E37" s="26">
        <f>VLOOKUP(D37,Verkehrstage!$A$1:$B$10,2,FALSE)</f>
        <v>365</v>
      </c>
      <c r="F37" s="27">
        <v>0</v>
      </c>
      <c r="G37" s="27">
        <v>45.076000000000001</v>
      </c>
      <c r="H37" s="27">
        <f t="shared" ref="H37" si="28">$E37*F37</f>
        <v>0</v>
      </c>
      <c r="I37" s="27">
        <f t="shared" ref="I37" si="29">$E37*G37</f>
        <v>16452.740000000002</v>
      </c>
      <c r="J37" s="27"/>
      <c r="K37" s="27">
        <v>0</v>
      </c>
      <c r="L37" s="27">
        <f t="shared" ref="L37" si="30">SUM(H37:I37)</f>
        <v>16452.740000000002</v>
      </c>
      <c r="M37" s="27">
        <f t="shared" ref="M37" si="31">E37*J37</f>
        <v>0</v>
      </c>
      <c r="N37" s="26"/>
      <c r="O37" s="27">
        <v>0</v>
      </c>
    </row>
    <row r="38" spans="1:15">
      <c r="A38" s="30">
        <v>7568</v>
      </c>
      <c r="B38" s="26" t="s">
        <v>64</v>
      </c>
      <c r="C38" s="26" t="s">
        <v>83</v>
      </c>
      <c r="D38" s="26" t="s">
        <v>8</v>
      </c>
      <c r="E38" s="26">
        <f>VLOOKUP(D38,Verkehrstage!$A$1:$B$10,2,FALSE)</f>
        <v>365</v>
      </c>
      <c r="F38" s="27">
        <v>0</v>
      </c>
      <c r="G38" s="27">
        <v>27.472000000000001</v>
      </c>
      <c r="H38" s="27">
        <f t="shared" ref="H38:H39" si="32">$E38*F38</f>
        <v>0</v>
      </c>
      <c r="I38" s="27">
        <v>0</v>
      </c>
      <c r="J38" s="27"/>
      <c r="K38" s="27">
        <f>E38*G38</f>
        <v>10027.280000000001</v>
      </c>
      <c r="L38" s="27">
        <v>0</v>
      </c>
      <c r="M38" s="27"/>
      <c r="N38" s="26"/>
      <c r="O38" s="27"/>
    </row>
    <row r="39" spans="1:15">
      <c r="A39" s="132">
        <v>7570</v>
      </c>
      <c r="B39" s="26" t="s">
        <v>70</v>
      </c>
      <c r="C39" s="26" t="s">
        <v>65</v>
      </c>
      <c r="D39" s="26" t="s">
        <v>8</v>
      </c>
      <c r="E39" s="26">
        <f>VLOOKUP(D39,Verkehrstage!$A$1:$B$10,2,FALSE)</f>
        <v>365</v>
      </c>
      <c r="F39" s="27">
        <v>0</v>
      </c>
      <c r="G39" s="27">
        <v>25.599</v>
      </c>
      <c r="H39" s="27">
        <f t="shared" si="32"/>
        <v>0</v>
      </c>
      <c r="I39" s="27">
        <f t="shared" ref="I39" si="33">$E39*G39</f>
        <v>9343.6350000000002</v>
      </c>
      <c r="J39" s="27"/>
      <c r="K39" s="27">
        <v>0</v>
      </c>
      <c r="L39" s="27">
        <f t="shared" ref="L39" si="34">SUM(H39:I39)</f>
        <v>9343.6350000000002</v>
      </c>
      <c r="M39" s="27">
        <f t="shared" ref="M39" si="35">E39*J39</f>
        <v>0</v>
      </c>
      <c r="N39" s="26"/>
      <c r="O39" s="27"/>
    </row>
    <row r="40" spans="1:15" ht="15.75" thickBot="1">
      <c r="A40" s="35">
        <v>7570</v>
      </c>
      <c r="B40" s="35" t="s">
        <v>65</v>
      </c>
      <c r="C40" s="35" t="s">
        <v>83</v>
      </c>
      <c r="D40" s="35" t="s">
        <v>8</v>
      </c>
      <c r="E40" s="35">
        <f>VLOOKUP(D40,Verkehrstage!$A$1:$B$10,2,FALSE)</f>
        <v>365</v>
      </c>
      <c r="F40" s="36"/>
      <c r="G40" s="36">
        <v>46.948999999999998</v>
      </c>
      <c r="H40" s="36"/>
      <c r="I40" s="36">
        <v>0</v>
      </c>
      <c r="J40" s="36"/>
      <c r="K40" s="36">
        <f>E40*G40</f>
        <v>17136.384999999998</v>
      </c>
      <c r="L40" s="36">
        <v>0</v>
      </c>
      <c r="M40" s="36"/>
      <c r="N40" s="35"/>
      <c r="O40" s="36"/>
    </row>
    <row r="41" spans="1:15">
      <c r="A41" s="31">
        <v>7501</v>
      </c>
      <c r="B41" s="32" t="s">
        <v>83</v>
      </c>
      <c r="C41" s="32" t="s">
        <v>64</v>
      </c>
      <c r="D41" s="32" t="s">
        <v>9</v>
      </c>
      <c r="E41" s="32">
        <v>252</v>
      </c>
      <c r="F41" s="33">
        <v>0</v>
      </c>
      <c r="G41" s="33">
        <v>27.472000000000001</v>
      </c>
      <c r="H41" s="33">
        <f t="shared" si="0"/>
        <v>0</v>
      </c>
      <c r="I41" s="33">
        <f t="shared" si="1"/>
        <v>6922.9440000000004</v>
      </c>
      <c r="J41" s="33"/>
      <c r="K41" s="33">
        <f t="shared" ref="K41:K79" si="36">IF(OR(CONCATENATE(C41," - ",D41)="Zeitz - Gera Hbf",CONCATENATE(C41," - ",D41)="Gera Hbf - Zeitz"),28.225,0)</f>
        <v>0</v>
      </c>
      <c r="L41" s="33">
        <f t="shared" si="2"/>
        <v>6922.9440000000004</v>
      </c>
      <c r="M41" s="33"/>
      <c r="N41" s="32"/>
      <c r="O41" s="33"/>
    </row>
    <row r="42" spans="1:15">
      <c r="A42" s="31">
        <v>7501</v>
      </c>
      <c r="B42" s="32" t="s">
        <v>83</v>
      </c>
      <c r="C42" s="32" t="s">
        <v>64</v>
      </c>
      <c r="D42" s="32" t="s">
        <v>10</v>
      </c>
      <c r="E42" s="32">
        <v>52</v>
      </c>
      <c r="F42" s="33">
        <v>0</v>
      </c>
      <c r="G42" s="33">
        <v>27.472000000000001</v>
      </c>
      <c r="H42" s="33">
        <f t="shared" si="0"/>
        <v>0</v>
      </c>
      <c r="I42" s="27">
        <v>0</v>
      </c>
      <c r="J42" s="27"/>
      <c r="K42" s="27">
        <f>E42*G42</f>
        <v>1428.5440000000001</v>
      </c>
      <c r="L42" s="33">
        <v>0</v>
      </c>
      <c r="M42" s="33"/>
      <c r="N42" s="32"/>
      <c r="O42" s="33"/>
    </row>
    <row r="43" spans="1:15">
      <c r="A43" s="31">
        <v>7501</v>
      </c>
      <c r="B43" s="32" t="s">
        <v>64</v>
      </c>
      <c r="C43" s="32" t="s">
        <v>70</v>
      </c>
      <c r="D43" s="32" t="s">
        <v>8</v>
      </c>
      <c r="E43" s="32">
        <v>365</v>
      </c>
      <c r="F43" s="33">
        <v>0</v>
      </c>
      <c r="G43" s="33">
        <v>45.076000000000001</v>
      </c>
      <c r="H43" s="33">
        <f t="shared" ref="H43" si="37">$E43*F43</f>
        <v>0</v>
      </c>
      <c r="I43" s="33">
        <f t="shared" ref="I43" si="38">$E43*G43</f>
        <v>16452.740000000002</v>
      </c>
      <c r="J43" s="33"/>
      <c r="K43" s="33">
        <f t="shared" ref="K43" si="39">IF(OR(CONCATENATE(C43," - ",D43)="Zeitz - Gera Hbf",CONCATENATE(C43," - ",D43)="Gera Hbf - Zeitz"),28.225,0)</f>
        <v>0</v>
      </c>
      <c r="L43" s="33">
        <f t="shared" ref="L43" si="40">SUM(H43:I43)</f>
        <v>16452.740000000002</v>
      </c>
      <c r="M43" s="33"/>
      <c r="N43" s="32"/>
      <c r="O43" s="33"/>
    </row>
    <row r="44" spans="1:15">
      <c r="A44" s="30">
        <v>7503</v>
      </c>
      <c r="B44" s="26" t="s">
        <v>83</v>
      </c>
      <c r="C44" s="32" t="s">
        <v>65</v>
      </c>
      <c r="D44" s="26" t="s">
        <v>8</v>
      </c>
      <c r="E44" s="26">
        <v>365</v>
      </c>
      <c r="F44" s="33">
        <v>0</v>
      </c>
      <c r="G44" s="27">
        <v>46.948999999999998</v>
      </c>
      <c r="H44" s="27">
        <f t="shared" si="0"/>
        <v>0</v>
      </c>
      <c r="I44" s="27">
        <v>0</v>
      </c>
      <c r="J44" s="27"/>
      <c r="K44" s="27">
        <f>E44*G44</f>
        <v>17136.384999999998</v>
      </c>
      <c r="L44" s="27">
        <f t="shared" si="2"/>
        <v>0</v>
      </c>
      <c r="M44" s="27"/>
      <c r="N44" s="26"/>
      <c r="O44" s="27"/>
    </row>
    <row r="45" spans="1:15">
      <c r="A45" s="31">
        <v>7503</v>
      </c>
      <c r="B45" s="26" t="s">
        <v>65</v>
      </c>
      <c r="C45" s="32" t="s">
        <v>70</v>
      </c>
      <c r="D45" s="26" t="s">
        <v>8</v>
      </c>
      <c r="E45" s="26">
        <v>365</v>
      </c>
      <c r="F45" s="33">
        <v>0</v>
      </c>
      <c r="G45" s="27">
        <v>25.599</v>
      </c>
      <c r="H45" s="27">
        <f t="shared" si="0"/>
        <v>0</v>
      </c>
      <c r="I45" s="27">
        <f t="shared" si="1"/>
        <v>9343.6350000000002</v>
      </c>
      <c r="J45" s="27"/>
      <c r="K45" s="27"/>
      <c r="L45" s="27"/>
      <c r="M45" s="27"/>
      <c r="N45" s="26"/>
      <c r="O45" s="27"/>
    </row>
    <row r="46" spans="1:15">
      <c r="A46" s="31">
        <v>7505</v>
      </c>
      <c r="B46" s="26" t="s">
        <v>83</v>
      </c>
      <c r="C46" s="32" t="s">
        <v>64</v>
      </c>
      <c r="D46" s="26" t="s">
        <v>12</v>
      </c>
      <c r="E46" s="26">
        <v>113</v>
      </c>
      <c r="F46" s="33">
        <v>0</v>
      </c>
      <c r="G46" s="27">
        <v>27.472000000000001</v>
      </c>
      <c r="H46" s="27">
        <f t="shared" ref="H46" si="41">$E46*F46</f>
        <v>0</v>
      </c>
      <c r="I46" s="27">
        <f t="shared" ref="I46" si="42">$E46*G46</f>
        <v>3104.3360000000002</v>
      </c>
      <c r="J46" s="27"/>
      <c r="K46" s="27">
        <f t="shared" ref="K46" si="43">IF(OR(CONCATENATE(C46," - ",D46)="Zeitz - Gera Hbf",CONCATENATE(C46," - ",D46)="Gera Hbf - Zeitz"),28.225,0)</f>
        <v>0</v>
      </c>
      <c r="L46" s="27">
        <f t="shared" ref="L46" si="44">SUM(H46:I46)</f>
        <v>3104.3360000000002</v>
      </c>
      <c r="M46" s="27"/>
      <c r="N46" s="26"/>
      <c r="O46" s="27"/>
    </row>
    <row r="47" spans="1:15">
      <c r="A47" s="31">
        <v>7505</v>
      </c>
      <c r="B47" s="26" t="s">
        <v>64</v>
      </c>
      <c r="C47" s="32" t="s">
        <v>70</v>
      </c>
      <c r="D47" s="26" t="s">
        <v>8</v>
      </c>
      <c r="E47" s="26">
        <v>365</v>
      </c>
      <c r="F47" s="33">
        <v>0</v>
      </c>
      <c r="G47" s="27">
        <v>45.076000000000001</v>
      </c>
      <c r="H47" s="27">
        <f t="shared" si="0"/>
        <v>0</v>
      </c>
      <c r="I47" s="27">
        <f t="shared" si="1"/>
        <v>16452.740000000002</v>
      </c>
      <c r="J47" s="27"/>
      <c r="K47" s="27">
        <f t="shared" si="36"/>
        <v>0</v>
      </c>
      <c r="L47" s="27">
        <f t="shared" si="2"/>
        <v>16452.740000000002</v>
      </c>
      <c r="M47" s="27"/>
      <c r="N47" s="26"/>
      <c r="O47" s="27"/>
    </row>
    <row r="48" spans="1:15">
      <c r="A48" s="30">
        <v>7507</v>
      </c>
      <c r="B48" s="26" t="s">
        <v>83</v>
      </c>
      <c r="C48" s="32" t="s">
        <v>70</v>
      </c>
      <c r="D48" s="26" t="s">
        <v>8</v>
      </c>
      <c r="E48" s="26">
        <v>365</v>
      </c>
      <c r="F48" s="33">
        <v>0</v>
      </c>
      <c r="G48" s="27">
        <v>72.548000000000002</v>
      </c>
      <c r="H48" s="27">
        <f t="shared" si="0"/>
        <v>0</v>
      </c>
      <c r="I48" s="27">
        <f t="shared" si="1"/>
        <v>26480.02</v>
      </c>
      <c r="J48" s="27"/>
      <c r="K48" s="27">
        <f t="shared" si="36"/>
        <v>0</v>
      </c>
      <c r="L48" s="27">
        <f t="shared" si="2"/>
        <v>26480.02</v>
      </c>
      <c r="M48" s="27"/>
      <c r="N48" s="26"/>
      <c r="O48" s="27"/>
    </row>
    <row r="49" spans="1:15">
      <c r="A49" s="31">
        <v>7509</v>
      </c>
      <c r="B49" s="26" t="s">
        <v>83</v>
      </c>
      <c r="C49" s="32" t="s">
        <v>70</v>
      </c>
      <c r="D49" s="26" t="s">
        <v>8</v>
      </c>
      <c r="E49" s="26">
        <v>365</v>
      </c>
      <c r="F49" s="33">
        <v>0</v>
      </c>
      <c r="G49" s="27">
        <v>72.548000000000002</v>
      </c>
      <c r="H49" s="27">
        <f t="shared" si="0"/>
        <v>0</v>
      </c>
      <c r="I49" s="27">
        <f t="shared" si="1"/>
        <v>26480.02</v>
      </c>
      <c r="J49" s="27"/>
      <c r="K49" s="27">
        <f t="shared" si="36"/>
        <v>0</v>
      </c>
      <c r="L49" s="27">
        <f t="shared" si="2"/>
        <v>26480.02</v>
      </c>
      <c r="M49" s="27"/>
      <c r="N49" s="26"/>
      <c r="O49" s="27"/>
    </row>
    <row r="50" spans="1:15">
      <c r="A50" s="30">
        <v>7511</v>
      </c>
      <c r="B50" s="26" t="s">
        <v>83</v>
      </c>
      <c r="C50" s="32" t="s">
        <v>70</v>
      </c>
      <c r="D50" s="26" t="s">
        <v>8</v>
      </c>
      <c r="E50" s="26">
        <v>365</v>
      </c>
      <c r="F50" s="33">
        <v>0</v>
      </c>
      <c r="G50" s="27">
        <v>72.548000000000002</v>
      </c>
      <c r="H50" s="27">
        <f t="shared" si="0"/>
        <v>0</v>
      </c>
      <c r="I50" s="27">
        <f t="shared" si="1"/>
        <v>26480.02</v>
      </c>
      <c r="J50" s="27"/>
      <c r="K50" s="27">
        <f t="shared" si="36"/>
        <v>0</v>
      </c>
      <c r="L50" s="27">
        <f t="shared" si="2"/>
        <v>26480.02</v>
      </c>
      <c r="M50" s="27"/>
      <c r="N50" s="26"/>
      <c r="O50" s="27"/>
    </row>
    <row r="51" spans="1:15">
      <c r="A51" s="31">
        <v>7513</v>
      </c>
      <c r="B51" s="26" t="s">
        <v>83</v>
      </c>
      <c r="C51" s="32" t="s">
        <v>70</v>
      </c>
      <c r="D51" s="26" t="s">
        <v>8</v>
      </c>
      <c r="E51" s="26">
        <v>365</v>
      </c>
      <c r="F51" s="33">
        <v>0</v>
      </c>
      <c r="G51" s="27">
        <v>72.548000000000002</v>
      </c>
      <c r="H51" s="27">
        <f t="shared" si="0"/>
        <v>0</v>
      </c>
      <c r="I51" s="27">
        <f t="shared" si="1"/>
        <v>26480.02</v>
      </c>
      <c r="J51" s="27"/>
      <c r="K51" s="27">
        <f t="shared" si="36"/>
        <v>0</v>
      </c>
      <c r="L51" s="27">
        <f t="shared" si="2"/>
        <v>26480.02</v>
      </c>
      <c r="M51" s="27"/>
      <c r="N51" s="26"/>
      <c r="O51" s="27"/>
    </row>
    <row r="52" spans="1:15">
      <c r="A52" s="30">
        <v>7515</v>
      </c>
      <c r="B52" s="26" t="s">
        <v>83</v>
      </c>
      <c r="C52" s="32" t="s">
        <v>65</v>
      </c>
      <c r="D52" s="26" t="s">
        <v>8</v>
      </c>
      <c r="E52" s="26">
        <v>365</v>
      </c>
      <c r="F52" s="33">
        <v>0</v>
      </c>
      <c r="G52" s="27">
        <v>46.948999999999998</v>
      </c>
      <c r="H52" s="27">
        <f t="shared" si="0"/>
        <v>0</v>
      </c>
      <c r="I52" s="27">
        <v>0</v>
      </c>
      <c r="J52" s="27"/>
      <c r="K52" s="27">
        <f>E52*G52</f>
        <v>17136.384999999998</v>
      </c>
      <c r="L52" s="27">
        <f t="shared" si="2"/>
        <v>0</v>
      </c>
      <c r="M52" s="27"/>
      <c r="N52" s="26"/>
      <c r="O52" s="27"/>
    </row>
    <row r="53" spans="1:15">
      <c r="A53" s="31">
        <v>7515</v>
      </c>
      <c r="B53" s="26" t="s">
        <v>65</v>
      </c>
      <c r="C53" s="32" t="s">
        <v>70</v>
      </c>
      <c r="D53" s="26" t="s">
        <v>8</v>
      </c>
      <c r="E53" s="26">
        <v>365</v>
      </c>
      <c r="F53" s="33">
        <v>0</v>
      </c>
      <c r="G53" s="27">
        <v>25.599</v>
      </c>
      <c r="H53" s="27">
        <f t="shared" si="0"/>
        <v>0</v>
      </c>
      <c r="I53" s="27">
        <f t="shared" si="1"/>
        <v>9343.6350000000002</v>
      </c>
      <c r="J53" s="27"/>
      <c r="K53" s="27">
        <v>0</v>
      </c>
      <c r="L53" s="27"/>
      <c r="M53" s="27"/>
      <c r="N53" s="26"/>
      <c r="O53" s="27"/>
    </row>
    <row r="54" spans="1:15">
      <c r="A54" s="31">
        <v>7517</v>
      </c>
      <c r="B54" s="26" t="s">
        <v>83</v>
      </c>
      <c r="C54" s="32" t="s">
        <v>70</v>
      </c>
      <c r="D54" s="26" t="s">
        <v>8</v>
      </c>
      <c r="E54" s="26">
        <v>365</v>
      </c>
      <c r="F54" s="33">
        <v>0</v>
      </c>
      <c r="G54" s="27">
        <v>72.548000000000002</v>
      </c>
      <c r="H54" s="27">
        <f t="shared" si="0"/>
        <v>0</v>
      </c>
      <c r="I54" s="27">
        <f t="shared" si="1"/>
        <v>26480.02</v>
      </c>
      <c r="J54" s="27"/>
      <c r="K54" s="27">
        <f t="shared" si="36"/>
        <v>0</v>
      </c>
      <c r="L54" s="27">
        <f t="shared" si="2"/>
        <v>26480.02</v>
      </c>
      <c r="M54" s="27"/>
      <c r="N54" s="26"/>
      <c r="O54" s="27"/>
    </row>
    <row r="55" spans="1:15">
      <c r="A55" s="30">
        <v>7519</v>
      </c>
      <c r="B55" s="26" t="s">
        <v>64</v>
      </c>
      <c r="C55" s="32" t="s">
        <v>65</v>
      </c>
      <c r="D55" s="26" t="s">
        <v>13</v>
      </c>
      <c r="E55" s="26">
        <v>189</v>
      </c>
      <c r="F55" s="33">
        <v>0</v>
      </c>
      <c r="G55" s="27">
        <v>19.477</v>
      </c>
      <c r="H55" s="27">
        <f t="shared" si="0"/>
        <v>0</v>
      </c>
      <c r="I55" s="27">
        <f t="shared" si="1"/>
        <v>3681.1530000000002</v>
      </c>
      <c r="J55" s="27"/>
      <c r="K55" s="27">
        <f t="shared" si="36"/>
        <v>0</v>
      </c>
      <c r="L55" s="27">
        <f t="shared" si="2"/>
        <v>3681.1530000000002</v>
      </c>
      <c r="M55" s="27"/>
      <c r="N55" s="26"/>
      <c r="O55" s="27"/>
    </row>
    <row r="56" spans="1:15">
      <c r="A56" s="31">
        <v>7553</v>
      </c>
      <c r="B56" s="26" t="s">
        <v>83</v>
      </c>
      <c r="C56" s="32" t="s">
        <v>64</v>
      </c>
      <c r="D56" s="26" t="s">
        <v>9</v>
      </c>
      <c r="E56" s="26">
        <v>252</v>
      </c>
      <c r="F56" s="33">
        <v>0</v>
      </c>
      <c r="G56" s="27">
        <v>27.472000000000001</v>
      </c>
      <c r="H56" s="27">
        <f t="shared" si="0"/>
        <v>0</v>
      </c>
      <c r="I56" s="27">
        <v>0</v>
      </c>
      <c r="J56" s="27"/>
      <c r="K56" s="27">
        <f>E56*G56</f>
        <v>6922.9440000000004</v>
      </c>
      <c r="L56" s="27">
        <v>0</v>
      </c>
      <c r="M56" s="27"/>
      <c r="N56" s="26"/>
      <c r="O56" s="27"/>
    </row>
    <row r="57" spans="1:15">
      <c r="A57" s="31">
        <v>7553</v>
      </c>
      <c r="B57" s="26" t="s">
        <v>64</v>
      </c>
      <c r="C57" s="32" t="s">
        <v>65</v>
      </c>
      <c r="D57" s="26" t="s">
        <v>9</v>
      </c>
      <c r="E57" s="26">
        <v>252</v>
      </c>
      <c r="F57" s="33">
        <v>0</v>
      </c>
      <c r="G57" s="27">
        <v>19.477</v>
      </c>
      <c r="H57" s="27">
        <f t="shared" ref="H57:H58" si="45">$E57*F57</f>
        <v>0</v>
      </c>
      <c r="I57" s="27">
        <f t="shared" ref="I57" si="46">$E57*G57</f>
        <v>4908.2039999999997</v>
      </c>
      <c r="J57" s="27"/>
      <c r="K57" s="27">
        <f t="shared" ref="K57" si="47">IF(OR(CONCATENATE(C57," - ",D57)="Zeitz - Gera Hbf",CONCATENATE(C57," - ",D57)="Gera Hbf - Zeitz"),28.225,0)</f>
        <v>0</v>
      </c>
      <c r="L57" s="27">
        <f t="shared" ref="L57:L58" si="48">SUM(H57:I57)</f>
        <v>4908.2039999999997</v>
      </c>
      <c r="M57" s="27"/>
      <c r="N57" s="26"/>
      <c r="O57" s="27"/>
    </row>
    <row r="58" spans="1:15">
      <c r="A58" s="31">
        <v>7553</v>
      </c>
      <c r="B58" s="26" t="s">
        <v>64</v>
      </c>
      <c r="C58" s="32" t="s">
        <v>65</v>
      </c>
      <c r="D58" s="26" t="s">
        <v>10</v>
      </c>
      <c r="E58" s="26">
        <v>52</v>
      </c>
      <c r="F58" s="33">
        <v>0</v>
      </c>
      <c r="G58" s="27">
        <v>19.477</v>
      </c>
      <c r="H58" s="27">
        <f t="shared" si="45"/>
        <v>0</v>
      </c>
      <c r="I58" s="27">
        <v>0</v>
      </c>
      <c r="J58" s="27"/>
      <c r="K58" s="27">
        <f>E58*G58</f>
        <v>1012.804</v>
      </c>
      <c r="L58" s="27">
        <f t="shared" si="48"/>
        <v>0</v>
      </c>
      <c r="M58" s="27"/>
      <c r="N58" s="26"/>
      <c r="O58" s="27"/>
    </row>
    <row r="59" spans="1:15">
      <c r="A59" s="31">
        <v>7553</v>
      </c>
      <c r="B59" s="26" t="s">
        <v>65</v>
      </c>
      <c r="C59" s="32" t="s">
        <v>70</v>
      </c>
      <c r="D59" s="26" t="s">
        <v>8</v>
      </c>
      <c r="E59" s="26">
        <v>365</v>
      </c>
      <c r="F59" s="33">
        <v>0</v>
      </c>
      <c r="G59" s="27">
        <v>25.599</v>
      </c>
      <c r="H59" s="27">
        <f t="shared" ref="H59:H61" si="49">$E59*F59</f>
        <v>0</v>
      </c>
      <c r="I59" s="27">
        <f t="shared" ref="I59:I60" si="50">$E59*G59</f>
        <v>9343.6350000000002</v>
      </c>
      <c r="J59" s="27"/>
      <c r="K59" s="27">
        <f t="shared" ref="K59:K60" si="51">IF(OR(CONCATENATE(C59," - ",D59)="Zeitz - Gera Hbf",CONCATENATE(C59," - ",D59)="Gera Hbf - Zeitz"),28.225,0)</f>
        <v>0</v>
      </c>
      <c r="L59" s="27">
        <f t="shared" ref="L59:L60" si="52">SUM(H59:I59)</f>
        <v>9343.6350000000002</v>
      </c>
      <c r="M59" s="27"/>
      <c r="N59" s="26"/>
      <c r="O59" s="27"/>
    </row>
    <row r="60" spans="1:15">
      <c r="A60" s="31">
        <v>7555</v>
      </c>
      <c r="B60" s="26" t="s">
        <v>83</v>
      </c>
      <c r="C60" s="32" t="s">
        <v>65</v>
      </c>
      <c r="D60" s="26" t="s">
        <v>15</v>
      </c>
      <c r="E60" s="26">
        <v>304</v>
      </c>
      <c r="F60" s="33">
        <v>0</v>
      </c>
      <c r="G60" s="27">
        <v>46.948999999999998</v>
      </c>
      <c r="H60" s="27">
        <f t="shared" si="49"/>
        <v>0</v>
      </c>
      <c r="I60" s="27">
        <f t="shared" si="50"/>
        <v>14272.495999999999</v>
      </c>
      <c r="J60" s="27"/>
      <c r="K60" s="27">
        <f t="shared" si="51"/>
        <v>0</v>
      </c>
      <c r="L60" s="27">
        <f t="shared" si="52"/>
        <v>14272.495999999999</v>
      </c>
      <c r="M60" s="27"/>
      <c r="N60" s="26"/>
      <c r="O60" s="27"/>
    </row>
    <row r="61" spans="1:15">
      <c r="A61" s="31">
        <v>7555</v>
      </c>
      <c r="B61" s="26" t="s">
        <v>83</v>
      </c>
      <c r="C61" s="32" t="s">
        <v>65</v>
      </c>
      <c r="D61" s="26" t="s">
        <v>11</v>
      </c>
      <c r="E61" s="26">
        <v>61</v>
      </c>
      <c r="F61" s="33">
        <v>0</v>
      </c>
      <c r="G61" s="27">
        <v>46.948999999999998</v>
      </c>
      <c r="H61" s="27">
        <f t="shared" si="49"/>
        <v>0</v>
      </c>
      <c r="I61" s="27">
        <v>0</v>
      </c>
      <c r="J61" s="27"/>
      <c r="K61" s="27">
        <f>E61*G61</f>
        <v>2863.8889999999997</v>
      </c>
      <c r="L61" s="27">
        <v>0</v>
      </c>
      <c r="M61" s="27"/>
      <c r="N61" s="26"/>
      <c r="O61" s="27"/>
    </row>
    <row r="62" spans="1:15">
      <c r="A62" s="30">
        <v>7555</v>
      </c>
      <c r="B62" s="26" t="s">
        <v>65</v>
      </c>
      <c r="C62" s="32" t="s">
        <v>70</v>
      </c>
      <c r="D62" s="26" t="s">
        <v>8</v>
      </c>
      <c r="E62" s="26">
        <v>365</v>
      </c>
      <c r="F62" s="33">
        <v>0</v>
      </c>
      <c r="G62" s="27">
        <v>25.599</v>
      </c>
      <c r="H62" s="27">
        <f t="shared" si="0"/>
        <v>0</v>
      </c>
      <c r="I62" s="27">
        <f t="shared" si="1"/>
        <v>9343.6350000000002</v>
      </c>
      <c r="J62" s="27"/>
      <c r="K62" s="27">
        <f t="shared" si="36"/>
        <v>0</v>
      </c>
      <c r="L62" s="27">
        <f t="shared" si="2"/>
        <v>9343.6350000000002</v>
      </c>
      <c r="M62" s="27"/>
      <c r="N62" s="26"/>
      <c r="O62" s="27"/>
    </row>
    <row r="63" spans="1:15">
      <c r="A63" s="31">
        <v>7557</v>
      </c>
      <c r="B63" s="26" t="s">
        <v>83</v>
      </c>
      <c r="C63" s="32" t="s">
        <v>65</v>
      </c>
      <c r="D63" s="26" t="s">
        <v>8</v>
      </c>
      <c r="E63" s="26">
        <v>365</v>
      </c>
      <c r="F63" s="33">
        <v>0</v>
      </c>
      <c r="G63" s="27">
        <v>46.948999999999998</v>
      </c>
      <c r="H63" s="27">
        <f t="shared" si="0"/>
        <v>0</v>
      </c>
      <c r="I63" s="27">
        <f t="shared" si="1"/>
        <v>17136.384999999998</v>
      </c>
      <c r="J63" s="27"/>
      <c r="K63" s="27">
        <v>0</v>
      </c>
      <c r="L63" s="27">
        <v>0</v>
      </c>
      <c r="M63" s="27"/>
      <c r="N63" s="26"/>
      <c r="O63" s="27"/>
    </row>
    <row r="64" spans="1:15">
      <c r="A64" s="31">
        <v>7557</v>
      </c>
      <c r="B64" s="26" t="s">
        <v>65</v>
      </c>
      <c r="C64" s="32" t="s">
        <v>70</v>
      </c>
      <c r="D64" s="26" t="s">
        <v>8</v>
      </c>
      <c r="E64" s="26">
        <v>365</v>
      </c>
      <c r="F64" s="33">
        <v>0</v>
      </c>
      <c r="G64" s="27">
        <v>25.599</v>
      </c>
      <c r="H64" s="27">
        <f t="shared" si="0"/>
        <v>0</v>
      </c>
      <c r="I64" s="27">
        <f t="shared" si="1"/>
        <v>9343.6350000000002</v>
      </c>
      <c r="J64" s="27"/>
      <c r="K64" s="27">
        <f t="shared" si="36"/>
        <v>0</v>
      </c>
      <c r="L64" s="27">
        <f t="shared" si="2"/>
        <v>9343.6350000000002</v>
      </c>
      <c r="M64" s="27"/>
      <c r="N64" s="26"/>
      <c r="O64" s="27"/>
    </row>
    <row r="65" spans="1:15">
      <c r="A65" s="31">
        <v>7559</v>
      </c>
      <c r="B65" s="26" t="s">
        <v>83</v>
      </c>
      <c r="C65" s="32" t="s">
        <v>65</v>
      </c>
      <c r="D65" s="26" t="s">
        <v>8</v>
      </c>
      <c r="E65" s="26">
        <v>365</v>
      </c>
      <c r="F65" s="33"/>
      <c r="G65" s="27">
        <v>46.948999999999998</v>
      </c>
      <c r="H65" s="27">
        <f t="shared" si="0"/>
        <v>0</v>
      </c>
      <c r="I65" s="27">
        <f t="shared" si="1"/>
        <v>17136.384999999998</v>
      </c>
      <c r="J65" s="27"/>
      <c r="K65" s="27">
        <v>0</v>
      </c>
      <c r="L65" s="27">
        <v>0</v>
      </c>
      <c r="M65" s="27"/>
      <c r="N65" s="26"/>
      <c r="O65" s="27"/>
    </row>
    <row r="66" spans="1:15">
      <c r="A66" s="31">
        <v>7559</v>
      </c>
      <c r="B66" s="26" t="s">
        <v>65</v>
      </c>
      <c r="C66" s="32" t="s">
        <v>70</v>
      </c>
      <c r="D66" s="26" t="s">
        <v>8</v>
      </c>
      <c r="E66" s="26">
        <v>365</v>
      </c>
      <c r="F66" s="33">
        <v>0</v>
      </c>
      <c r="G66" s="27">
        <v>25.599</v>
      </c>
      <c r="H66" s="27">
        <f t="shared" si="0"/>
        <v>0</v>
      </c>
      <c r="I66" s="27">
        <f t="shared" si="1"/>
        <v>9343.6350000000002</v>
      </c>
      <c r="J66" s="27"/>
      <c r="K66" s="27">
        <f t="shared" si="36"/>
        <v>0</v>
      </c>
      <c r="L66" s="27">
        <f t="shared" si="2"/>
        <v>9343.6350000000002</v>
      </c>
      <c r="M66" s="27"/>
      <c r="N66" s="26"/>
      <c r="O66" s="27"/>
    </row>
    <row r="67" spans="1:15">
      <c r="A67" s="31">
        <v>7561</v>
      </c>
      <c r="B67" s="26" t="s">
        <v>83</v>
      </c>
      <c r="C67" s="32" t="s">
        <v>65</v>
      </c>
      <c r="D67" s="26" t="s">
        <v>9</v>
      </c>
      <c r="E67" s="26">
        <v>252</v>
      </c>
      <c r="F67" s="33">
        <v>0</v>
      </c>
      <c r="G67" s="27">
        <v>46.948999999999998</v>
      </c>
      <c r="H67" s="27">
        <f t="shared" si="0"/>
        <v>0</v>
      </c>
      <c r="I67" s="27">
        <f t="shared" si="1"/>
        <v>11831.147999999999</v>
      </c>
      <c r="J67" s="27"/>
      <c r="K67" s="27"/>
      <c r="L67" s="27">
        <f t="shared" si="2"/>
        <v>11831.147999999999</v>
      </c>
      <c r="M67" s="27"/>
      <c r="N67" s="26"/>
      <c r="O67" s="27"/>
    </row>
    <row r="68" spans="1:15">
      <c r="A68" s="31">
        <v>7561</v>
      </c>
      <c r="B68" s="26" t="s">
        <v>83</v>
      </c>
      <c r="C68" s="32" t="s">
        <v>65</v>
      </c>
      <c r="D68" s="26" t="s">
        <v>12</v>
      </c>
      <c r="E68" s="26">
        <v>113</v>
      </c>
      <c r="F68" s="33">
        <v>0</v>
      </c>
      <c r="G68" s="27">
        <v>46.948999999999998</v>
      </c>
      <c r="H68" s="27">
        <f t="shared" ref="H68" si="53">$E68*F68</f>
        <v>0</v>
      </c>
      <c r="I68" s="27">
        <v>0</v>
      </c>
      <c r="J68" s="27"/>
      <c r="K68" s="27">
        <f>E68*G68</f>
        <v>5305.2370000000001</v>
      </c>
      <c r="L68" s="27">
        <v>0</v>
      </c>
      <c r="M68" s="27"/>
      <c r="N68" s="26"/>
      <c r="O68" s="27"/>
    </row>
    <row r="69" spans="1:15">
      <c r="A69" s="30">
        <v>7561</v>
      </c>
      <c r="B69" s="26" t="s">
        <v>65</v>
      </c>
      <c r="C69" s="32" t="s">
        <v>70</v>
      </c>
      <c r="D69" s="26" t="s">
        <v>8</v>
      </c>
      <c r="E69" s="26">
        <v>365</v>
      </c>
      <c r="F69" s="33">
        <v>0</v>
      </c>
      <c r="G69" s="27">
        <v>25.599</v>
      </c>
      <c r="H69" s="27">
        <f t="shared" si="0"/>
        <v>0</v>
      </c>
      <c r="I69" s="27">
        <f t="shared" si="1"/>
        <v>9343.6350000000002</v>
      </c>
      <c r="J69" s="27"/>
      <c r="K69" s="27">
        <f t="shared" si="36"/>
        <v>0</v>
      </c>
      <c r="L69" s="27">
        <f t="shared" si="2"/>
        <v>9343.6350000000002</v>
      </c>
      <c r="M69" s="27"/>
      <c r="N69" s="26"/>
      <c r="O69" s="27"/>
    </row>
    <row r="70" spans="1:15">
      <c r="A70" s="31">
        <v>7563</v>
      </c>
      <c r="B70" s="26" t="s">
        <v>83</v>
      </c>
      <c r="C70" s="32" t="s">
        <v>65</v>
      </c>
      <c r="D70" s="26" t="s">
        <v>9</v>
      </c>
      <c r="E70" s="26">
        <v>252</v>
      </c>
      <c r="F70" s="33">
        <v>0</v>
      </c>
      <c r="G70" s="27">
        <v>46.948999999999998</v>
      </c>
      <c r="H70" s="27">
        <f t="shared" ref="H70:H72" si="54">$E70*F70</f>
        <v>0</v>
      </c>
      <c r="I70" s="27">
        <f t="shared" ref="I70" si="55">$E70*G70</f>
        <v>11831.147999999999</v>
      </c>
      <c r="J70" s="27"/>
      <c r="K70" s="27"/>
      <c r="L70" s="27">
        <f t="shared" ref="L70" si="56">SUM(H70:I70)</f>
        <v>11831.147999999999</v>
      </c>
      <c r="M70" s="27"/>
      <c r="N70" s="26"/>
      <c r="O70" s="27"/>
    </row>
    <row r="71" spans="1:15">
      <c r="A71" s="31">
        <v>7563</v>
      </c>
      <c r="B71" s="26" t="s">
        <v>83</v>
      </c>
      <c r="C71" s="32" t="s">
        <v>65</v>
      </c>
      <c r="D71" s="26" t="s">
        <v>12</v>
      </c>
      <c r="E71" s="26">
        <v>113</v>
      </c>
      <c r="F71" s="33">
        <v>0</v>
      </c>
      <c r="G71" s="27">
        <v>46.948999999999998</v>
      </c>
      <c r="H71" s="27">
        <f t="shared" si="54"/>
        <v>0</v>
      </c>
      <c r="I71" s="27">
        <v>0</v>
      </c>
      <c r="J71" s="27"/>
      <c r="K71" s="27">
        <f>E71*G71</f>
        <v>5305.2370000000001</v>
      </c>
      <c r="L71" s="27">
        <v>0</v>
      </c>
      <c r="M71" s="27"/>
      <c r="N71" s="26"/>
      <c r="O71" s="27"/>
    </row>
    <row r="72" spans="1:15">
      <c r="A72" s="31">
        <v>7563</v>
      </c>
      <c r="B72" s="26" t="s">
        <v>65</v>
      </c>
      <c r="C72" s="32" t="s">
        <v>70</v>
      </c>
      <c r="D72" s="26" t="s">
        <v>8</v>
      </c>
      <c r="E72" s="26">
        <v>365</v>
      </c>
      <c r="F72" s="33">
        <v>0</v>
      </c>
      <c r="G72" s="27">
        <v>25.599</v>
      </c>
      <c r="H72" s="27">
        <f t="shared" si="54"/>
        <v>0</v>
      </c>
      <c r="I72" s="27">
        <f t="shared" ref="I72:I73" si="57">$E72*G72</f>
        <v>9343.6350000000002</v>
      </c>
      <c r="J72" s="27"/>
      <c r="K72" s="27">
        <f t="shared" ref="K72" si="58">IF(OR(CONCATENATE(C72," - ",D72)="Zeitz - Gera Hbf",CONCATENATE(C72," - ",D72)="Gera Hbf - Zeitz"),28.225,0)</f>
        <v>0</v>
      </c>
      <c r="L72" s="27">
        <f t="shared" ref="L72:L73" si="59">SUM(H72:I72)</f>
        <v>9343.6350000000002</v>
      </c>
      <c r="M72" s="27"/>
      <c r="N72" s="26"/>
      <c r="O72" s="27"/>
    </row>
    <row r="73" spans="1:15">
      <c r="A73" s="31">
        <v>7565</v>
      </c>
      <c r="B73" s="26" t="s">
        <v>83</v>
      </c>
      <c r="C73" s="32" t="s">
        <v>65</v>
      </c>
      <c r="D73" s="26" t="s">
        <v>9</v>
      </c>
      <c r="E73" s="26">
        <v>252</v>
      </c>
      <c r="F73" s="33">
        <v>0</v>
      </c>
      <c r="G73" s="27">
        <v>46.948999999999998</v>
      </c>
      <c r="H73" s="27">
        <f t="shared" ref="H73:H75" si="60">$E73*F73</f>
        <v>0</v>
      </c>
      <c r="I73" s="27">
        <f t="shared" si="57"/>
        <v>11831.147999999999</v>
      </c>
      <c r="J73" s="27"/>
      <c r="K73" s="27"/>
      <c r="L73" s="27">
        <f t="shared" si="59"/>
        <v>11831.147999999999</v>
      </c>
      <c r="M73" s="27"/>
      <c r="N73" s="26"/>
      <c r="O73" s="27"/>
    </row>
    <row r="74" spans="1:15">
      <c r="A74" s="31">
        <v>7565</v>
      </c>
      <c r="B74" s="26" t="s">
        <v>83</v>
      </c>
      <c r="C74" s="32" t="s">
        <v>65</v>
      </c>
      <c r="D74" s="26" t="s">
        <v>12</v>
      </c>
      <c r="E74" s="26">
        <v>113</v>
      </c>
      <c r="F74" s="33">
        <v>0</v>
      </c>
      <c r="G74" s="27">
        <v>46.948999999999998</v>
      </c>
      <c r="H74" s="27">
        <f t="shared" si="60"/>
        <v>0</v>
      </c>
      <c r="I74" s="27">
        <v>0</v>
      </c>
      <c r="J74" s="27"/>
      <c r="K74" s="27">
        <f>E74*G74</f>
        <v>5305.2370000000001</v>
      </c>
      <c r="L74" s="27">
        <v>0</v>
      </c>
      <c r="M74" s="27"/>
      <c r="N74" s="26"/>
      <c r="O74" s="27"/>
    </row>
    <row r="75" spans="1:15">
      <c r="A75" s="30">
        <v>7565</v>
      </c>
      <c r="B75" s="26" t="s">
        <v>65</v>
      </c>
      <c r="C75" s="32" t="s">
        <v>70</v>
      </c>
      <c r="D75" s="26" t="s">
        <v>8</v>
      </c>
      <c r="E75" s="26">
        <v>365</v>
      </c>
      <c r="F75" s="33">
        <v>0</v>
      </c>
      <c r="G75" s="27">
        <v>25.599</v>
      </c>
      <c r="H75" s="27">
        <f t="shared" si="60"/>
        <v>0</v>
      </c>
      <c r="I75" s="27">
        <f t="shared" ref="I75:I76" si="61">$E75*G75</f>
        <v>9343.6350000000002</v>
      </c>
      <c r="J75" s="27"/>
      <c r="K75" s="27">
        <f t="shared" ref="K75" si="62">IF(OR(CONCATENATE(C75," - ",D75)="Zeitz - Gera Hbf",CONCATENATE(C75," - ",D75)="Gera Hbf - Zeitz"),28.225,0)</f>
        <v>0</v>
      </c>
      <c r="L75" s="27">
        <f t="shared" ref="L75:L76" si="63">SUM(H75:I75)</f>
        <v>9343.6350000000002</v>
      </c>
      <c r="M75" s="27"/>
      <c r="N75" s="26"/>
      <c r="O75" s="27"/>
    </row>
    <row r="76" spans="1:15">
      <c r="A76" s="31">
        <v>7567</v>
      </c>
      <c r="B76" s="26" t="s">
        <v>83</v>
      </c>
      <c r="C76" s="32" t="s">
        <v>65</v>
      </c>
      <c r="D76" s="26" t="s">
        <v>9</v>
      </c>
      <c r="E76" s="26">
        <v>252</v>
      </c>
      <c r="F76" s="33">
        <v>0</v>
      </c>
      <c r="G76" s="27">
        <v>46.948999999999998</v>
      </c>
      <c r="H76" s="27">
        <f t="shared" ref="H76:H78" si="64">$E76*F76</f>
        <v>0</v>
      </c>
      <c r="I76" s="27">
        <f t="shared" si="61"/>
        <v>11831.147999999999</v>
      </c>
      <c r="J76" s="27"/>
      <c r="K76" s="27"/>
      <c r="L76" s="27">
        <f t="shared" si="63"/>
        <v>11831.147999999999</v>
      </c>
      <c r="M76" s="27"/>
      <c r="N76" s="26"/>
      <c r="O76" s="27"/>
    </row>
    <row r="77" spans="1:15">
      <c r="A77" s="31">
        <v>7567</v>
      </c>
      <c r="B77" s="26" t="s">
        <v>83</v>
      </c>
      <c r="C77" s="32" t="s">
        <v>65</v>
      </c>
      <c r="D77" s="26" t="s">
        <v>12</v>
      </c>
      <c r="E77" s="26">
        <v>113</v>
      </c>
      <c r="F77" s="33">
        <v>0</v>
      </c>
      <c r="G77" s="27">
        <v>46.948999999999998</v>
      </c>
      <c r="H77" s="27">
        <f t="shared" si="64"/>
        <v>0</v>
      </c>
      <c r="I77" s="27">
        <v>0</v>
      </c>
      <c r="J77" s="27"/>
      <c r="K77" s="27">
        <f>E77*G77</f>
        <v>5305.2370000000001</v>
      </c>
      <c r="L77" s="27">
        <v>0</v>
      </c>
      <c r="M77" s="27"/>
      <c r="N77" s="26"/>
      <c r="O77" s="27"/>
    </row>
    <row r="78" spans="1:15">
      <c r="A78" s="31">
        <v>7567</v>
      </c>
      <c r="B78" s="26" t="s">
        <v>65</v>
      </c>
      <c r="C78" s="32" t="s">
        <v>70</v>
      </c>
      <c r="D78" s="26" t="s">
        <v>8</v>
      </c>
      <c r="E78" s="26">
        <v>365</v>
      </c>
      <c r="F78" s="33">
        <v>0</v>
      </c>
      <c r="G78" s="27">
        <v>25.599</v>
      </c>
      <c r="H78" s="27">
        <f t="shared" si="64"/>
        <v>0</v>
      </c>
      <c r="I78" s="27">
        <f t="shared" ref="I78" si="65">$E78*G78</f>
        <v>9343.6350000000002</v>
      </c>
      <c r="J78" s="27"/>
      <c r="K78" s="27">
        <f t="shared" ref="K78" si="66">IF(OR(CONCATENATE(C78," - ",D78)="Zeitz - Gera Hbf",CONCATENATE(C78," - ",D78)="Gera Hbf - Zeitz"),28.225,0)</f>
        <v>0</v>
      </c>
      <c r="L78" s="27">
        <f t="shared" ref="L78" si="67">SUM(H78:I78)</f>
        <v>9343.6350000000002</v>
      </c>
      <c r="M78" s="27"/>
      <c r="N78" s="26"/>
      <c r="O78" s="27"/>
    </row>
    <row r="79" spans="1:15">
      <c r="A79" s="30">
        <v>7569</v>
      </c>
      <c r="B79" s="26" t="s">
        <v>83</v>
      </c>
      <c r="C79" s="32" t="s">
        <v>70</v>
      </c>
      <c r="D79" s="26" t="s">
        <v>8</v>
      </c>
      <c r="E79" s="26">
        <v>365</v>
      </c>
      <c r="F79" s="33">
        <v>0</v>
      </c>
      <c r="G79" s="27">
        <v>72.548000000000002</v>
      </c>
      <c r="H79" s="27">
        <f t="shared" si="0"/>
        <v>0</v>
      </c>
      <c r="I79" s="27">
        <f t="shared" si="1"/>
        <v>26480.02</v>
      </c>
      <c r="J79" s="27"/>
      <c r="K79" s="27">
        <f t="shared" si="36"/>
        <v>0</v>
      </c>
      <c r="L79" s="27">
        <f t="shared" si="2"/>
        <v>26480.02</v>
      </c>
      <c r="M79" s="27"/>
      <c r="N79" s="26"/>
      <c r="O79" s="27"/>
    </row>
    <row r="80" spans="1:15" ht="15.75" thickBot="1">
      <c r="A80" s="34">
        <v>7571</v>
      </c>
      <c r="B80" s="35" t="s">
        <v>83</v>
      </c>
      <c r="C80" s="35" t="s">
        <v>65</v>
      </c>
      <c r="D80" s="35" t="s">
        <v>8</v>
      </c>
      <c r="E80" s="35">
        <v>365</v>
      </c>
      <c r="F80" s="36">
        <v>0</v>
      </c>
      <c r="G80" s="36">
        <v>46.948999999999998</v>
      </c>
      <c r="H80" s="36">
        <f t="shared" si="0"/>
        <v>0</v>
      </c>
      <c r="I80" s="36">
        <v>0</v>
      </c>
      <c r="J80" s="36"/>
      <c r="K80" s="36">
        <f>E80*G80</f>
        <v>17136.384999999998</v>
      </c>
      <c r="L80" s="36">
        <f t="shared" si="2"/>
        <v>0</v>
      </c>
      <c r="M80" s="36"/>
      <c r="N80" s="35"/>
      <c r="O80" s="36"/>
    </row>
    <row r="81" spans="1:15">
      <c r="A81" s="1"/>
      <c r="B81" s="1"/>
      <c r="C81" s="1"/>
      <c r="D81" s="1"/>
      <c r="E81" s="1"/>
      <c r="F81" s="28"/>
      <c r="G81" s="28"/>
      <c r="H81" s="42">
        <f t="shared" ref="H81:M81" si="68">SUM(H7:H80)</f>
        <v>0</v>
      </c>
      <c r="I81" s="42">
        <f t="shared" si="68"/>
        <v>822733.46300000057</v>
      </c>
      <c r="J81" s="42"/>
      <c r="K81" s="42">
        <f t="shared" si="68"/>
        <v>176482.92599999995</v>
      </c>
      <c r="L81" s="43">
        <f t="shared" si="68"/>
        <v>769773.42300000053</v>
      </c>
      <c r="M81" s="44">
        <f t="shared" si="68"/>
        <v>0</v>
      </c>
      <c r="N81" s="32"/>
      <c r="O81" s="32"/>
    </row>
    <row r="82" spans="1:15">
      <c r="A82" s="1" t="s">
        <v>29</v>
      </c>
      <c r="B82" s="1" t="s">
        <v>35</v>
      </c>
      <c r="C82" s="4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 t="s">
        <v>30</v>
      </c>
      <c r="B83" s="1" t="s">
        <v>36</v>
      </c>
      <c r="C83" s="4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</sheetData>
  <sheetProtection algorithmName="SHA-512" hashValue="44hCdV65dIeA7wQrOcXAh/NwivVZdiBuy3TLgVLsTkpe2htTFIe2Z5u6cXuBCbbSfC7Sphu9sTPlnNWA71BDgw==" saltValue="n/3e9+kQPekICx/14pPHmA==" spinCount="100000" sheet="1" objects="1" scenarios="1"/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zoomScale="80" zoomScaleNormal="80" workbookViewId="0">
      <selection activeCell="F5" sqref="F5:G5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6.7109375" bestFit="1" customWidth="1"/>
    <col min="12" max="12" width="17.42578125" bestFit="1" customWidth="1"/>
  </cols>
  <sheetData>
    <row r="1" spans="1:15">
      <c r="L1" s="24"/>
      <c r="M1" s="24"/>
    </row>
    <row r="2" spans="1:15" ht="18">
      <c r="A2" s="187" t="s">
        <v>92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60" t="s">
        <v>37</v>
      </c>
      <c r="I5" s="6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5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/>
      <c r="L6" s="189"/>
      <c r="M6" s="25"/>
      <c r="N6" s="29"/>
      <c r="O6" s="189"/>
    </row>
    <row r="7" spans="1:15">
      <c r="A7" s="133">
        <v>7951</v>
      </c>
      <c r="B7" s="95" t="s">
        <v>66</v>
      </c>
      <c r="C7" s="95" t="s">
        <v>70</v>
      </c>
      <c r="D7" s="95" t="s">
        <v>8</v>
      </c>
      <c r="E7" s="26">
        <f>VLOOKUP(D7,Verkehrstage!$A$1:$B$10,2,FALSE)</f>
        <v>365</v>
      </c>
      <c r="F7" s="27">
        <v>0</v>
      </c>
      <c r="G7" s="74">
        <v>54.537999999999997</v>
      </c>
      <c r="H7" s="27">
        <f>$E7*F7</f>
        <v>0</v>
      </c>
      <c r="I7" s="27">
        <f>$E7*G7</f>
        <v>19906.37</v>
      </c>
      <c r="J7" s="27"/>
      <c r="K7" s="27"/>
      <c r="L7" s="27">
        <f>SUM(H7:I7)</f>
        <v>19906.37</v>
      </c>
      <c r="M7" s="27"/>
      <c r="N7" s="26"/>
      <c r="O7" s="27"/>
    </row>
    <row r="8" spans="1:15">
      <c r="A8" s="26">
        <v>7901</v>
      </c>
      <c r="B8" s="26" t="s">
        <v>63</v>
      </c>
      <c r="C8" s="26" t="s">
        <v>67</v>
      </c>
      <c r="D8" s="26" t="s">
        <v>9</v>
      </c>
      <c r="E8" s="26">
        <f>VLOOKUP(D8,Verkehrstage!$A$1:$B$10,2,FALSE)</f>
        <v>252</v>
      </c>
      <c r="F8" s="27">
        <v>20.141999999999999</v>
      </c>
      <c r="G8" s="27">
        <f>5.632+38.388</f>
        <v>44.019999999999996</v>
      </c>
      <c r="H8" s="27">
        <f>$E8*F8</f>
        <v>5075.7839999999997</v>
      </c>
      <c r="I8" s="27">
        <f>$E8*G8</f>
        <v>11093.039999999999</v>
      </c>
      <c r="J8" s="27"/>
      <c r="K8" s="27"/>
      <c r="L8" s="27">
        <f>SUM(H8:I8)</f>
        <v>16168.823999999999</v>
      </c>
      <c r="M8" s="27"/>
      <c r="N8" s="26"/>
      <c r="O8" s="27"/>
    </row>
    <row r="9" spans="1:15">
      <c r="A9" s="26">
        <v>7907</v>
      </c>
      <c r="B9" s="26" t="s">
        <v>66</v>
      </c>
      <c r="C9" s="26" t="s">
        <v>85</v>
      </c>
      <c r="D9" s="39" t="s">
        <v>9</v>
      </c>
      <c r="E9" s="26">
        <f>VLOOKUP(D9,Verkehrstage!$A$1:$B$10,2,FALSE)</f>
        <v>252</v>
      </c>
      <c r="F9" s="27">
        <v>0</v>
      </c>
      <c r="G9" s="27">
        <v>13.291</v>
      </c>
      <c r="H9" s="27">
        <f t="shared" ref="H9:H10" si="0">$E9*F9</f>
        <v>0</v>
      </c>
      <c r="I9" s="27">
        <f t="shared" ref="I9:I11" si="1">$E9*G9</f>
        <v>3349.3319999999999</v>
      </c>
      <c r="J9" s="27"/>
      <c r="K9" s="27"/>
      <c r="L9" s="27">
        <f t="shared" ref="L9:L11" si="2">SUM(H9:I9)</f>
        <v>3349.3319999999999</v>
      </c>
      <c r="M9" s="27"/>
      <c r="N9" s="26"/>
      <c r="O9" s="27"/>
    </row>
    <row r="10" spans="1:15">
      <c r="A10" s="26">
        <v>7907</v>
      </c>
      <c r="B10" s="26" t="s">
        <v>85</v>
      </c>
      <c r="C10" s="26" t="s">
        <v>67</v>
      </c>
      <c r="D10" s="39" t="s">
        <v>9</v>
      </c>
      <c r="E10" s="26">
        <f>VLOOKUP(D10,Verkehrstage!$A$1:$B$10,2,FALSE)</f>
        <v>252</v>
      </c>
      <c r="F10" s="27">
        <v>0</v>
      </c>
      <c r="G10" s="27">
        <v>25.097000000000001</v>
      </c>
      <c r="H10" s="27">
        <f t="shared" si="0"/>
        <v>0</v>
      </c>
      <c r="I10" s="27">
        <f t="shared" si="1"/>
        <v>6324.4440000000004</v>
      </c>
      <c r="J10" s="27"/>
      <c r="K10" s="27"/>
      <c r="L10" s="27">
        <f t="shared" si="2"/>
        <v>6324.4440000000004</v>
      </c>
      <c r="M10" s="27"/>
      <c r="N10" s="26"/>
      <c r="O10" s="27"/>
    </row>
    <row r="11" spans="1:15">
      <c r="A11" s="30">
        <v>7909</v>
      </c>
      <c r="B11" s="26" t="s">
        <v>85</v>
      </c>
      <c r="C11" s="26" t="s">
        <v>67</v>
      </c>
      <c r="D11" s="26" t="s">
        <v>9</v>
      </c>
      <c r="E11" s="26">
        <f>VLOOKUP(D11,Verkehrstage!$A$1:$B$10,2,FALSE)</f>
        <v>252</v>
      </c>
      <c r="F11" s="27">
        <v>0</v>
      </c>
      <c r="G11" s="27">
        <v>25.097000000000001</v>
      </c>
      <c r="H11" s="27">
        <f>$E11*F11</f>
        <v>0</v>
      </c>
      <c r="I11" s="27">
        <f t="shared" si="1"/>
        <v>6324.4440000000004</v>
      </c>
      <c r="J11" s="27"/>
      <c r="K11" s="27"/>
      <c r="L11" s="27">
        <f t="shared" si="2"/>
        <v>6324.4440000000004</v>
      </c>
      <c r="M11" s="27"/>
      <c r="N11" s="26"/>
      <c r="O11" s="27"/>
    </row>
    <row r="12" spans="1:15">
      <c r="A12" s="30">
        <v>7911</v>
      </c>
      <c r="B12" s="26" t="s">
        <v>66</v>
      </c>
      <c r="C12" s="26" t="s">
        <v>67</v>
      </c>
      <c r="D12" s="26" t="s">
        <v>9</v>
      </c>
      <c r="E12" s="26">
        <f>VLOOKUP(D12,Verkehrstage!$A$1:$B$10,2,FALSE)</f>
        <v>252</v>
      </c>
      <c r="F12" s="27">
        <v>0</v>
      </c>
      <c r="G12" s="27">
        <v>38.387999999999998</v>
      </c>
      <c r="H12" s="27">
        <f t="shared" ref="H12:H14" si="3">$E12*F12</f>
        <v>0</v>
      </c>
      <c r="I12" s="27">
        <f t="shared" ref="I12:I14" si="4">$E12*G12</f>
        <v>9673.7759999999998</v>
      </c>
      <c r="J12" s="27"/>
      <c r="K12" s="27"/>
      <c r="L12" s="27">
        <f t="shared" ref="L12:L14" si="5">SUM(H12:I12)</f>
        <v>9673.7759999999998</v>
      </c>
      <c r="M12" s="27"/>
      <c r="N12" s="26"/>
      <c r="O12" s="27"/>
    </row>
    <row r="13" spans="1:15">
      <c r="A13" s="30">
        <v>7913</v>
      </c>
      <c r="B13" s="26" t="s">
        <v>85</v>
      </c>
      <c r="C13" s="26" t="s">
        <v>67</v>
      </c>
      <c r="D13" s="26" t="s">
        <v>9</v>
      </c>
      <c r="E13" s="26">
        <f>VLOOKUP(D13,Verkehrstage!$A$1:$B$10,2,FALSE)</f>
        <v>252</v>
      </c>
      <c r="F13" s="27">
        <v>0</v>
      </c>
      <c r="G13" s="27">
        <v>25.097000000000001</v>
      </c>
      <c r="H13" s="27">
        <f t="shared" si="3"/>
        <v>0</v>
      </c>
      <c r="I13" s="27">
        <f t="shared" si="4"/>
        <v>6324.4440000000004</v>
      </c>
      <c r="J13" s="27"/>
      <c r="K13" s="27"/>
      <c r="L13" s="27">
        <f t="shared" si="5"/>
        <v>6324.4440000000004</v>
      </c>
      <c r="M13" s="27"/>
      <c r="N13" s="26"/>
      <c r="O13" s="27"/>
    </row>
    <row r="14" spans="1:15" ht="15.75" thickBot="1">
      <c r="A14" s="34">
        <v>7915</v>
      </c>
      <c r="B14" s="35" t="s">
        <v>85</v>
      </c>
      <c r="C14" s="35" t="s">
        <v>67</v>
      </c>
      <c r="D14" s="35" t="s">
        <v>9</v>
      </c>
      <c r="E14" s="35">
        <f>VLOOKUP(D14,Verkehrstage!$A$1:$B$10,2,FALSE)</f>
        <v>252</v>
      </c>
      <c r="F14" s="36">
        <v>0</v>
      </c>
      <c r="G14" s="36">
        <v>25.097000000000001</v>
      </c>
      <c r="H14" s="36">
        <f t="shared" si="3"/>
        <v>0</v>
      </c>
      <c r="I14" s="36">
        <f t="shared" si="4"/>
        <v>6324.4440000000004</v>
      </c>
      <c r="J14" s="36"/>
      <c r="K14" s="36"/>
      <c r="L14" s="36">
        <f t="shared" si="5"/>
        <v>6324.4440000000004</v>
      </c>
      <c r="M14" s="36"/>
      <c r="N14" s="35"/>
      <c r="O14" s="36"/>
    </row>
    <row r="15" spans="1:15">
      <c r="A15" s="31">
        <v>7902</v>
      </c>
      <c r="B15" s="32" t="s">
        <v>67</v>
      </c>
      <c r="C15" s="32" t="s">
        <v>66</v>
      </c>
      <c r="D15" s="32" t="s">
        <v>9</v>
      </c>
      <c r="E15" s="32">
        <f>VLOOKUP(D15,Verkehrstage!$A$1:$B$10,2,FALSE)</f>
        <v>252</v>
      </c>
      <c r="F15" s="33">
        <v>0</v>
      </c>
      <c r="G15" s="33">
        <v>38.387999999999998</v>
      </c>
      <c r="H15" s="33">
        <f>$E15*F15</f>
        <v>0</v>
      </c>
      <c r="I15" s="33">
        <f>$E15*G15</f>
        <v>9673.7759999999998</v>
      </c>
      <c r="J15" s="33"/>
      <c r="K15" s="33"/>
      <c r="L15" s="33">
        <f>SUM(H15:I15)</f>
        <v>9673.7759999999998</v>
      </c>
      <c r="M15" s="33"/>
      <c r="N15" s="32"/>
      <c r="O15" s="33"/>
    </row>
    <row r="16" spans="1:15">
      <c r="A16" s="31">
        <v>7902</v>
      </c>
      <c r="B16" s="32" t="s">
        <v>66</v>
      </c>
      <c r="C16" s="32" t="s">
        <v>63</v>
      </c>
      <c r="D16" s="32" t="s">
        <v>9</v>
      </c>
      <c r="E16" s="26">
        <f>VLOOKUP(D16,Verkehrstage!$A$1:$B$10,2,FALSE)</f>
        <v>252</v>
      </c>
      <c r="F16" s="33">
        <v>20.141999999999999</v>
      </c>
      <c r="G16" s="33">
        <v>5.6319999999999997</v>
      </c>
      <c r="H16" s="33">
        <f>$E16*F16</f>
        <v>5075.7839999999997</v>
      </c>
      <c r="I16" s="33">
        <f>$E16*G16</f>
        <v>1419.2639999999999</v>
      </c>
      <c r="J16" s="33"/>
      <c r="K16" s="33"/>
      <c r="L16" s="33">
        <f>SUM(H16:I16)</f>
        <v>6495.0479999999998</v>
      </c>
      <c r="M16" s="33"/>
      <c r="N16" s="32"/>
      <c r="O16" s="33"/>
    </row>
    <row r="17" spans="1:15">
      <c r="A17" s="30">
        <v>7908</v>
      </c>
      <c r="B17" s="26" t="s">
        <v>67</v>
      </c>
      <c r="C17" s="32" t="s">
        <v>85</v>
      </c>
      <c r="D17" s="26" t="s">
        <v>9</v>
      </c>
      <c r="E17" s="26">
        <f>VLOOKUP(D17,Verkehrstage!$A$1:$B$10,2,FALSE)</f>
        <v>252</v>
      </c>
      <c r="F17" s="33">
        <v>0</v>
      </c>
      <c r="G17" s="33">
        <v>25.097000000000001</v>
      </c>
      <c r="H17" s="33">
        <f t="shared" ref="H17:H21" si="6">$E17*F17</f>
        <v>0</v>
      </c>
      <c r="I17" s="33">
        <f t="shared" ref="I17:I21" si="7">$E17*G17</f>
        <v>6324.4440000000004</v>
      </c>
      <c r="J17" s="33"/>
      <c r="K17" s="33"/>
      <c r="L17" s="33">
        <f t="shared" ref="L17:L21" si="8">SUM(H17:I17)</f>
        <v>6324.4440000000004</v>
      </c>
      <c r="M17" s="33"/>
      <c r="N17" s="32"/>
      <c r="O17" s="33"/>
    </row>
    <row r="18" spans="1:15">
      <c r="A18" s="30">
        <v>7908</v>
      </c>
      <c r="B18" s="26" t="s">
        <v>85</v>
      </c>
      <c r="C18" s="32" t="s">
        <v>66</v>
      </c>
      <c r="D18" s="26" t="s">
        <v>9</v>
      </c>
      <c r="E18" s="26">
        <f>VLOOKUP(D18,Verkehrstage!$A$1:$B$10,2,FALSE)</f>
        <v>252</v>
      </c>
      <c r="F18" s="33">
        <v>0</v>
      </c>
      <c r="G18" s="33">
        <v>13.291</v>
      </c>
      <c r="H18" s="33">
        <f t="shared" si="6"/>
        <v>0</v>
      </c>
      <c r="I18" s="33">
        <f t="shared" si="7"/>
        <v>3349.3319999999999</v>
      </c>
      <c r="J18" s="33"/>
      <c r="K18" s="33"/>
      <c r="L18" s="33">
        <f t="shared" si="8"/>
        <v>3349.3319999999999</v>
      </c>
      <c r="M18" s="33"/>
      <c r="N18" s="32"/>
      <c r="O18" s="33"/>
    </row>
    <row r="19" spans="1:15">
      <c r="A19" s="31">
        <v>7912</v>
      </c>
      <c r="B19" s="26" t="s">
        <v>67</v>
      </c>
      <c r="C19" s="32" t="s">
        <v>66</v>
      </c>
      <c r="D19" s="26" t="s">
        <v>9</v>
      </c>
      <c r="E19" s="26">
        <f>VLOOKUP(D19,Verkehrstage!$A$1:$B$10,2,FALSE)</f>
        <v>252</v>
      </c>
      <c r="F19" s="33">
        <v>0</v>
      </c>
      <c r="G19" s="33">
        <v>38.387999999999998</v>
      </c>
      <c r="H19" s="33">
        <f t="shared" si="6"/>
        <v>0</v>
      </c>
      <c r="I19" s="33">
        <f t="shared" si="7"/>
        <v>9673.7759999999998</v>
      </c>
      <c r="J19" s="33"/>
      <c r="K19" s="33"/>
      <c r="L19" s="33">
        <f t="shared" si="8"/>
        <v>9673.7759999999998</v>
      </c>
      <c r="M19" s="33"/>
      <c r="N19" s="32"/>
      <c r="O19" s="33"/>
    </row>
    <row r="20" spans="1:15">
      <c r="A20" s="30">
        <v>7914</v>
      </c>
      <c r="B20" s="26" t="s">
        <v>67</v>
      </c>
      <c r="C20" s="32" t="s">
        <v>85</v>
      </c>
      <c r="D20" s="26" t="s">
        <v>9</v>
      </c>
      <c r="E20" s="26">
        <f>VLOOKUP(D20,Verkehrstage!$A$1:$B$10,2,FALSE)</f>
        <v>252</v>
      </c>
      <c r="F20" s="33">
        <v>0</v>
      </c>
      <c r="G20" s="33">
        <v>25.097000000000001</v>
      </c>
      <c r="H20" s="33">
        <f t="shared" si="6"/>
        <v>0</v>
      </c>
      <c r="I20" s="33">
        <f t="shared" si="7"/>
        <v>6324.4440000000004</v>
      </c>
      <c r="J20" s="33"/>
      <c r="K20" s="33"/>
      <c r="L20" s="33">
        <f t="shared" si="8"/>
        <v>6324.4440000000004</v>
      </c>
      <c r="M20" s="33"/>
      <c r="N20" s="32"/>
      <c r="O20" s="33"/>
    </row>
    <row r="21" spans="1:15">
      <c r="A21" s="31">
        <v>7916</v>
      </c>
      <c r="B21" s="26" t="s">
        <v>67</v>
      </c>
      <c r="C21" s="32" t="s">
        <v>85</v>
      </c>
      <c r="D21" s="26" t="s">
        <v>9</v>
      </c>
      <c r="E21" s="26">
        <f>VLOOKUP(D21,Verkehrstage!$A$1:$B$10,2,FALSE)</f>
        <v>252</v>
      </c>
      <c r="F21" s="33">
        <v>0</v>
      </c>
      <c r="G21" s="33">
        <v>25.097000000000001</v>
      </c>
      <c r="H21" s="33">
        <f t="shared" si="6"/>
        <v>0</v>
      </c>
      <c r="I21" s="33">
        <f t="shared" si="7"/>
        <v>6324.4440000000004</v>
      </c>
      <c r="J21" s="33"/>
      <c r="K21" s="33"/>
      <c r="L21" s="33">
        <f t="shared" si="8"/>
        <v>6324.4440000000004</v>
      </c>
      <c r="M21" s="33"/>
      <c r="N21" s="32"/>
      <c r="O21" s="33"/>
    </row>
    <row r="22" spans="1:15" ht="15.75" thickBot="1">
      <c r="A22" s="34">
        <v>7918</v>
      </c>
      <c r="B22" s="35" t="s">
        <v>67</v>
      </c>
      <c r="C22" s="38" t="s">
        <v>85</v>
      </c>
      <c r="D22" s="35" t="s">
        <v>8</v>
      </c>
      <c r="E22" s="35">
        <f>VLOOKUP(D22,Verkehrstage!$A$1:$B$10,2,FALSE)</f>
        <v>365</v>
      </c>
      <c r="F22" s="54">
        <v>0</v>
      </c>
      <c r="G22" s="54">
        <v>25.097000000000001</v>
      </c>
      <c r="H22" s="54">
        <f t="shared" ref="H22" si="9">$E22*F22</f>
        <v>0</v>
      </c>
      <c r="I22" s="54">
        <f t="shared" ref="I22" si="10">$E22*G22</f>
        <v>9160.4050000000007</v>
      </c>
      <c r="J22" s="54"/>
      <c r="K22" s="54"/>
      <c r="L22" s="54">
        <f t="shared" ref="L22" si="11">SUM(H22:I22)</f>
        <v>9160.4050000000007</v>
      </c>
      <c r="M22" s="54"/>
      <c r="N22" s="38"/>
      <c r="O22" s="54"/>
    </row>
    <row r="23" spans="1:15">
      <c r="A23" s="1"/>
      <c r="B23" s="1"/>
      <c r="C23" s="1"/>
      <c r="D23" s="1"/>
      <c r="E23" s="1"/>
      <c r="F23" s="28"/>
      <c r="G23" s="28"/>
      <c r="H23" s="42">
        <f>SUM(H7:H22)</f>
        <v>10151.567999999999</v>
      </c>
      <c r="I23" s="42">
        <f>SUM(I7:I22)</f>
        <v>121570.179</v>
      </c>
      <c r="J23" s="42"/>
      <c r="K23" s="42"/>
      <c r="L23" s="43">
        <f>SUM(L7:L22)</f>
        <v>131721.747</v>
      </c>
      <c r="M23" s="44"/>
      <c r="N23" s="32"/>
      <c r="O23" s="32"/>
    </row>
    <row r="24" spans="1:15">
      <c r="A24" s="1" t="s">
        <v>29</v>
      </c>
      <c r="B24" s="1" t="s">
        <v>35</v>
      </c>
      <c r="C24" s="4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 t="s">
        <v>30</v>
      </c>
      <c r="B25" s="1" t="s">
        <v>36</v>
      </c>
      <c r="C25" s="4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</sheetData>
  <sheetProtection algorithmName="SHA-512" hashValue="/E23YRq1DC489kuP3oeKgsOVj35VEz8Emda6IzzLUPsGpLGRroOrkPNwWQZ4WyUVqr6zaSeo7BzYoHL84m8Afg==" saltValue="1nRAv71PTtDlCG/En02kPQ==" spinCount="100000" sheet="1" objects="1" scenarios="1"/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7"/>
  <sheetViews>
    <sheetView zoomScale="80" zoomScaleNormal="80" workbookViewId="0">
      <selection activeCell="F5" sqref="F5:G5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5.5703125" customWidth="1"/>
    <col min="10" max="10" width="14.28515625" bestFit="1" customWidth="1"/>
    <col min="11" max="11" width="17.42578125" bestFit="1" customWidth="1"/>
    <col min="12" max="12" width="15" bestFit="1" customWidth="1"/>
  </cols>
  <sheetData>
    <row r="1" spans="1:14">
      <c r="K1" s="24"/>
      <c r="L1" s="24"/>
    </row>
    <row r="2" spans="1:14" ht="18">
      <c r="A2" s="187" t="s">
        <v>101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60" t="s">
        <v>37</v>
      </c>
      <c r="I5" s="41"/>
      <c r="J5" s="25" t="s">
        <v>32</v>
      </c>
      <c r="K5" s="188" t="s">
        <v>38</v>
      </c>
      <c r="L5" s="25" t="s">
        <v>33</v>
      </c>
      <c r="M5" s="29" t="s">
        <v>39</v>
      </c>
      <c r="N5" s="188" t="s">
        <v>34</v>
      </c>
    </row>
    <row r="6" spans="1:14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 t="s">
        <v>89</v>
      </c>
      <c r="K6" s="189"/>
      <c r="L6" s="25"/>
      <c r="M6" s="29"/>
      <c r="N6" s="189"/>
    </row>
    <row r="7" spans="1:14">
      <c r="A7" s="26"/>
      <c r="B7" s="26" t="s">
        <v>87</v>
      </c>
      <c r="C7" s="26" t="s">
        <v>62</v>
      </c>
      <c r="D7" s="26" t="s">
        <v>9</v>
      </c>
      <c r="E7" s="26">
        <f>VLOOKUP(D7,Verkehrstage!$A$1:$B$10,2,FALSE)</f>
        <v>252</v>
      </c>
      <c r="F7" s="27"/>
      <c r="G7" s="27">
        <v>0</v>
      </c>
      <c r="H7" s="27">
        <f t="shared" ref="H7:H44" si="0">$E7*F7</f>
        <v>0</v>
      </c>
      <c r="I7" s="27">
        <f t="shared" ref="I7:I44" si="1">$E7*G7</f>
        <v>0</v>
      </c>
      <c r="J7" s="27">
        <v>27.312000000000001</v>
      </c>
      <c r="K7" s="27">
        <f t="shared" ref="K7:K44" si="2">SUM(H7:I7)</f>
        <v>0</v>
      </c>
      <c r="L7" s="27">
        <f>E7*J7</f>
        <v>6882.6240000000007</v>
      </c>
      <c r="M7" s="26"/>
      <c r="N7" s="27">
        <v>0</v>
      </c>
    </row>
    <row r="8" spans="1:14">
      <c r="A8" s="30"/>
      <c r="B8" s="26" t="s">
        <v>87</v>
      </c>
      <c r="C8" s="26" t="s">
        <v>62</v>
      </c>
      <c r="D8" s="26" t="s">
        <v>15</v>
      </c>
      <c r="E8" s="26">
        <f>VLOOKUP(D8,Verkehrstage!$A$1:$B$10,2,FALSE)</f>
        <v>304</v>
      </c>
      <c r="F8" s="27"/>
      <c r="G8" s="27">
        <v>0</v>
      </c>
      <c r="H8" s="27">
        <f t="shared" si="0"/>
        <v>0</v>
      </c>
      <c r="I8" s="27">
        <f t="shared" si="1"/>
        <v>0</v>
      </c>
      <c r="J8" s="27">
        <v>27.312000000000001</v>
      </c>
      <c r="K8" s="27">
        <f t="shared" si="2"/>
        <v>0</v>
      </c>
      <c r="L8" s="27">
        <f>E8*J8</f>
        <v>8302.848</v>
      </c>
      <c r="M8" s="26"/>
      <c r="N8" s="27">
        <v>0</v>
      </c>
    </row>
    <row r="9" spans="1:14">
      <c r="A9" s="26"/>
      <c r="B9" s="26" t="s">
        <v>87</v>
      </c>
      <c r="C9" s="26" t="s">
        <v>62</v>
      </c>
      <c r="D9" s="26" t="s">
        <v>8</v>
      </c>
      <c r="E9" s="26">
        <f>VLOOKUP(D9,Verkehrstage!$A$1:$B$10,2,FALSE)</f>
        <v>365</v>
      </c>
      <c r="F9" s="27"/>
      <c r="G9" s="27">
        <v>0</v>
      </c>
      <c r="H9" s="27">
        <f t="shared" si="0"/>
        <v>0</v>
      </c>
      <c r="I9" s="27">
        <f t="shared" si="1"/>
        <v>0</v>
      </c>
      <c r="J9" s="27">
        <v>27.312000000000001</v>
      </c>
      <c r="K9" s="27">
        <f t="shared" si="2"/>
        <v>0</v>
      </c>
      <c r="L9" s="27">
        <f t="shared" ref="L9:L44" si="3">E9*J9</f>
        <v>9968.880000000001</v>
      </c>
      <c r="M9" s="26"/>
      <c r="N9" s="27">
        <v>0</v>
      </c>
    </row>
    <row r="10" spans="1:14">
      <c r="A10" s="30"/>
      <c r="B10" s="26" t="s">
        <v>87</v>
      </c>
      <c r="C10" s="26" t="s">
        <v>62</v>
      </c>
      <c r="D10" s="26" t="s">
        <v>8</v>
      </c>
      <c r="E10" s="26">
        <f>VLOOKUP(D10,Verkehrstage!$A$1:$B$10,2,FALSE)</f>
        <v>365</v>
      </c>
      <c r="F10" s="27"/>
      <c r="G10" s="27">
        <v>0</v>
      </c>
      <c r="H10" s="27">
        <f t="shared" si="0"/>
        <v>0</v>
      </c>
      <c r="I10" s="27">
        <f t="shared" si="1"/>
        <v>0</v>
      </c>
      <c r="J10" s="27">
        <v>27.312000000000001</v>
      </c>
      <c r="K10" s="27">
        <f t="shared" si="2"/>
        <v>0</v>
      </c>
      <c r="L10" s="27">
        <f t="shared" si="3"/>
        <v>9968.880000000001</v>
      </c>
      <c r="M10" s="26"/>
      <c r="N10" s="27">
        <v>0</v>
      </c>
    </row>
    <row r="11" spans="1:14">
      <c r="A11" s="26"/>
      <c r="B11" s="26" t="s">
        <v>87</v>
      </c>
      <c r="C11" s="26" t="s">
        <v>62</v>
      </c>
      <c r="D11" s="26" t="s">
        <v>8</v>
      </c>
      <c r="E11" s="26">
        <f>VLOOKUP(D11,Verkehrstage!$A$1:$B$10,2,FALSE)</f>
        <v>365</v>
      </c>
      <c r="F11" s="27"/>
      <c r="G11" s="27">
        <v>0</v>
      </c>
      <c r="H11" s="27">
        <f t="shared" si="0"/>
        <v>0</v>
      </c>
      <c r="I11" s="27">
        <f t="shared" si="1"/>
        <v>0</v>
      </c>
      <c r="J11" s="27">
        <v>27.312000000000001</v>
      </c>
      <c r="K11" s="27">
        <f t="shared" si="2"/>
        <v>0</v>
      </c>
      <c r="L11" s="27">
        <f t="shared" si="3"/>
        <v>9968.880000000001</v>
      </c>
      <c r="M11" s="26"/>
      <c r="N11" s="27">
        <v>0</v>
      </c>
    </row>
    <row r="12" spans="1:14">
      <c r="A12" s="30"/>
      <c r="B12" s="26" t="s">
        <v>87</v>
      </c>
      <c r="C12" s="26" t="s">
        <v>62</v>
      </c>
      <c r="D12" s="26" t="s">
        <v>8</v>
      </c>
      <c r="E12" s="26">
        <f>VLOOKUP(D12,Verkehrstage!$A$1:$B$10,2,FALSE)</f>
        <v>365</v>
      </c>
      <c r="F12" s="27"/>
      <c r="G12" s="27">
        <v>0</v>
      </c>
      <c r="H12" s="27">
        <f t="shared" si="0"/>
        <v>0</v>
      </c>
      <c r="I12" s="27">
        <f t="shared" si="1"/>
        <v>0</v>
      </c>
      <c r="J12" s="27">
        <v>27.312000000000001</v>
      </c>
      <c r="K12" s="27">
        <f t="shared" si="2"/>
        <v>0</v>
      </c>
      <c r="L12" s="27">
        <f t="shared" si="3"/>
        <v>9968.880000000001</v>
      </c>
      <c r="M12" s="26"/>
      <c r="N12" s="27">
        <v>0</v>
      </c>
    </row>
    <row r="13" spans="1:14">
      <c r="A13" s="26"/>
      <c r="B13" s="26" t="s">
        <v>87</v>
      </c>
      <c r="C13" s="26" t="s">
        <v>62</v>
      </c>
      <c r="D13" s="26" t="s">
        <v>8</v>
      </c>
      <c r="E13" s="26">
        <f>VLOOKUP(D13,Verkehrstage!$A$1:$B$10,2,FALSE)</f>
        <v>365</v>
      </c>
      <c r="F13" s="27"/>
      <c r="G13" s="27">
        <v>0</v>
      </c>
      <c r="H13" s="27">
        <f t="shared" si="0"/>
        <v>0</v>
      </c>
      <c r="I13" s="27">
        <f t="shared" si="1"/>
        <v>0</v>
      </c>
      <c r="J13" s="27">
        <v>27.312000000000001</v>
      </c>
      <c r="K13" s="27">
        <f t="shared" si="2"/>
        <v>0</v>
      </c>
      <c r="L13" s="27">
        <f t="shared" si="3"/>
        <v>9968.880000000001</v>
      </c>
      <c r="M13" s="26"/>
      <c r="N13" s="27">
        <v>0</v>
      </c>
    </row>
    <row r="14" spans="1:14">
      <c r="A14" s="30"/>
      <c r="B14" s="26" t="s">
        <v>87</v>
      </c>
      <c r="C14" s="26" t="s">
        <v>62</v>
      </c>
      <c r="D14" s="26" t="s">
        <v>8</v>
      </c>
      <c r="E14" s="26">
        <f>VLOOKUP(D14,Verkehrstage!$A$1:$B$10,2,FALSE)</f>
        <v>365</v>
      </c>
      <c r="F14" s="27"/>
      <c r="G14" s="27">
        <v>0</v>
      </c>
      <c r="H14" s="27">
        <f t="shared" si="0"/>
        <v>0</v>
      </c>
      <c r="I14" s="27">
        <f t="shared" si="1"/>
        <v>0</v>
      </c>
      <c r="J14" s="27">
        <v>27.312000000000001</v>
      </c>
      <c r="K14" s="27">
        <f t="shared" si="2"/>
        <v>0</v>
      </c>
      <c r="L14" s="27">
        <f t="shared" si="3"/>
        <v>9968.880000000001</v>
      </c>
      <c r="M14" s="26"/>
      <c r="N14" s="27">
        <v>0</v>
      </c>
    </row>
    <row r="15" spans="1:14">
      <c r="A15" s="26"/>
      <c r="B15" s="26" t="s">
        <v>87</v>
      </c>
      <c r="C15" s="26" t="s">
        <v>62</v>
      </c>
      <c r="D15" s="26" t="s">
        <v>8</v>
      </c>
      <c r="E15" s="26">
        <f>VLOOKUP(D15,Verkehrstage!$A$1:$B$10,2,FALSE)</f>
        <v>365</v>
      </c>
      <c r="F15" s="27"/>
      <c r="G15" s="27">
        <v>0</v>
      </c>
      <c r="H15" s="27">
        <f t="shared" si="0"/>
        <v>0</v>
      </c>
      <c r="I15" s="27">
        <f t="shared" si="1"/>
        <v>0</v>
      </c>
      <c r="J15" s="27">
        <v>27.312000000000001</v>
      </c>
      <c r="K15" s="27">
        <f t="shared" si="2"/>
        <v>0</v>
      </c>
      <c r="L15" s="27">
        <f t="shared" si="3"/>
        <v>9968.880000000001</v>
      </c>
      <c r="M15" s="26"/>
      <c r="N15" s="27">
        <v>0</v>
      </c>
    </row>
    <row r="16" spans="1:14">
      <c r="A16" s="30"/>
      <c r="B16" s="26" t="s">
        <v>87</v>
      </c>
      <c r="C16" s="26" t="s">
        <v>62</v>
      </c>
      <c r="D16" s="26" t="s">
        <v>8</v>
      </c>
      <c r="E16" s="26">
        <f>VLOOKUP(D16,Verkehrstage!$A$1:$B$10,2,FALSE)</f>
        <v>365</v>
      </c>
      <c r="F16" s="27"/>
      <c r="G16" s="27">
        <v>0</v>
      </c>
      <c r="H16" s="27">
        <f t="shared" si="0"/>
        <v>0</v>
      </c>
      <c r="I16" s="27">
        <f t="shared" si="1"/>
        <v>0</v>
      </c>
      <c r="J16" s="27">
        <v>27.312000000000001</v>
      </c>
      <c r="K16" s="27">
        <f t="shared" si="2"/>
        <v>0</v>
      </c>
      <c r="L16" s="27">
        <f t="shared" si="3"/>
        <v>9968.880000000001</v>
      </c>
      <c r="M16" s="26"/>
      <c r="N16" s="27">
        <v>0</v>
      </c>
    </row>
    <row r="17" spans="1:14">
      <c r="A17" s="26"/>
      <c r="B17" s="26" t="s">
        <v>87</v>
      </c>
      <c r="C17" s="26" t="s">
        <v>62</v>
      </c>
      <c r="D17" s="26" t="s">
        <v>8</v>
      </c>
      <c r="E17" s="26">
        <f>VLOOKUP(D17,Verkehrstage!$A$1:$B$10,2,FALSE)</f>
        <v>365</v>
      </c>
      <c r="F17" s="27"/>
      <c r="G17" s="27">
        <v>0</v>
      </c>
      <c r="H17" s="27">
        <f t="shared" si="0"/>
        <v>0</v>
      </c>
      <c r="I17" s="27">
        <f t="shared" si="1"/>
        <v>0</v>
      </c>
      <c r="J17" s="27">
        <v>27.312000000000001</v>
      </c>
      <c r="K17" s="27">
        <f t="shared" si="2"/>
        <v>0</v>
      </c>
      <c r="L17" s="27">
        <f t="shared" si="3"/>
        <v>9968.880000000001</v>
      </c>
      <c r="M17" s="26"/>
      <c r="N17" s="27">
        <v>0</v>
      </c>
    </row>
    <row r="18" spans="1:14">
      <c r="A18" s="30"/>
      <c r="B18" s="26" t="s">
        <v>87</v>
      </c>
      <c r="C18" s="26" t="s">
        <v>62</v>
      </c>
      <c r="D18" s="26" t="s">
        <v>8</v>
      </c>
      <c r="E18" s="26">
        <f>VLOOKUP(D18,Verkehrstage!$A$1:$B$10,2,FALSE)</f>
        <v>365</v>
      </c>
      <c r="F18" s="27"/>
      <c r="G18" s="27">
        <v>0</v>
      </c>
      <c r="H18" s="27">
        <f t="shared" si="0"/>
        <v>0</v>
      </c>
      <c r="I18" s="27">
        <f t="shared" si="1"/>
        <v>0</v>
      </c>
      <c r="J18" s="27">
        <v>27.312000000000001</v>
      </c>
      <c r="K18" s="27">
        <f t="shared" si="2"/>
        <v>0</v>
      </c>
      <c r="L18" s="27">
        <f t="shared" si="3"/>
        <v>9968.880000000001</v>
      </c>
      <c r="M18" s="26"/>
      <c r="N18" s="27">
        <v>0</v>
      </c>
    </row>
    <row r="19" spans="1:14">
      <c r="A19" s="26"/>
      <c r="B19" s="26" t="s">
        <v>87</v>
      </c>
      <c r="C19" s="26" t="s">
        <v>62</v>
      </c>
      <c r="D19" s="26" t="s">
        <v>8</v>
      </c>
      <c r="E19" s="26">
        <f>VLOOKUP(D19,Verkehrstage!$A$1:$B$10,2,FALSE)</f>
        <v>365</v>
      </c>
      <c r="F19" s="27"/>
      <c r="G19" s="27">
        <v>0</v>
      </c>
      <c r="H19" s="27">
        <f t="shared" si="0"/>
        <v>0</v>
      </c>
      <c r="I19" s="27">
        <f t="shared" si="1"/>
        <v>0</v>
      </c>
      <c r="J19" s="27">
        <v>27.312000000000001</v>
      </c>
      <c r="K19" s="27">
        <f t="shared" si="2"/>
        <v>0</v>
      </c>
      <c r="L19" s="27">
        <f t="shared" si="3"/>
        <v>9968.880000000001</v>
      </c>
      <c r="M19" s="26"/>
      <c r="N19" s="27">
        <v>0</v>
      </c>
    </row>
    <row r="20" spans="1:14">
      <c r="A20" s="30"/>
      <c r="B20" s="26" t="s">
        <v>87</v>
      </c>
      <c r="C20" s="26" t="s">
        <v>62</v>
      </c>
      <c r="D20" s="26" t="s">
        <v>8</v>
      </c>
      <c r="E20" s="26">
        <f>VLOOKUP(D20,Verkehrstage!$A$1:$B$10,2,FALSE)</f>
        <v>365</v>
      </c>
      <c r="F20" s="27"/>
      <c r="G20" s="27">
        <v>0</v>
      </c>
      <c r="H20" s="27">
        <f t="shared" si="0"/>
        <v>0</v>
      </c>
      <c r="I20" s="27">
        <f t="shared" si="1"/>
        <v>0</v>
      </c>
      <c r="J20" s="27">
        <v>27.312000000000001</v>
      </c>
      <c r="K20" s="27">
        <f t="shared" si="2"/>
        <v>0</v>
      </c>
      <c r="L20" s="27">
        <f t="shared" si="3"/>
        <v>9968.880000000001</v>
      </c>
      <c r="M20" s="26"/>
      <c r="N20" s="27">
        <v>0</v>
      </c>
    </row>
    <row r="21" spans="1:14">
      <c r="A21" s="26"/>
      <c r="B21" s="26" t="s">
        <v>87</v>
      </c>
      <c r="C21" s="26" t="s">
        <v>62</v>
      </c>
      <c r="D21" s="26" t="s">
        <v>8</v>
      </c>
      <c r="E21" s="26">
        <f>VLOOKUP(D21,Verkehrstage!$A$1:$B$10,2,FALSE)</f>
        <v>365</v>
      </c>
      <c r="F21" s="27"/>
      <c r="G21" s="27">
        <v>0</v>
      </c>
      <c r="H21" s="27">
        <f t="shared" si="0"/>
        <v>0</v>
      </c>
      <c r="I21" s="27">
        <f t="shared" si="1"/>
        <v>0</v>
      </c>
      <c r="J21" s="27">
        <v>27.312000000000001</v>
      </c>
      <c r="K21" s="27">
        <f t="shared" si="2"/>
        <v>0</v>
      </c>
      <c r="L21" s="27">
        <f t="shared" si="3"/>
        <v>9968.880000000001</v>
      </c>
      <c r="M21" s="26"/>
      <c r="N21" s="27">
        <v>0</v>
      </c>
    </row>
    <row r="22" spans="1:14">
      <c r="A22" s="30"/>
      <c r="B22" s="26" t="s">
        <v>87</v>
      </c>
      <c r="C22" s="26" t="s">
        <v>62</v>
      </c>
      <c r="D22" s="26" t="s">
        <v>8</v>
      </c>
      <c r="E22" s="26">
        <f>VLOOKUP(D22,Verkehrstage!$A$1:$B$10,2,FALSE)</f>
        <v>365</v>
      </c>
      <c r="F22" s="27"/>
      <c r="G22" s="27">
        <v>0</v>
      </c>
      <c r="H22" s="27">
        <f t="shared" si="0"/>
        <v>0</v>
      </c>
      <c r="I22" s="27">
        <f t="shared" si="1"/>
        <v>0</v>
      </c>
      <c r="J22" s="27">
        <v>27.312000000000001</v>
      </c>
      <c r="K22" s="27">
        <f t="shared" si="2"/>
        <v>0</v>
      </c>
      <c r="L22" s="27">
        <f t="shared" si="3"/>
        <v>9968.880000000001</v>
      </c>
      <c r="M22" s="26"/>
      <c r="N22" s="27">
        <v>0</v>
      </c>
    </row>
    <row r="23" spans="1:14">
      <c r="A23" s="26"/>
      <c r="B23" s="26" t="s">
        <v>87</v>
      </c>
      <c r="C23" s="26" t="s">
        <v>62</v>
      </c>
      <c r="D23" s="26" t="s">
        <v>8</v>
      </c>
      <c r="E23" s="26">
        <f>VLOOKUP(D23,Verkehrstage!$A$1:$B$10,2,FALSE)</f>
        <v>365</v>
      </c>
      <c r="F23" s="27"/>
      <c r="G23" s="27">
        <v>0</v>
      </c>
      <c r="H23" s="27">
        <f t="shared" si="0"/>
        <v>0</v>
      </c>
      <c r="I23" s="27">
        <f t="shared" si="1"/>
        <v>0</v>
      </c>
      <c r="J23" s="27">
        <v>27.312000000000001</v>
      </c>
      <c r="K23" s="27">
        <f t="shared" si="2"/>
        <v>0</v>
      </c>
      <c r="L23" s="27">
        <f t="shared" si="3"/>
        <v>9968.880000000001</v>
      </c>
      <c r="M23" s="26"/>
      <c r="N23" s="27">
        <v>0</v>
      </c>
    </row>
    <row r="24" spans="1:14">
      <c r="A24" s="30"/>
      <c r="B24" s="26" t="s">
        <v>87</v>
      </c>
      <c r="C24" s="26" t="s">
        <v>62</v>
      </c>
      <c r="D24" s="26" t="s">
        <v>8</v>
      </c>
      <c r="E24" s="26">
        <f>VLOOKUP(D24,Verkehrstage!$A$1:$B$10,2,FALSE)</f>
        <v>365</v>
      </c>
      <c r="F24" s="27"/>
      <c r="G24" s="27">
        <v>0</v>
      </c>
      <c r="H24" s="27">
        <f t="shared" si="0"/>
        <v>0</v>
      </c>
      <c r="I24" s="27">
        <f t="shared" si="1"/>
        <v>0</v>
      </c>
      <c r="J24" s="27">
        <v>27.312000000000001</v>
      </c>
      <c r="K24" s="27">
        <f t="shared" si="2"/>
        <v>0</v>
      </c>
      <c r="L24" s="27">
        <f t="shared" si="3"/>
        <v>9968.880000000001</v>
      </c>
      <c r="M24" s="26"/>
      <c r="N24" s="27">
        <v>0</v>
      </c>
    </row>
    <row r="25" spans="1:14" ht="15.75" thickBot="1">
      <c r="A25" s="34"/>
      <c r="B25" s="35" t="s">
        <v>87</v>
      </c>
      <c r="C25" s="35" t="s">
        <v>62</v>
      </c>
      <c r="D25" s="55" t="s">
        <v>8</v>
      </c>
      <c r="E25" s="35">
        <f>VLOOKUP(D25,Verkehrstage!$A$1:$B$10,2,FALSE)</f>
        <v>365</v>
      </c>
      <c r="F25" s="36"/>
      <c r="G25" s="36">
        <v>0</v>
      </c>
      <c r="H25" s="36">
        <f t="shared" si="0"/>
        <v>0</v>
      </c>
      <c r="I25" s="36">
        <f t="shared" si="1"/>
        <v>0</v>
      </c>
      <c r="J25" s="36">
        <v>27.312000000000001</v>
      </c>
      <c r="K25" s="36">
        <f t="shared" si="2"/>
        <v>0</v>
      </c>
      <c r="L25" s="36">
        <f t="shared" si="3"/>
        <v>9968.880000000001</v>
      </c>
      <c r="M25" s="35"/>
      <c r="N25" s="36"/>
    </row>
    <row r="26" spans="1:14">
      <c r="A26" s="31"/>
      <c r="B26" s="32" t="s">
        <v>62</v>
      </c>
      <c r="C26" s="32" t="s">
        <v>87</v>
      </c>
      <c r="D26" s="32" t="s">
        <v>9</v>
      </c>
      <c r="E26" s="32">
        <v>252</v>
      </c>
      <c r="F26" s="33"/>
      <c r="G26" s="33">
        <v>0</v>
      </c>
      <c r="H26" s="33">
        <f t="shared" si="0"/>
        <v>0</v>
      </c>
      <c r="I26" s="33">
        <f t="shared" si="1"/>
        <v>0</v>
      </c>
      <c r="J26" s="33">
        <v>27.312000000000001</v>
      </c>
      <c r="K26" s="33">
        <f t="shared" si="2"/>
        <v>0</v>
      </c>
      <c r="L26" s="33">
        <f t="shared" si="3"/>
        <v>6882.6240000000007</v>
      </c>
      <c r="M26" s="32"/>
      <c r="N26" s="33"/>
    </row>
    <row r="27" spans="1:14">
      <c r="A27" s="30"/>
      <c r="B27" s="32" t="s">
        <v>62</v>
      </c>
      <c r="C27" s="32" t="s">
        <v>87</v>
      </c>
      <c r="D27" s="26" t="s">
        <v>15</v>
      </c>
      <c r="E27" s="26">
        <v>304</v>
      </c>
      <c r="F27" s="33"/>
      <c r="G27" s="27">
        <v>0</v>
      </c>
      <c r="H27" s="27">
        <f t="shared" si="0"/>
        <v>0</v>
      </c>
      <c r="I27" s="27">
        <f t="shared" si="1"/>
        <v>0</v>
      </c>
      <c r="J27" s="27">
        <v>27.312000000000001</v>
      </c>
      <c r="K27" s="27">
        <f t="shared" si="2"/>
        <v>0</v>
      </c>
      <c r="L27" s="27">
        <f t="shared" si="3"/>
        <v>8302.848</v>
      </c>
      <c r="M27" s="26"/>
      <c r="N27" s="27"/>
    </row>
    <row r="28" spans="1:14">
      <c r="A28" s="30"/>
      <c r="B28" s="32" t="s">
        <v>62</v>
      </c>
      <c r="C28" s="32" t="s">
        <v>87</v>
      </c>
      <c r="D28" s="26" t="s">
        <v>8</v>
      </c>
      <c r="E28" s="26">
        <v>365</v>
      </c>
      <c r="F28" s="33"/>
      <c r="G28" s="27">
        <v>0</v>
      </c>
      <c r="H28" s="27">
        <f t="shared" si="0"/>
        <v>0</v>
      </c>
      <c r="I28" s="27">
        <f t="shared" si="1"/>
        <v>0</v>
      </c>
      <c r="J28" s="27">
        <v>27.312000000000001</v>
      </c>
      <c r="K28" s="27">
        <f t="shared" si="2"/>
        <v>0</v>
      </c>
      <c r="L28" s="27">
        <f t="shared" si="3"/>
        <v>9968.880000000001</v>
      </c>
      <c r="M28" s="26"/>
      <c r="N28" s="27"/>
    </row>
    <row r="29" spans="1:14">
      <c r="A29" s="30"/>
      <c r="B29" s="32" t="s">
        <v>62</v>
      </c>
      <c r="C29" s="32" t="s">
        <v>87</v>
      </c>
      <c r="D29" s="26" t="s">
        <v>8</v>
      </c>
      <c r="E29" s="26">
        <v>365</v>
      </c>
      <c r="F29" s="33"/>
      <c r="G29" s="27">
        <v>0</v>
      </c>
      <c r="H29" s="27">
        <f t="shared" si="0"/>
        <v>0</v>
      </c>
      <c r="I29" s="27">
        <f t="shared" si="1"/>
        <v>0</v>
      </c>
      <c r="J29" s="27">
        <v>27.312000000000001</v>
      </c>
      <c r="K29" s="27">
        <f t="shared" si="2"/>
        <v>0</v>
      </c>
      <c r="L29" s="27">
        <f t="shared" si="3"/>
        <v>9968.880000000001</v>
      </c>
      <c r="M29" s="26"/>
      <c r="N29" s="27"/>
    </row>
    <row r="30" spans="1:14">
      <c r="A30" s="31"/>
      <c r="B30" s="32" t="s">
        <v>62</v>
      </c>
      <c r="C30" s="32" t="s">
        <v>87</v>
      </c>
      <c r="D30" s="26" t="s">
        <v>8</v>
      </c>
      <c r="E30" s="26">
        <v>365</v>
      </c>
      <c r="F30" s="33"/>
      <c r="G30" s="27">
        <v>0</v>
      </c>
      <c r="H30" s="27">
        <f t="shared" si="0"/>
        <v>0</v>
      </c>
      <c r="I30" s="27">
        <f t="shared" si="1"/>
        <v>0</v>
      </c>
      <c r="J30" s="27">
        <v>27.312000000000001</v>
      </c>
      <c r="K30" s="27">
        <f t="shared" si="2"/>
        <v>0</v>
      </c>
      <c r="L30" s="27">
        <f t="shared" si="3"/>
        <v>9968.880000000001</v>
      </c>
      <c r="M30" s="26"/>
      <c r="N30" s="27"/>
    </row>
    <row r="31" spans="1:14">
      <c r="A31" s="30"/>
      <c r="B31" s="32" t="s">
        <v>62</v>
      </c>
      <c r="C31" s="32" t="s">
        <v>87</v>
      </c>
      <c r="D31" s="26" t="s">
        <v>8</v>
      </c>
      <c r="E31" s="26">
        <v>365</v>
      </c>
      <c r="F31" s="33"/>
      <c r="G31" s="27">
        <v>0</v>
      </c>
      <c r="H31" s="27">
        <f t="shared" si="0"/>
        <v>0</v>
      </c>
      <c r="I31" s="27">
        <f t="shared" si="1"/>
        <v>0</v>
      </c>
      <c r="J31" s="27">
        <v>27.312000000000001</v>
      </c>
      <c r="K31" s="27">
        <f t="shared" si="2"/>
        <v>0</v>
      </c>
      <c r="L31" s="27">
        <f t="shared" si="3"/>
        <v>9968.880000000001</v>
      </c>
      <c r="M31" s="26"/>
      <c r="N31" s="27"/>
    </row>
    <row r="32" spans="1:14">
      <c r="A32" s="31"/>
      <c r="B32" s="32" t="s">
        <v>62</v>
      </c>
      <c r="C32" s="32" t="s">
        <v>87</v>
      </c>
      <c r="D32" s="26" t="s">
        <v>8</v>
      </c>
      <c r="E32" s="26">
        <v>365</v>
      </c>
      <c r="F32" s="33"/>
      <c r="G32" s="27">
        <v>0</v>
      </c>
      <c r="H32" s="27">
        <f t="shared" si="0"/>
        <v>0</v>
      </c>
      <c r="I32" s="27">
        <f t="shared" si="1"/>
        <v>0</v>
      </c>
      <c r="J32" s="27">
        <v>27.312000000000001</v>
      </c>
      <c r="K32" s="27">
        <f t="shared" si="2"/>
        <v>0</v>
      </c>
      <c r="L32" s="27">
        <f t="shared" si="3"/>
        <v>9968.880000000001</v>
      </c>
      <c r="M32" s="26"/>
      <c r="N32" s="27"/>
    </row>
    <row r="33" spans="1:14">
      <c r="A33" s="30"/>
      <c r="B33" s="32" t="s">
        <v>62</v>
      </c>
      <c r="C33" s="32" t="s">
        <v>87</v>
      </c>
      <c r="D33" s="26" t="s">
        <v>8</v>
      </c>
      <c r="E33" s="26">
        <v>365</v>
      </c>
      <c r="F33" s="33"/>
      <c r="G33" s="27">
        <v>0</v>
      </c>
      <c r="H33" s="27">
        <f t="shared" si="0"/>
        <v>0</v>
      </c>
      <c r="I33" s="27">
        <f t="shared" si="1"/>
        <v>0</v>
      </c>
      <c r="J33" s="27">
        <v>27.312000000000001</v>
      </c>
      <c r="K33" s="27">
        <f t="shared" si="2"/>
        <v>0</v>
      </c>
      <c r="L33" s="27">
        <f t="shared" si="3"/>
        <v>9968.880000000001</v>
      </c>
      <c r="M33" s="26"/>
      <c r="N33" s="27"/>
    </row>
    <row r="34" spans="1:14">
      <c r="A34" s="31"/>
      <c r="B34" s="32" t="s">
        <v>62</v>
      </c>
      <c r="C34" s="32" t="s">
        <v>87</v>
      </c>
      <c r="D34" s="26" t="s">
        <v>8</v>
      </c>
      <c r="E34" s="26">
        <v>365</v>
      </c>
      <c r="F34" s="33"/>
      <c r="G34" s="27">
        <v>0</v>
      </c>
      <c r="H34" s="27">
        <f t="shared" si="0"/>
        <v>0</v>
      </c>
      <c r="I34" s="27">
        <f t="shared" si="1"/>
        <v>0</v>
      </c>
      <c r="J34" s="27">
        <v>27.312000000000001</v>
      </c>
      <c r="K34" s="27">
        <f t="shared" si="2"/>
        <v>0</v>
      </c>
      <c r="L34" s="27">
        <f t="shared" si="3"/>
        <v>9968.880000000001</v>
      </c>
      <c r="M34" s="26"/>
      <c r="N34" s="27"/>
    </row>
    <row r="35" spans="1:14">
      <c r="A35" s="30"/>
      <c r="B35" s="32" t="s">
        <v>62</v>
      </c>
      <c r="C35" s="32" t="s">
        <v>87</v>
      </c>
      <c r="D35" s="26" t="s">
        <v>8</v>
      </c>
      <c r="E35" s="26">
        <v>365</v>
      </c>
      <c r="F35" s="33"/>
      <c r="G35" s="27">
        <v>0</v>
      </c>
      <c r="H35" s="27">
        <f t="shared" si="0"/>
        <v>0</v>
      </c>
      <c r="I35" s="27">
        <f t="shared" si="1"/>
        <v>0</v>
      </c>
      <c r="J35" s="27">
        <v>27.312000000000001</v>
      </c>
      <c r="K35" s="27">
        <f t="shared" si="2"/>
        <v>0</v>
      </c>
      <c r="L35" s="27">
        <f t="shared" si="3"/>
        <v>9968.880000000001</v>
      </c>
      <c r="M35" s="26"/>
      <c r="N35" s="27"/>
    </row>
    <row r="36" spans="1:14">
      <c r="A36" s="31"/>
      <c r="B36" s="32" t="s">
        <v>62</v>
      </c>
      <c r="C36" s="32" t="s">
        <v>87</v>
      </c>
      <c r="D36" s="26" t="s">
        <v>8</v>
      </c>
      <c r="E36" s="26">
        <v>365</v>
      </c>
      <c r="F36" s="33"/>
      <c r="G36" s="27">
        <v>0</v>
      </c>
      <c r="H36" s="27">
        <f t="shared" si="0"/>
        <v>0</v>
      </c>
      <c r="I36" s="27">
        <f t="shared" si="1"/>
        <v>0</v>
      </c>
      <c r="J36" s="27">
        <v>27.312000000000001</v>
      </c>
      <c r="K36" s="27">
        <f t="shared" si="2"/>
        <v>0</v>
      </c>
      <c r="L36" s="27">
        <f t="shared" si="3"/>
        <v>9968.880000000001</v>
      </c>
      <c r="M36" s="26"/>
      <c r="N36" s="27"/>
    </row>
    <row r="37" spans="1:14">
      <c r="A37" s="30"/>
      <c r="B37" s="32" t="s">
        <v>62</v>
      </c>
      <c r="C37" s="32" t="s">
        <v>87</v>
      </c>
      <c r="D37" s="26" t="s">
        <v>8</v>
      </c>
      <c r="E37" s="26">
        <v>365</v>
      </c>
      <c r="F37" s="33"/>
      <c r="G37" s="27">
        <v>0</v>
      </c>
      <c r="H37" s="27">
        <f t="shared" si="0"/>
        <v>0</v>
      </c>
      <c r="I37" s="27">
        <f t="shared" si="1"/>
        <v>0</v>
      </c>
      <c r="J37" s="27">
        <v>27.312000000000001</v>
      </c>
      <c r="K37" s="27">
        <f t="shared" si="2"/>
        <v>0</v>
      </c>
      <c r="L37" s="27">
        <f t="shared" si="3"/>
        <v>9968.880000000001</v>
      </c>
      <c r="M37" s="26"/>
      <c r="N37" s="27"/>
    </row>
    <row r="38" spans="1:14">
      <c r="A38" s="31"/>
      <c r="B38" s="32" t="s">
        <v>62</v>
      </c>
      <c r="C38" s="32" t="s">
        <v>87</v>
      </c>
      <c r="D38" s="26" t="s">
        <v>8</v>
      </c>
      <c r="E38" s="26">
        <v>365</v>
      </c>
      <c r="F38" s="33"/>
      <c r="G38" s="27">
        <v>0</v>
      </c>
      <c r="H38" s="27">
        <f t="shared" si="0"/>
        <v>0</v>
      </c>
      <c r="I38" s="27">
        <f t="shared" si="1"/>
        <v>0</v>
      </c>
      <c r="J38" s="27">
        <v>27.312000000000001</v>
      </c>
      <c r="K38" s="27">
        <f t="shared" si="2"/>
        <v>0</v>
      </c>
      <c r="L38" s="27">
        <f t="shared" si="3"/>
        <v>9968.880000000001</v>
      </c>
      <c r="M38" s="26"/>
      <c r="N38" s="27"/>
    </row>
    <row r="39" spans="1:14">
      <c r="A39" s="30"/>
      <c r="B39" s="32" t="s">
        <v>62</v>
      </c>
      <c r="C39" s="32" t="s">
        <v>87</v>
      </c>
      <c r="D39" s="26" t="s">
        <v>8</v>
      </c>
      <c r="E39" s="26">
        <v>365</v>
      </c>
      <c r="F39" s="33"/>
      <c r="G39" s="27">
        <v>0</v>
      </c>
      <c r="H39" s="27">
        <f t="shared" si="0"/>
        <v>0</v>
      </c>
      <c r="I39" s="27">
        <f t="shared" si="1"/>
        <v>0</v>
      </c>
      <c r="J39" s="27">
        <v>27.312000000000001</v>
      </c>
      <c r="K39" s="27">
        <f t="shared" si="2"/>
        <v>0</v>
      </c>
      <c r="L39" s="27">
        <f t="shared" si="3"/>
        <v>9968.880000000001</v>
      </c>
      <c r="M39" s="26"/>
      <c r="N39" s="27"/>
    </row>
    <row r="40" spans="1:14">
      <c r="A40" s="31"/>
      <c r="B40" s="32" t="s">
        <v>62</v>
      </c>
      <c r="C40" s="32" t="s">
        <v>87</v>
      </c>
      <c r="D40" s="26" t="s">
        <v>8</v>
      </c>
      <c r="E40" s="26">
        <v>365</v>
      </c>
      <c r="F40" s="33"/>
      <c r="G40" s="27">
        <v>0</v>
      </c>
      <c r="H40" s="27">
        <f t="shared" si="0"/>
        <v>0</v>
      </c>
      <c r="I40" s="27">
        <f t="shared" si="1"/>
        <v>0</v>
      </c>
      <c r="J40" s="27">
        <v>27.312000000000001</v>
      </c>
      <c r="K40" s="27">
        <f t="shared" si="2"/>
        <v>0</v>
      </c>
      <c r="L40" s="27">
        <f t="shared" si="3"/>
        <v>9968.880000000001</v>
      </c>
      <c r="M40" s="26"/>
      <c r="N40" s="27"/>
    </row>
    <row r="41" spans="1:14">
      <c r="A41" s="30"/>
      <c r="B41" s="32" t="s">
        <v>62</v>
      </c>
      <c r="C41" s="32" t="s">
        <v>87</v>
      </c>
      <c r="D41" s="26" t="s">
        <v>8</v>
      </c>
      <c r="E41" s="26">
        <v>365</v>
      </c>
      <c r="F41" s="33"/>
      <c r="G41" s="27">
        <v>0</v>
      </c>
      <c r="H41" s="27">
        <f t="shared" si="0"/>
        <v>0</v>
      </c>
      <c r="I41" s="27">
        <f t="shared" si="1"/>
        <v>0</v>
      </c>
      <c r="J41" s="27">
        <v>27.312000000000001</v>
      </c>
      <c r="K41" s="27">
        <f t="shared" si="2"/>
        <v>0</v>
      </c>
      <c r="L41" s="27">
        <f t="shared" si="3"/>
        <v>9968.880000000001</v>
      </c>
      <c r="M41" s="26"/>
      <c r="N41" s="27"/>
    </row>
    <row r="42" spans="1:14">
      <c r="A42" s="31"/>
      <c r="B42" s="32" t="s">
        <v>62</v>
      </c>
      <c r="C42" s="32" t="s">
        <v>87</v>
      </c>
      <c r="D42" s="26" t="s">
        <v>8</v>
      </c>
      <c r="E42" s="26">
        <v>365</v>
      </c>
      <c r="F42" s="33"/>
      <c r="G42" s="27">
        <v>0</v>
      </c>
      <c r="H42" s="27">
        <f t="shared" si="0"/>
        <v>0</v>
      </c>
      <c r="I42" s="27">
        <f t="shared" si="1"/>
        <v>0</v>
      </c>
      <c r="J42" s="27">
        <v>27.312000000000001</v>
      </c>
      <c r="K42" s="27">
        <f t="shared" si="2"/>
        <v>0</v>
      </c>
      <c r="L42" s="27">
        <f t="shared" si="3"/>
        <v>9968.880000000001</v>
      </c>
      <c r="M42" s="47"/>
      <c r="N42" s="27"/>
    </row>
    <row r="43" spans="1:14">
      <c r="A43" s="31"/>
      <c r="B43" s="32" t="s">
        <v>62</v>
      </c>
      <c r="C43" s="32" t="s">
        <v>87</v>
      </c>
      <c r="D43" s="26" t="s">
        <v>8</v>
      </c>
      <c r="E43" s="26">
        <v>365</v>
      </c>
      <c r="F43" s="33"/>
      <c r="G43" s="27">
        <v>0</v>
      </c>
      <c r="H43" s="27">
        <f t="shared" si="0"/>
        <v>0</v>
      </c>
      <c r="I43" s="27">
        <f t="shared" si="1"/>
        <v>0</v>
      </c>
      <c r="J43" s="27">
        <v>27.312000000000001</v>
      </c>
      <c r="K43" s="27">
        <f t="shared" si="2"/>
        <v>0</v>
      </c>
      <c r="L43" s="27">
        <f t="shared" si="3"/>
        <v>9968.880000000001</v>
      </c>
      <c r="M43" s="47"/>
      <c r="N43" s="27"/>
    </row>
    <row r="44" spans="1:14" ht="15.75" thickBot="1">
      <c r="A44" s="34"/>
      <c r="B44" s="35" t="s">
        <v>62</v>
      </c>
      <c r="C44" s="35" t="s">
        <v>87</v>
      </c>
      <c r="D44" s="35" t="s">
        <v>8</v>
      </c>
      <c r="E44" s="35">
        <v>365</v>
      </c>
      <c r="F44" s="36"/>
      <c r="G44" s="36">
        <v>0</v>
      </c>
      <c r="H44" s="36">
        <f t="shared" si="0"/>
        <v>0</v>
      </c>
      <c r="I44" s="36">
        <f t="shared" si="1"/>
        <v>0</v>
      </c>
      <c r="J44" s="36">
        <v>27.312000000000001</v>
      </c>
      <c r="K44" s="36">
        <f t="shared" si="2"/>
        <v>0</v>
      </c>
      <c r="L44" s="36">
        <f t="shared" si="3"/>
        <v>9968.880000000001</v>
      </c>
      <c r="M44" s="53"/>
      <c r="N44" s="36"/>
    </row>
    <row r="45" spans="1:14">
      <c r="A45" s="1"/>
      <c r="B45" s="1"/>
      <c r="C45" s="1"/>
      <c r="D45" s="1"/>
      <c r="E45" s="1"/>
      <c r="F45" s="28"/>
      <c r="G45" s="28"/>
      <c r="H45" s="42">
        <f>SUM(H7:H44)</f>
        <v>0</v>
      </c>
      <c r="I45" s="42">
        <f>SUM(I7:I44)</f>
        <v>0</v>
      </c>
      <c r="J45" s="42">
        <f>SUM(J7:J44)</f>
        <v>1037.8560000000002</v>
      </c>
      <c r="K45" s="43">
        <f>SUM(K7:K44)</f>
        <v>0</v>
      </c>
      <c r="L45" s="44">
        <f>SUM(L7:L44)</f>
        <v>369312.86400000012</v>
      </c>
      <c r="M45" s="32"/>
      <c r="N45" s="32"/>
    </row>
    <row r="46" spans="1:14">
      <c r="A46" s="1" t="s">
        <v>29</v>
      </c>
      <c r="B46" s="1" t="s">
        <v>35</v>
      </c>
      <c r="C46" s="4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 t="s">
        <v>30</v>
      </c>
      <c r="B47" s="1" t="s">
        <v>36</v>
      </c>
      <c r="C47" s="4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sheetProtection algorithmName="SHA-512" hashValue="47s4tGRmSs43j5BTvfZBfCOi6g1mB3scGA7aIRI7kmC7313htaTrNGCWYK4kZsQpFlFMhFAnPfQ9WQkPBgV2UA==" saltValue="zMNXGkGNHT3gcp+bUuhOSQ==" spinCount="100000" sheet="1" objects="1" scenarios="1"/>
  <mergeCells count="9">
    <mergeCell ref="A2:N2"/>
    <mergeCell ref="A5:A6"/>
    <mergeCell ref="B5:B6"/>
    <mergeCell ref="C5:C6"/>
    <mergeCell ref="D5:D6"/>
    <mergeCell ref="E5:E6"/>
    <mergeCell ref="K5:K6"/>
    <mergeCell ref="N5:N6"/>
    <mergeCell ref="F5:G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6"/>
  <sheetViews>
    <sheetView topLeftCell="A37" workbookViewId="0">
      <selection activeCell="C86" sqref="C86"/>
    </sheetView>
  </sheetViews>
  <sheetFormatPr baseColWidth="10" defaultColWidth="11.42578125" defaultRowHeight="12.75"/>
  <cols>
    <col min="1" max="1" width="11.42578125" style="4"/>
    <col min="2" max="3" width="18.5703125" style="4" bestFit="1" customWidth="1"/>
    <col min="4" max="4" width="29.140625" style="4" bestFit="1" customWidth="1"/>
    <col min="5" max="16384" width="11.42578125" style="4"/>
  </cols>
  <sheetData>
    <row r="1" spans="1:9" ht="15.75">
      <c r="A1" s="1" t="s">
        <v>0</v>
      </c>
      <c r="E1" s="2"/>
    </row>
    <row r="2" spans="1:9" ht="15.75">
      <c r="A2" s="1"/>
      <c r="E2" s="3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60</v>
      </c>
    </row>
    <row r="4" spans="1:9">
      <c r="A4" s="45" t="s">
        <v>42</v>
      </c>
      <c r="B4" s="45" t="s">
        <v>6</v>
      </c>
      <c r="C4" s="45" t="s">
        <v>59</v>
      </c>
      <c r="D4" s="65" t="str">
        <f>CONCATENATE(B4, " - ", C4)</f>
        <v>Erfurt Hbf - Schweinfurt Hbf</v>
      </c>
      <c r="E4" s="66">
        <v>100.524</v>
      </c>
      <c r="F4" s="67">
        <v>57.601999999999997</v>
      </c>
      <c r="G4" s="68"/>
    </row>
    <row r="5" spans="1:9">
      <c r="A5" s="45"/>
      <c r="B5" s="45" t="s">
        <v>61</v>
      </c>
      <c r="C5" s="45" t="s">
        <v>62</v>
      </c>
      <c r="D5" s="65" t="str">
        <f t="shared" ref="D5:D98" si="0">CONCATENATE(B5, " - ", C5)</f>
        <v>Erfurt Hbf  - Würzburg Hbf</v>
      </c>
      <c r="E5" s="66">
        <v>100.524</v>
      </c>
      <c r="F5" s="67">
        <v>100.813</v>
      </c>
      <c r="G5" s="68"/>
    </row>
    <row r="6" spans="1:9">
      <c r="A6" s="45"/>
      <c r="B6" s="45" t="s">
        <v>63</v>
      </c>
      <c r="C6" s="45" t="s">
        <v>62</v>
      </c>
      <c r="D6" s="65" t="str">
        <f t="shared" si="0"/>
        <v>Meiningen - Würzburg Hbf</v>
      </c>
      <c r="E6" s="66">
        <v>20.141999999999999</v>
      </c>
      <c r="F6" s="67">
        <v>100.813</v>
      </c>
      <c r="G6" s="68"/>
    </row>
    <row r="7" spans="1:9">
      <c r="A7" s="45"/>
      <c r="B7" s="45" t="s">
        <v>66</v>
      </c>
      <c r="C7" s="45" t="s">
        <v>62</v>
      </c>
      <c r="D7" s="65" t="str">
        <f t="shared" si="0"/>
        <v>Mellrichstadt - Würzburg Hbf</v>
      </c>
      <c r="E7" s="48">
        <v>0</v>
      </c>
      <c r="F7" s="67">
        <v>95.180999999999997</v>
      </c>
      <c r="G7" s="68"/>
    </row>
    <row r="8" spans="1:9">
      <c r="A8" s="45"/>
      <c r="B8" s="45" t="s">
        <v>62</v>
      </c>
      <c r="C8" s="45" t="s">
        <v>63</v>
      </c>
      <c r="D8" s="65" t="str">
        <f t="shared" si="0"/>
        <v>Würzburg Hbf - Meiningen</v>
      </c>
      <c r="E8" s="66">
        <v>20.141999999999999</v>
      </c>
      <c r="F8" s="67">
        <v>100.813</v>
      </c>
      <c r="G8" s="68"/>
    </row>
    <row r="9" spans="1:9">
      <c r="A9" s="45"/>
      <c r="B9" s="45" t="s">
        <v>62</v>
      </c>
      <c r="C9" s="45" t="s">
        <v>6</v>
      </c>
      <c r="D9" s="65" t="str">
        <f t="shared" si="0"/>
        <v>Würzburg Hbf - Erfurt Hbf</v>
      </c>
      <c r="E9" s="66">
        <v>100.524</v>
      </c>
      <c r="F9" s="67">
        <v>100.813</v>
      </c>
      <c r="G9" s="68"/>
      <c r="I9" s="70">
        <f>F9-F10</f>
        <v>43.211000000000006</v>
      </c>
    </row>
    <row r="10" spans="1:9" ht="13.5" thickBot="1">
      <c r="A10" s="50"/>
      <c r="B10" s="50" t="s">
        <v>59</v>
      </c>
      <c r="C10" s="50" t="s">
        <v>6</v>
      </c>
      <c r="D10" s="69" t="str">
        <f t="shared" si="0"/>
        <v>Schweinfurt Hbf - Erfurt Hbf</v>
      </c>
      <c r="E10" s="58">
        <v>100.524</v>
      </c>
      <c r="F10" s="52">
        <v>57.601999999999997</v>
      </c>
      <c r="G10" s="56"/>
    </row>
    <row r="11" spans="1:9">
      <c r="A11" s="1" t="s">
        <v>44</v>
      </c>
      <c r="B11" s="1" t="s">
        <v>65</v>
      </c>
      <c r="C11" s="1" t="s">
        <v>67</v>
      </c>
      <c r="D11" s="65" t="str">
        <f t="shared" si="0"/>
        <v>Bad Kissingen - Ebenhausen</v>
      </c>
      <c r="E11" s="48">
        <v>0</v>
      </c>
      <c r="F11" s="49">
        <v>9.4489999999999998</v>
      </c>
    </row>
    <row r="12" spans="1:9">
      <c r="A12" s="1"/>
      <c r="B12" s="1" t="s">
        <v>65</v>
      </c>
      <c r="C12" s="1" t="s">
        <v>59</v>
      </c>
      <c r="D12" s="65" t="str">
        <f t="shared" si="0"/>
        <v>Bad Kissingen - Schweinfurt Hbf</v>
      </c>
      <c r="E12" s="48">
        <v>0</v>
      </c>
      <c r="F12" s="49">
        <v>23.030999999999999</v>
      </c>
    </row>
    <row r="13" spans="1:9">
      <c r="A13" s="1"/>
      <c r="B13" s="1" t="s">
        <v>65</v>
      </c>
      <c r="C13" s="1" t="s">
        <v>62</v>
      </c>
      <c r="D13" s="65" t="str">
        <f t="shared" si="0"/>
        <v>Bad Kissingen - Würzburg Hbf</v>
      </c>
      <c r="E13" s="48">
        <v>0</v>
      </c>
      <c r="F13" s="48">
        <v>66.242000000000004</v>
      </c>
    </row>
    <row r="14" spans="1:9">
      <c r="A14" s="1"/>
      <c r="B14" s="1" t="s">
        <v>62</v>
      </c>
      <c r="C14" s="1" t="s">
        <v>65</v>
      </c>
      <c r="D14" s="65" t="str">
        <f t="shared" si="0"/>
        <v>Würzburg Hbf - Bad Kissingen</v>
      </c>
      <c r="E14" s="48">
        <v>0</v>
      </c>
      <c r="F14" s="48">
        <v>66.242000000000004</v>
      </c>
    </row>
    <row r="15" spans="1:9">
      <c r="A15" s="1"/>
      <c r="B15" s="1" t="s">
        <v>59</v>
      </c>
      <c r="C15" s="1" t="s">
        <v>65</v>
      </c>
      <c r="D15" s="65" t="str">
        <f t="shared" si="0"/>
        <v>Schweinfurt Hbf - Bad Kissingen</v>
      </c>
      <c r="E15" s="48">
        <v>0</v>
      </c>
      <c r="F15" s="48">
        <v>23.030999999999999</v>
      </c>
    </row>
    <row r="16" spans="1:9" ht="13.5" thickBot="1">
      <c r="A16" s="50"/>
      <c r="B16" s="50" t="s">
        <v>67</v>
      </c>
      <c r="C16" s="50" t="s">
        <v>65</v>
      </c>
      <c r="D16" s="69" t="str">
        <f t="shared" si="0"/>
        <v>Ebenhausen - Bad Kissingen</v>
      </c>
      <c r="E16" s="52">
        <v>0</v>
      </c>
      <c r="F16" s="52">
        <v>9.4489999999999998</v>
      </c>
      <c r="G16" s="56"/>
    </row>
    <row r="17" spans="1:9">
      <c r="A17" s="1" t="s">
        <v>45</v>
      </c>
      <c r="B17" s="1" t="s">
        <v>6</v>
      </c>
      <c r="C17" s="1" t="s">
        <v>63</v>
      </c>
      <c r="D17" s="65" t="str">
        <f t="shared" si="0"/>
        <v>Erfurt Hbf - Meiningen</v>
      </c>
      <c r="E17" s="57">
        <v>91.525000000000006</v>
      </c>
      <c r="F17" s="48">
        <v>0</v>
      </c>
    </row>
    <row r="18" spans="1:9">
      <c r="A18" s="1"/>
      <c r="B18" s="1" t="s">
        <v>6</v>
      </c>
      <c r="C18" s="1" t="s">
        <v>68</v>
      </c>
      <c r="D18" s="65" t="str">
        <f t="shared" si="0"/>
        <v>Erfurt Hbf - Suhl</v>
      </c>
      <c r="E18" s="57">
        <v>64.397999999999996</v>
      </c>
      <c r="F18" s="48">
        <v>0</v>
      </c>
    </row>
    <row r="19" spans="1:9">
      <c r="A19" s="1"/>
      <c r="B19" s="1" t="s">
        <v>63</v>
      </c>
      <c r="C19" s="1" t="s">
        <v>6</v>
      </c>
      <c r="D19" s="65" t="str">
        <f t="shared" si="0"/>
        <v>Meiningen - Erfurt Hbf</v>
      </c>
      <c r="E19" s="57">
        <v>91.525000000000006</v>
      </c>
      <c r="F19" s="48">
        <v>0</v>
      </c>
    </row>
    <row r="20" spans="1:9">
      <c r="A20" s="1"/>
      <c r="B20" s="1" t="s">
        <v>68</v>
      </c>
      <c r="C20" s="1" t="s">
        <v>6</v>
      </c>
      <c r="D20" s="65" t="str">
        <f t="shared" si="0"/>
        <v>Suhl - Erfurt Hbf</v>
      </c>
      <c r="E20" s="57">
        <v>64.397999999999996</v>
      </c>
      <c r="F20" s="48">
        <v>0</v>
      </c>
    </row>
    <row r="21" spans="1:9">
      <c r="A21" s="1"/>
      <c r="B21" s="1" t="s">
        <v>69</v>
      </c>
      <c r="C21" s="1" t="s">
        <v>63</v>
      </c>
      <c r="D21" s="65" t="str">
        <f t="shared" si="0"/>
        <v>Grimmenthal - Meiningen</v>
      </c>
      <c r="E21" s="57">
        <v>7.13</v>
      </c>
      <c r="F21" s="48">
        <v>0</v>
      </c>
    </row>
    <row r="22" spans="1:9" ht="13.5" thickBot="1">
      <c r="A22" s="50"/>
      <c r="B22" s="50" t="s">
        <v>63</v>
      </c>
      <c r="C22" s="50" t="s">
        <v>69</v>
      </c>
      <c r="D22" s="69" t="str">
        <f t="shared" si="0"/>
        <v>Meiningen - Grimmenthal</v>
      </c>
      <c r="E22" s="58">
        <v>7.13</v>
      </c>
      <c r="F22" s="52">
        <v>0</v>
      </c>
      <c r="G22" s="56"/>
    </row>
    <row r="23" spans="1:9">
      <c r="A23" s="1" t="s">
        <v>47</v>
      </c>
      <c r="B23" s="1" t="s">
        <v>6</v>
      </c>
      <c r="C23" s="1" t="s">
        <v>59</v>
      </c>
      <c r="D23" s="65" t="str">
        <f t="shared" si="0"/>
        <v>Erfurt Hbf - Schweinfurt Hbf</v>
      </c>
      <c r="E23" s="57">
        <v>100.524</v>
      </c>
      <c r="F23" s="48">
        <v>57.601999999999997</v>
      </c>
    </row>
    <row r="24" spans="1:9">
      <c r="A24" s="1"/>
      <c r="B24" s="1" t="s">
        <v>6</v>
      </c>
      <c r="C24" s="1" t="s">
        <v>70</v>
      </c>
      <c r="D24" s="65" t="str">
        <f t="shared" si="0"/>
        <v>Erfurt Hbf - Schweinfurt Stadt</v>
      </c>
      <c r="E24" s="57">
        <v>100.524</v>
      </c>
      <c r="F24" s="48">
        <f>F23+2.568</f>
        <v>60.169999999999995</v>
      </c>
    </row>
    <row r="25" spans="1:9">
      <c r="A25" s="1"/>
      <c r="B25" s="1" t="s">
        <v>63</v>
      </c>
      <c r="C25" s="1" t="s">
        <v>70</v>
      </c>
      <c r="D25" s="65" t="str">
        <f t="shared" si="0"/>
        <v>Meiningen - Schweinfurt Stadt</v>
      </c>
      <c r="E25" s="57">
        <v>20.141999999999999</v>
      </c>
      <c r="F25" s="48">
        <v>60.17</v>
      </c>
    </row>
    <row r="26" spans="1:9">
      <c r="A26" s="1"/>
      <c r="B26" s="1" t="s">
        <v>59</v>
      </c>
      <c r="C26" s="1" t="s">
        <v>63</v>
      </c>
      <c r="D26" s="65" t="str">
        <f t="shared" si="0"/>
        <v>Schweinfurt Hbf - Meiningen</v>
      </c>
      <c r="E26" s="57">
        <v>20.141999999999999</v>
      </c>
      <c r="F26" s="48">
        <v>57.601999999999997</v>
      </c>
    </row>
    <row r="27" spans="1:9">
      <c r="A27" s="1"/>
      <c r="B27" s="1" t="s">
        <v>70</v>
      </c>
      <c r="C27" s="1" t="s">
        <v>6</v>
      </c>
      <c r="D27" s="65" t="str">
        <f t="shared" si="0"/>
        <v>Schweinfurt Stadt - Erfurt Hbf</v>
      </c>
      <c r="E27" s="57">
        <v>100.524</v>
      </c>
      <c r="F27" s="48">
        <v>60.17</v>
      </c>
      <c r="I27" s="70">
        <v>2.5680000000000001</v>
      </c>
    </row>
    <row r="28" spans="1:9" ht="13.5" thickBot="1">
      <c r="A28" s="50"/>
      <c r="B28" s="50" t="s">
        <v>59</v>
      </c>
      <c r="C28" s="50" t="s">
        <v>6</v>
      </c>
      <c r="D28" s="69" t="str">
        <f t="shared" si="0"/>
        <v>Schweinfurt Hbf - Erfurt Hbf</v>
      </c>
      <c r="E28" s="58">
        <v>100.524</v>
      </c>
      <c r="F28" s="52">
        <v>57.601999999999997</v>
      </c>
      <c r="G28" s="56"/>
    </row>
    <row r="29" spans="1:9">
      <c r="A29" s="45" t="s">
        <v>49</v>
      </c>
      <c r="B29" s="45" t="s">
        <v>7</v>
      </c>
      <c r="C29" s="45" t="s">
        <v>71</v>
      </c>
      <c r="D29" s="65" t="str">
        <f t="shared" si="0"/>
        <v>Eisenach - Neuhaus am Rennweg</v>
      </c>
      <c r="E29" s="66">
        <v>169.405</v>
      </c>
      <c r="F29" s="48">
        <v>0</v>
      </c>
      <c r="G29" s="68"/>
    </row>
    <row r="30" spans="1:9">
      <c r="A30" s="45"/>
      <c r="B30" s="45" t="s">
        <v>7</v>
      </c>
      <c r="C30" s="45" t="s">
        <v>72</v>
      </c>
      <c r="D30" s="65" t="str">
        <f t="shared" si="0"/>
        <v>Eisenach - Sonneberg Hbf</v>
      </c>
      <c r="E30" s="66">
        <v>141.035</v>
      </c>
      <c r="F30" s="48">
        <v>0</v>
      </c>
      <c r="G30" s="68"/>
    </row>
    <row r="31" spans="1:9">
      <c r="A31" s="45"/>
      <c r="B31" s="45" t="s">
        <v>7</v>
      </c>
      <c r="C31" s="45" t="s">
        <v>73</v>
      </c>
      <c r="D31" s="65" t="str">
        <f t="shared" si="0"/>
        <v>Eisenach - Eisfeld</v>
      </c>
      <c r="E31" s="66">
        <v>108.212</v>
      </c>
      <c r="F31" s="48">
        <v>0</v>
      </c>
      <c r="G31" s="68"/>
    </row>
    <row r="32" spans="1:9">
      <c r="A32" s="45"/>
      <c r="B32" s="45" t="s">
        <v>7</v>
      </c>
      <c r="C32" s="45" t="s">
        <v>111</v>
      </c>
      <c r="D32" s="65" t="str">
        <f t="shared" si="0"/>
        <v>Eisenach - Hildburghausen</v>
      </c>
      <c r="E32" s="66">
        <v>93.230999999999995</v>
      </c>
      <c r="F32" s="48">
        <v>0</v>
      </c>
      <c r="G32" s="68"/>
    </row>
    <row r="33" spans="1:7">
      <c r="A33" s="45"/>
      <c r="B33" s="45" t="s">
        <v>7</v>
      </c>
      <c r="C33" s="45" t="s">
        <v>69</v>
      </c>
      <c r="D33" s="65" t="str">
        <f t="shared" si="0"/>
        <v>Eisenach - Grimmenthal</v>
      </c>
      <c r="E33" s="66">
        <v>67.722999999999999</v>
      </c>
      <c r="F33" s="48">
        <v>0</v>
      </c>
      <c r="G33" s="68"/>
    </row>
    <row r="34" spans="1:7">
      <c r="A34" s="45"/>
      <c r="B34" s="45" t="s">
        <v>7</v>
      </c>
      <c r="C34" s="45" t="s">
        <v>63</v>
      </c>
      <c r="D34" s="65" t="str">
        <f t="shared" si="0"/>
        <v>Eisenach - Meiningen</v>
      </c>
      <c r="E34" s="66">
        <v>60.593000000000004</v>
      </c>
      <c r="F34" s="48">
        <v>0</v>
      </c>
      <c r="G34" s="68"/>
    </row>
    <row r="35" spans="1:7">
      <c r="A35" s="45"/>
      <c r="B35" s="45" t="s">
        <v>7</v>
      </c>
      <c r="C35" s="45" t="s">
        <v>74</v>
      </c>
      <c r="D35" s="65" t="str">
        <f t="shared" si="0"/>
        <v>Eisenach - Bad Salzungen</v>
      </c>
      <c r="E35" s="66">
        <v>26.722999999999999</v>
      </c>
      <c r="F35" s="48">
        <v>0</v>
      </c>
      <c r="G35" s="68"/>
    </row>
    <row r="36" spans="1:7">
      <c r="A36" s="45"/>
      <c r="B36" s="45" t="s">
        <v>74</v>
      </c>
      <c r="C36" s="45" t="s">
        <v>7</v>
      </c>
      <c r="D36" s="65" t="str">
        <f t="shared" si="0"/>
        <v>Bad Salzungen - Eisenach</v>
      </c>
      <c r="E36" s="66">
        <v>26.722999999999999</v>
      </c>
      <c r="F36" s="48">
        <v>0</v>
      </c>
      <c r="G36" s="68"/>
    </row>
    <row r="37" spans="1:7">
      <c r="A37" s="45"/>
      <c r="B37" s="45" t="s">
        <v>63</v>
      </c>
      <c r="C37" s="45" t="s">
        <v>7</v>
      </c>
      <c r="D37" s="65" t="str">
        <f t="shared" si="0"/>
        <v>Meiningen - Eisenach</v>
      </c>
      <c r="E37" s="66">
        <v>60.593000000000004</v>
      </c>
      <c r="F37" s="48">
        <v>0</v>
      </c>
      <c r="G37" s="68"/>
    </row>
    <row r="38" spans="1:7">
      <c r="A38" s="45"/>
      <c r="B38" s="45" t="s">
        <v>63</v>
      </c>
      <c r="C38" s="45" t="s">
        <v>111</v>
      </c>
      <c r="D38" s="65" t="str">
        <f t="shared" si="0"/>
        <v>Meiningen - Hildburghausen</v>
      </c>
      <c r="E38" s="66">
        <v>32.637999999999998</v>
      </c>
      <c r="F38" s="48">
        <v>0</v>
      </c>
      <c r="G38" s="68"/>
    </row>
    <row r="39" spans="1:7">
      <c r="A39" s="45"/>
      <c r="B39" s="45" t="s">
        <v>63</v>
      </c>
      <c r="C39" s="45" t="s">
        <v>73</v>
      </c>
      <c r="D39" s="65" t="str">
        <f t="shared" si="0"/>
        <v>Meiningen - Eisfeld</v>
      </c>
      <c r="E39" s="66">
        <v>47.619</v>
      </c>
      <c r="F39" s="48">
        <v>0</v>
      </c>
      <c r="G39" s="68"/>
    </row>
    <row r="40" spans="1:7">
      <c r="A40" s="45"/>
      <c r="B40" s="45" t="s">
        <v>63</v>
      </c>
      <c r="C40" s="45" t="s">
        <v>72</v>
      </c>
      <c r="D40" s="65" t="str">
        <f t="shared" si="0"/>
        <v>Meiningen - Sonneberg Hbf</v>
      </c>
      <c r="E40" s="66">
        <v>80.441999999999993</v>
      </c>
      <c r="F40" s="48">
        <v>0</v>
      </c>
      <c r="G40" s="68"/>
    </row>
    <row r="41" spans="1:7">
      <c r="A41" s="45"/>
      <c r="B41" s="45" t="s">
        <v>63</v>
      </c>
      <c r="C41" s="45" t="s">
        <v>71</v>
      </c>
      <c r="D41" s="65" t="str">
        <f t="shared" si="0"/>
        <v>Meiningen - Neuhaus am Rennweg</v>
      </c>
      <c r="E41" s="66">
        <v>108.812</v>
      </c>
      <c r="F41" s="48">
        <v>0</v>
      </c>
      <c r="G41" s="68"/>
    </row>
    <row r="42" spans="1:7">
      <c r="A42" s="45"/>
      <c r="B42" s="45" t="s">
        <v>69</v>
      </c>
      <c r="C42" s="45" t="s">
        <v>63</v>
      </c>
      <c r="D42" s="65" t="str">
        <f t="shared" si="0"/>
        <v>Grimmenthal - Meiningen</v>
      </c>
      <c r="E42" s="66">
        <v>7.13</v>
      </c>
      <c r="F42" s="48">
        <v>0</v>
      </c>
      <c r="G42" s="68"/>
    </row>
    <row r="43" spans="1:7">
      <c r="A43" s="45"/>
      <c r="B43" s="45" t="s">
        <v>69</v>
      </c>
      <c r="C43" s="45" t="s">
        <v>7</v>
      </c>
      <c r="D43" s="65" t="str">
        <f t="shared" si="0"/>
        <v>Grimmenthal - Eisenach</v>
      </c>
      <c r="E43" s="66">
        <v>67.722999999999999</v>
      </c>
      <c r="F43" s="48">
        <v>0</v>
      </c>
      <c r="G43" s="68"/>
    </row>
    <row r="44" spans="1:7">
      <c r="A44" s="45"/>
      <c r="B44" s="45" t="s">
        <v>111</v>
      </c>
      <c r="C44" s="45" t="s">
        <v>63</v>
      </c>
      <c r="D44" s="65" t="str">
        <f t="shared" si="0"/>
        <v>Hildburghausen - Meiningen</v>
      </c>
      <c r="E44" s="66">
        <v>32.637999999999998</v>
      </c>
      <c r="F44" s="48">
        <v>0</v>
      </c>
      <c r="G44" s="68"/>
    </row>
    <row r="45" spans="1:7">
      <c r="A45" s="45"/>
      <c r="B45" s="45" t="s">
        <v>111</v>
      </c>
      <c r="C45" s="45" t="s">
        <v>7</v>
      </c>
      <c r="D45" s="65" t="str">
        <f t="shared" si="0"/>
        <v>Hildburghausen - Eisenach</v>
      </c>
      <c r="E45" s="66">
        <v>93.230999999999995</v>
      </c>
      <c r="F45" s="48">
        <v>0</v>
      </c>
      <c r="G45" s="68"/>
    </row>
    <row r="46" spans="1:7">
      <c r="A46" s="45"/>
      <c r="B46" s="45" t="s">
        <v>73</v>
      </c>
      <c r="C46" s="45" t="s">
        <v>7</v>
      </c>
      <c r="D46" s="65" t="str">
        <f t="shared" si="0"/>
        <v>Eisfeld - Eisenach</v>
      </c>
      <c r="E46" s="66">
        <v>108.212</v>
      </c>
      <c r="F46" s="48">
        <v>0</v>
      </c>
      <c r="G46" s="68"/>
    </row>
    <row r="47" spans="1:7">
      <c r="A47" s="45"/>
      <c r="B47" s="45" t="s">
        <v>73</v>
      </c>
      <c r="C47" s="45" t="s">
        <v>69</v>
      </c>
      <c r="D47" s="65" t="str">
        <f t="shared" si="0"/>
        <v>Eisfeld - Grimmenthal</v>
      </c>
      <c r="E47" s="66">
        <v>40.488999999999997</v>
      </c>
      <c r="F47" s="48">
        <v>0</v>
      </c>
      <c r="G47" s="68"/>
    </row>
    <row r="48" spans="1:7">
      <c r="A48" s="45"/>
      <c r="B48" s="45" t="s">
        <v>73</v>
      </c>
      <c r="C48" s="45" t="s">
        <v>63</v>
      </c>
      <c r="D48" s="65" t="str">
        <f t="shared" si="0"/>
        <v>Eisfeld - Meiningen</v>
      </c>
      <c r="E48" s="66">
        <v>47.619</v>
      </c>
      <c r="F48" s="48">
        <v>0</v>
      </c>
      <c r="G48" s="68"/>
    </row>
    <row r="49" spans="1:7">
      <c r="A49" s="45"/>
      <c r="B49" s="45" t="s">
        <v>73</v>
      </c>
      <c r="C49" s="45" t="s">
        <v>71</v>
      </c>
      <c r="D49" s="65" t="str">
        <f t="shared" si="0"/>
        <v>Eisfeld - Neuhaus am Rennweg</v>
      </c>
      <c r="E49" s="66">
        <v>61.192999999999998</v>
      </c>
      <c r="F49" s="48">
        <v>0</v>
      </c>
      <c r="G49" s="68"/>
    </row>
    <row r="50" spans="1:7">
      <c r="A50" s="45"/>
      <c r="B50" s="45" t="s">
        <v>73</v>
      </c>
      <c r="C50" s="45" t="s">
        <v>72</v>
      </c>
      <c r="D50" s="65" t="str">
        <f t="shared" si="0"/>
        <v>Eisfeld - Sonneberg Hbf</v>
      </c>
      <c r="E50" s="66">
        <v>32.823</v>
      </c>
      <c r="F50" s="48">
        <v>0</v>
      </c>
      <c r="G50" s="68"/>
    </row>
    <row r="51" spans="1:7">
      <c r="A51" s="45"/>
      <c r="B51" s="45" t="s">
        <v>72</v>
      </c>
      <c r="C51" s="45" t="s">
        <v>7</v>
      </c>
      <c r="D51" s="65" t="str">
        <f t="shared" si="0"/>
        <v>Sonneberg Hbf - Eisenach</v>
      </c>
      <c r="E51" s="66">
        <v>141.035</v>
      </c>
      <c r="F51" s="48">
        <v>0</v>
      </c>
      <c r="G51" s="68"/>
    </row>
    <row r="52" spans="1:7">
      <c r="A52" s="45"/>
      <c r="B52" s="45" t="s">
        <v>72</v>
      </c>
      <c r="C52" s="45" t="s">
        <v>63</v>
      </c>
      <c r="D52" s="65" t="str">
        <f t="shared" si="0"/>
        <v>Sonneberg Hbf - Meiningen</v>
      </c>
      <c r="E52" s="66">
        <v>80.441999999999993</v>
      </c>
      <c r="F52" s="48">
        <v>0</v>
      </c>
      <c r="G52" s="68"/>
    </row>
    <row r="53" spans="1:7">
      <c r="A53" s="45"/>
      <c r="B53" s="45" t="s">
        <v>72</v>
      </c>
      <c r="C53" s="45" t="s">
        <v>73</v>
      </c>
      <c r="D53" s="65" t="str">
        <f t="shared" si="0"/>
        <v>Sonneberg Hbf - Eisfeld</v>
      </c>
      <c r="E53" s="67">
        <f>E52-E39</f>
        <v>32.822999999999993</v>
      </c>
      <c r="F53" s="48">
        <v>0</v>
      </c>
      <c r="G53" s="68"/>
    </row>
    <row r="54" spans="1:7">
      <c r="A54" s="45"/>
      <c r="B54" s="45" t="s">
        <v>72</v>
      </c>
      <c r="C54" s="45" t="s">
        <v>71</v>
      </c>
      <c r="D54" s="65" t="str">
        <f t="shared" si="0"/>
        <v>Sonneberg Hbf - Neuhaus am Rennweg</v>
      </c>
      <c r="E54" s="66">
        <v>28.37</v>
      </c>
      <c r="F54" s="48">
        <v>0</v>
      </c>
      <c r="G54" s="68"/>
    </row>
    <row r="55" spans="1:7">
      <c r="A55" s="45"/>
      <c r="B55" s="45" t="s">
        <v>71</v>
      </c>
      <c r="C55" s="45" t="s">
        <v>72</v>
      </c>
      <c r="D55" s="65" t="str">
        <f t="shared" si="0"/>
        <v>Neuhaus am Rennweg - Sonneberg Hbf</v>
      </c>
      <c r="E55" s="66">
        <v>28.37</v>
      </c>
      <c r="F55" s="48">
        <v>0</v>
      </c>
      <c r="G55" s="68"/>
    </row>
    <row r="56" spans="1:7">
      <c r="A56" s="45"/>
      <c r="B56" s="45" t="s">
        <v>71</v>
      </c>
      <c r="C56" s="45" t="s">
        <v>73</v>
      </c>
      <c r="D56" s="65" t="str">
        <f t="shared" si="0"/>
        <v>Neuhaus am Rennweg - Eisfeld</v>
      </c>
      <c r="E56" s="66">
        <v>61.192999999999998</v>
      </c>
      <c r="F56" s="48">
        <v>0</v>
      </c>
      <c r="G56" s="68"/>
    </row>
    <row r="57" spans="1:7">
      <c r="A57" s="45"/>
      <c r="B57" s="45" t="s">
        <v>71</v>
      </c>
      <c r="C57" s="45" t="s">
        <v>63</v>
      </c>
      <c r="D57" s="65" t="str">
        <f t="shared" si="0"/>
        <v>Neuhaus am Rennweg - Meiningen</v>
      </c>
      <c r="E57" s="66">
        <v>108.812</v>
      </c>
      <c r="F57" s="48">
        <v>0</v>
      </c>
      <c r="G57" s="68"/>
    </row>
    <row r="58" spans="1:7" ht="13.5" thickBot="1">
      <c r="A58" s="50"/>
      <c r="B58" s="50" t="s">
        <v>71</v>
      </c>
      <c r="C58" s="50" t="s">
        <v>7</v>
      </c>
      <c r="D58" s="69" t="str">
        <f t="shared" si="0"/>
        <v>Neuhaus am Rennweg - Eisenach</v>
      </c>
      <c r="E58" s="58">
        <v>169.405</v>
      </c>
      <c r="F58" s="52">
        <v>0</v>
      </c>
      <c r="G58" s="56"/>
    </row>
    <row r="59" spans="1:7">
      <c r="A59" s="45" t="s">
        <v>51</v>
      </c>
      <c r="B59" s="45" t="s">
        <v>75</v>
      </c>
      <c r="C59" s="45" t="s">
        <v>76</v>
      </c>
      <c r="D59" s="65" t="str">
        <f t="shared" si="0"/>
        <v>Zella-Mehlis - Wernshausen</v>
      </c>
      <c r="E59" s="66">
        <v>30.427</v>
      </c>
      <c r="F59" s="48">
        <v>0</v>
      </c>
      <c r="G59" s="68"/>
    </row>
    <row r="60" spans="1:7">
      <c r="A60" s="45"/>
      <c r="B60" s="45" t="s">
        <v>75</v>
      </c>
      <c r="C60" s="45" t="s">
        <v>77</v>
      </c>
      <c r="D60" s="65" t="str">
        <f t="shared" si="0"/>
        <v>Zella-Mehlis - Schmalkalden</v>
      </c>
      <c r="E60" s="66">
        <v>23.838999999999999</v>
      </c>
      <c r="F60" s="48">
        <v>0</v>
      </c>
      <c r="G60" s="68"/>
    </row>
    <row r="61" spans="1:7">
      <c r="A61" s="45"/>
      <c r="B61" s="45" t="s">
        <v>77</v>
      </c>
      <c r="C61" s="45" t="s">
        <v>75</v>
      </c>
      <c r="D61" s="65" t="str">
        <f t="shared" si="0"/>
        <v>Schmalkalden - Zella-Mehlis</v>
      </c>
      <c r="E61" s="66">
        <v>23.838999999999999</v>
      </c>
      <c r="F61" s="48">
        <v>0</v>
      </c>
      <c r="G61" s="68"/>
    </row>
    <row r="62" spans="1:7">
      <c r="A62" s="45"/>
      <c r="B62" s="45" t="s">
        <v>77</v>
      </c>
      <c r="C62" s="45" t="s">
        <v>76</v>
      </c>
      <c r="D62" s="65" t="str">
        <f t="shared" si="0"/>
        <v>Schmalkalden - Wernshausen</v>
      </c>
      <c r="E62" s="66">
        <v>6.5880000000000001</v>
      </c>
      <c r="F62" s="48">
        <v>0</v>
      </c>
      <c r="G62" s="68"/>
    </row>
    <row r="63" spans="1:7">
      <c r="A63" s="45"/>
      <c r="B63" s="45" t="s">
        <v>76</v>
      </c>
      <c r="C63" s="45" t="s">
        <v>75</v>
      </c>
      <c r="D63" s="65" t="str">
        <f t="shared" si="0"/>
        <v>Wernshausen - Zella-Mehlis</v>
      </c>
      <c r="E63" s="66">
        <v>30.427</v>
      </c>
      <c r="F63" s="48">
        <v>0</v>
      </c>
      <c r="G63" s="68"/>
    </row>
    <row r="64" spans="1:7" ht="13.5" thickBot="1">
      <c r="A64" s="50"/>
      <c r="B64" s="50" t="s">
        <v>76</v>
      </c>
      <c r="C64" s="50" t="s">
        <v>77</v>
      </c>
      <c r="D64" s="69" t="str">
        <f t="shared" si="0"/>
        <v>Wernshausen - Schmalkalden</v>
      </c>
      <c r="E64" s="58">
        <v>6.5880000000000001</v>
      </c>
      <c r="F64" s="52">
        <v>0</v>
      </c>
      <c r="G64" s="56"/>
    </row>
    <row r="65" spans="1:7">
      <c r="A65" s="45" t="s">
        <v>53</v>
      </c>
      <c r="B65" s="45" t="s">
        <v>6</v>
      </c>
      <c r="C65" s="45" t="s">
        <v>63</v>
      </c>
      <c r="D65" s="65" t="str">
        <f t="shared" si="0"/>
        <v>Erfurt Hbf - Meiningen</v>
      </c>
      <c r="E65" s="66">
        <v>91.525000000000006</v>
      </c>
      <c r="F65" s="48">
        <v>0</v>
      </c>
      <c r="G65" s="68"/>
    </row>
    <row r="66" spans="1:7">
      <c r="A66" s="45"/>
      <c r="B66" s="45" t="s">
        <v>69</v>
      </c>
      <c r="C66" s="45" t="s">
        <v>63</v>
      </c>
      <c r="D66" s="65" t="str">
        <f t="shared" si="0"/>
        <v>Grimmenthal - Meiningen</v>
      </c>
      <c r="E66" s="66">
        <v>7.13</v>
      </c>
      <c r="F66" s="48">
        <v>0</v>
      </c>
      <c r="G66" s="68"/>
    </row>
    <row r="67" spans="1:7">
      <c r="A67" s="45"/>
      <c r="B67" s="45" t="s">
        <v>63</v>
      </c>
      <c r="C67" s="45" t="s">
        <v>69</v>
      </c>
      <c r="D67" s="65" t="str">
        <f t="shared" si="0"/>
        <v>Meiningen - Grimmenthal</v>
      </c>
      <c r="E67" s="66">
        <v>7.13</v>
      </c>
      <c r="F67" s="48">
        <v>0</v>
      </c>
      <c r="G67" s="68"/>
    </row>
    <row r="68" spans="1:7" ht="13.5" thickBot="1">
      <c r="A68" s="50"/>
      <c r="B68" s="50" t="s">
        <v>63</v>
      </c>
      <c r="C68" s="50" t="s">
        <v>6</v>
      </c>
      <c r="D68" s="69" t="str">
        <f t="shared" si="0"/>
        <v>Meiningen - Erfurt Hbf</v>
      </c>
      <c r="E68" s="58">
        <v>91.525000000000006</v>
      </c>
      <c r="F68" s="52">
        <v>0</v>
      </c>
      <c r="G68" s="56"/>
    </row>
    <row r="69" spans="1:7">
      <c r="A69" s="45" t="s">
        <v>58</v>
      </c>
      <c r="B69" s="45" t="s">
        <v>78</v>
      </c>
      <c r="C69" s="45" t="s">
        <v>79</v>
      </c>
      <c r="D69" s="65" t="str">
        <f t="shared" si="0"/>
        <v>Ilmenau - Rennsteig</v>
      </c>
      <c r="E69" s="66">
        <v>14.2</v>
      </c>
      <c r="F69" s="48">
        <v>0</v>
      </c>
      <c r="G69" s="68"/>
    </row>
    <row r="70" spans="1:7">
      <c r="A70" s="45"/>
      <c r="B70" s="45" t="s">
        <v>78</v>
      </c>
      <c r="C70" s="45" t="s">
        <v>80</v>
      </c>
      <c r="D70" s="65" t="str">
        <f t="shared" si="0"/>
        <v>Ilmenau - Schmiedefeld</v>
      </c>
      <c r="E70" s="66">
        <v>16.100000000000001</v>
      </c>
      <c r="F70" s="48">
        <v>0</v>
      </c>
      <c r="G70" s="68"/>
    </row>
    <row r="71" spans="1:7">
      <c r="A71" s="45"/>
      <c r="B71" s="45" t="s">
        <v>78</v>
      </c>
      <c r="C71" s="45" t="s">
        <v>81</v>
      </c>
      <c r="D71" s="65" t="str">
        <f t="shared" si="0"/>
        <v>Ilmenau - Schleusingen</v>
      </c>
      <c r="E71" s="66">
        <v>31.8</v>
      </c>
      <c r="F71" s="48">
        <v>0</v>
      </c>
      <c r="G71" s="68"/>
    </row>
    <row r="72" spans="1:7">
      <c r="A72" s="45"/>
      <c r="B72" s="45" t="s">
        <v>78</v>
      </c>
      <c r="C72" s="45" t="s">
        <v>82</v>
      </c>
      <c r="D72" s="65" t="str">
        <f t="shared" si="0"/>
        <v>Ilmenau - Themar</v>
      </c>
      <c r="E72" s="66">
        <v>42.8</v>
      </c>
      <c r="F72" s="48">
        <v>0</v>
      </c>
      <c r="G72" s="68"/>
    </row>
    <row r="73" spans="1:7">
      <c r="A73" s="45"/>
      <c r="B73" s="45" t="s">
        <v>82</v>
      </c>
      <c r="C73" s="45" t="s">
        <v>78</v>
      </c>
      <c r="D73" s="65" t="str">
        <f t="shared" si="0"/>
        <v>Themar - Ilmenau</v>
      </c>
      <c r="E73" s="66">
        <v>42.8</v>
      </c>
      <c r="F73" s="48">
        <v>0</v>
      </c>
      <c r="G73" s="68"/>
    </row>
    <row r="74" spans="1:7">
      <c r="A74" s="45"/>
      <c r="B74" s="45" t="s">
        <v>81</v>
      </c>
      <c r="C74" s="45" t="s">
        <v>78</v>
      </c>
      <c r="D74" s="65" t="str">
        <f t="shared" si="0"/>
        <v>Schleusingen - Ilmenau</v>
      </c>
      <c r="E74" s="66">
        <v>31.8</v>
      </c>
      <c r="F74" s="48">
        <v>0</v>
      </c>
      <c r="G74" s="68"/>
    </row>
    <row r="75" spans="1:7">
      <c r="A75" s="45"/>
      <c r="B75" s="45" t="s">
        <v>80</v>
      </c>
      <c r="C75" s="45" t="s">
        <v>78</v>
      </c>
      <c r="D75" s="65" t="str">
        <f t="shared" si="0"/>
        <v>Schmiedefeld - Ilmenau</v>
      </c>
      <c r="E75" s="66">
        <v>16.100000000000001</v>
      </c>
      <c r="F75" s="48">
        <v>0</v>
      </c>
      <c r="G75" s="68"/>
    </row>
    <row r="76" spans="1:7" ht="13.5" thickBot="1">
      <c r="A76" s="50"/>
      <c r="B76" s="50" t="s">
        <v>79</v>
      </c>
      <c r="C76" s="50" t="s">
        <v>78</v>
      </c>
      <c r="D76" s="69" t="str">
        <f t="shared" si="0"/>
        <v>Rennsteig - Ilmenau</v>
      </c>
      <c r="E76" s="58">
        <v>14.2</v>
      </c>
      <c r="F76" s="52">
        <v>0</v>
      </c>
      <c r="G76" s="56"/>
    </row>
    <row r="77" spans="1:7">
      <c r="A77" s="45" t="s">
        <v>54</v>
      </c>
      <c r="B77" s="45" t="s">
        <v>83</v>
      </c>
      <c r="C77" s="45" t="s">
        <v>64</v>
      </c>
      <c r="D77" s="65" t="str">
        <f t="shared" si="0"/>
        <v>Gemünden - Hammelburg</v>
      </c>
      <c r="E77" s="48">
        <v>0</v>
      </c>
      <c r="F77" s="67">
        <v>27.472000000000001</v>
      </c>
      <c r="G77" s="68"/>
    </row>
    <row r="78" spans="1:7">
      <c r="A78" s="45"/>
      <c r="B78" s="45" t="s">
        <v>83</v>
      </c>
      <c r="C78" s="45" t="s">
        <v>65</v>
      </c>
      <c r="D78" s="65" t="str">
        <f t="shared" si="0"/>
        <v>Gemünden - Bad Kissingen</v>
      </c>
      <c r="E78" s="48">
        <v>0</v>
      </c>
      <c r="F78" s="67">
        <v>46.948999999999998</v>
      </c>
      <c r="G78" s="68"/>
    </row>
    <row r="79" spans="1:7">
      <c r="A79" s="45"/>
      <c r="B79" s="45" t="s">
        <v>83</v>
      </c>
      <c r="C79" s="45" t="s">
        <v>67</v>
      </c>
      <c r="D79" s="65" t="str">
        <f t="shared" si="0"/>
        <v>Gemünden - Ebenhausen</v>
      </c>
      <c r="E79" s="48">
        <v>0</v>
      </c>
      <c r="F79" s="67">
        <v>56.398000000000003</v>
      </c>
      <c r="G79" s="68"/>
    </row>
    <row r="80" spans="1:7">
      <c r="A80" s="45"/>
      <c r="B80" s="45" t="s">
        <v>83</v>
      </c>
      <c r="C80" s="45" t="s">
        <v>59</v>
      </c>
      <c r="D80" s="65" t="str">
        <f t="shared" si="0"/>
        <v>Gemünden - Schweinfurt Hbf</v>
      </c>
      <c r="E80" s="48">
        <v>0</v>
      </c>
      <c r="F80" s="67">
        <v>69.98</v>
      </c>
      <c r="G80" s="68"/>
    </row>
    <row r="81" spans="1:8">
      <c r="A81" s="45"/>
      <c r="B81" s="45" t="s">
        <v>84</v>
      </c>
      <c r="C81" s="45" t="s">
        <v>70</v>
      </c>
      <c r="D81" s="65" t="str">
        <f t="shared" si="0"/>
        <v>Gemünden  - Schweinfurt Stadt</v>
      </c>
      <c r="E81" s="48">
        <v>0</v>
      </c>
      <c r="F81" s="67">
        <v>72.548000000000002</v>
      </c>
      <c r="G81" s="68"/>
    </row>
    <row r="82" spans="1:8">
      <c r="A82" s="45"/>
      <c r="B82" s="45" t="s">
        <v>64</v>
      </c>
      <c r="C82" s="45" t="s">
        <v>83</v>
      </c>
      <c r="D82" s="65" t="str">
        <f t="shared" si="0"/>
        <v>Hammelburg - Gemünden</v>
      </c>
      <c r="E82" s="48">
        <v>0</v>
      </c>
      <c r="F82" s="67">
        <v>27.472000000000001</v>
      </c>
      <c r="G82" s="68"/>
      <c r="H82" s="70">
        <f>F87-F82</f>
        <v>45.076000000000001</v>
      </c>
    </row>
    <row r="83" spans="1:8">
      <c r="A83" s="45"/>
      <c r="B83" s="45" t="s">
        <v>65</v>
      </c>
      <c r="C83" s="45" t="s">
        <v>83</v>
      </c>
      <c r="D83" s="65" t="str">
        <f t="shared" si="0"/>
        <v>Bad Kissingen - Gemünden</v>
      </c>
      <c r="E83" s="48">
        <v>0</v>
      </c>
      <c r="F83" s="67">
        <v>46.948999999999998</v>
      </c>
      <c r="G83" s="68"/>
      <c r="H83" s="70">
        <f>F83+F86</f>
        <v>72.548000000000002</v>
      </c>
    </row>
    <row r="84" spans="1:8">
      <c r="A84" s="45"/>
      <c r="B84" s="45" t="s">
        <v>67</v>
      </c>
      <c r="C84" s="45" t="s">
        <v>83</v>
      </c>
      <c r="D84" s="65" t="str">
        <f t="shared" si="0"/>
        <v>Ebenhausen - Gemünden</v>
      </c>
      <c r="E84" s="48">
        <v>0</v>
      </c>
      <c r="F84" s="67">
        <v>56.398000000000003</v>
      </c>
      <c r="G84" s="68"/>
      <c r="H84" s="70">
        <f>F78-F77</f>
        <v>19.476999999999997</v>
      </c>
    </row>
    <row r="85" spans="1:8">
      <c r="A85" s="45"/>
      <c r="B85" s="45" t="s">
        <v>59</v>
      </c>
      <c r="C85" s="45" t="s">
        <v>83</v>
      </c>
      <c r="D85" s="65" t="str">
        <f t="shared" si="0"/>
        <v>Schweinfurt Hbf - Gemünden</v>
      </c>
      <c r="E85" s="48">
        <v>0</v>
      </c>
      <c r="F85" s="67">
        <v>69.98</v>
      </c>
      <c r="G85" s="68"/>
    </row>
    <row r="86" spans="1:8">
      <c r="A86" s="45"/>
      <c r="B86" s="45" t="s">
        <v>70</v>
      </c>
      <c r="C86" s="45" t="s">
        <v>65</v>
      </c>
      <c r="D86" s="65" t="str">
        <f t="shared" si="0"/>
        <v>Schweinfurt Stadt - Bad Kissingen</v>
      </c>
      <c r="E86" s="48">
        <v>0</v>
      </c>
      <c r="F86" s="67">
        <v>25.599</v>
      </c>
      <c r="G86" s="68"/>
    </row>
    <row r="87" spans="1:8" ht="13.5" thickBot="1">
      <c r="A87" s="50"/>
      <c r="B87" s="50" t="s">
        <v>70</v>
      </c>
      <c r="C87" s="50" t="s">
        <v>83</v>
      </c>
      <c r="D87" s="69" t="str">
        <f t="shared" si="0"/>
        <v>Schweinfurt Stadt - Gemünden</v>
      </c>
      <c r="E87" s="52">
        <v>0</v>
      </c>
      <c r="F87" s="52">
        <v>72.548000000000002</v>
      </c>
      <c r="G87" s="56"/>
    </row>
    <row r="88" spans="1:8">
      <c r="A88" s="45" t="s">
        <v>56</v>
      </c>
      <c r="B88" s="45" t="s">
        <v>63</v>
      </c>
      <c r="C88" s="45" t="s">
        <v>66</v>
      </c>
      <c r="D88" s="65" t="str">
        <f t="shared" si="0"/>
        <v>Meiningen - Mellrichstadt</v>
      </c>
      <c r="E88" s="66">
        <v>20.141999999999999</v>
      </c>
      <c r="F88" s="67">
        <v>5.6319999999999997</v>
      </c>
      <c r="G88" s="68"/>
    </row>
    <row r="89" spans="1:8">
      <c r="A89" s="45"/>
      <c r="B89" s="45" t="s">
        <v>67</v>
      </c>
      <c r="C89" s="45" t="s">
        <v>85</v>
      </c>
      <c r="D89" s="65" t="str">
        <f t="shared" si="0"/>
        <v>Ebenhausen - Bad Neustadt</v>
      </c>
      <c r="E89" s="48">
        <v>0</v>
      </c>
      <c r="F89" s="67">
        <v>25.097000000000001</v>
      </c>
      <c r="G89" s="68"/>
    </row>
    <row r="90" spans="1:8">
      <c r="A90" s="45"/>
      <c r="B90" s="45" t="s">
        <v>85</v>
      </c>
      <c r="C90" s="45" t="s">
        <v>67</v>
      </c>
      <c r="D90" s="65" t="str">
        <f t="shared" si="0"/>
        <v>Bad Neustadt - Ebenhausen</v>
      </c>
      <c r="E90" s="48">
        <v>0</v>
      </c>
      <c r="F90" s="67">
        <v>25.097000000000001</v>
      </c>
      <c r="G90" s="68"/>
    </row>
    <row r="91" spans="1:8">
      <c r="A91" s="45"/>
      <c r="B91" s="45" t="s">
        <v>66</v>
      </c>
      <c r="C91" s="45" t="s">
        <v>85</v>
      </c>
      <c r="D91" s="65" t="str">
        <f t="shared" si="0"/>
        <v>Mellrichstadt - Bad Neustadt</v>
      </c>
      <c r="E91" s="48">
        <v>0</v>
      </c>
      <c r="F91" s="67">
        <v>13.291</v>
      </c>
      <c r="G91" s="68"/>
    </row>
    <row r="92" spans="1:8">
      <c r="A92" s="1"/>
      <c r="B92" s="1" t="s">
        <v>85</v>
      </c>
      <c r="C92" s="1" t="s">
        <v>70</v>
      </c>
      <c r="D92" s="65" t="str">
        <f t="shared" si="0"/>
        <v>Bad Neustadt - Schweinfurt Stadt</v>
      </c>
      <c r="E92" s="48">
        <v>0</v>
      </c>
      <c r="F92" s="48">
        <v>41.247</v>
      </c>
      <c r="H92" s="70">
        <f>F92+F95</f>
        <v>54.537999999999997</v>
      </c>
    </row>
    <row r="93" spans="1:8">
      <c r="A93" s="1"/>
      <c r="B93" s="1" t="s">
        <v>70</v>
      </c>
      <c r="C93" s="1" t="s">
        <v>85</v>
      </c>
      <c r="D93" s="65" t="str">
        <f t="shared" si="0"/>
        <v>Schweinfurt Stadt - Bad Neustadt</v>
      </c>
      <c r="E93" s="48">
        <v>0</v>
      </c>
      <c r="F93" s="48">
        <v>41.247</v>
      </c>
    </row>
    <row r="94" spans="1:8">
      <c r="A94" s="1"/>
      <c r="B94" s="1" t="s">
        <v>59</v>
      </c>
      <c r="C94" s="1" t="s">
        <v>85</v>
      </c>
      <c r="D94" s="65" t="str">
        <f t="shared" si="0"/>
        <v>Schweinfurt Hbf - Bad Neustadt</v>
      </c>
      <c r="E94" s="48">
        <v>0</v>
      </c>
      <c r="F94" s="48">
        <f>F93-2.568</f>
        <v>38.679000000000002</v>
      </c>
    </row>
    <row r="95" spans="1:8">
      <c r="A95" s="1"/>
      <c r="B95" s="1" t="s">
        <v>85</v>
      </c>
      <c r="C95" s="1" t="s">
        <v>66</v>
      </c>
      <c r="D95" s="65" t="str">
        <f t="shared" si="0"/>
        <v>Bad Neustadt - Mellrichstadt</v>
      </c>
      <c r="E95" s="48">
        <v>0</v>
      </c>
      <c r="F95" s="48">
        <v>13.291</v>
      </c>
      <c r="G95" s="1"/>
    </row>
    <row r="96" spans="1:8" ht="13.5" thickBot="1">
      <c r="A96" s="50"/>
      <c r="B96" s="50" t="s">
        <v>66</v>
      </c>
      <c r="C96" s="50" t="s">
        <v>63</v>
      </c>
      <c r="D96" s="69" t="str">
        <f t="shared" si="0"/>
        <v>Mellrichstadt - Meiningen</v>
      </c>
      <c r="E96" s="58">
        <v>20.141999999999999</v>
      </c>
      <c r="F96" s="52">
        <v>5.6319999999999997</v>
      </c>
      <c r="G96" s="50"/>
    </row>
    <row r="97" spans="1:7">
      <c r="A97" s="1" t="s">
        <v>86</v>
      </c>
      <c r="B97" s="1" t="s">
        <v>62</v>
      </c>
      <c r="C97" s="1" t="s">
        <v>87</v>
      </c>
      <c r="D97" s="65" t="str">
        <f t="shared" si="0"/>
        <v>Würzburg Hbf - Volkach-Astheim</v>
      </c>
      <c r="E97" s="48">
        <v>0</v>
      </c>
      <c r="F97" s="48">
        <v>27.312000000000001</v>
      </c>
      <c r="G97" s="1"/>
    </row>
    <row r="98" spans="1:7">
      <c r="A98" s="1"/>
      <c r="B98" s="1" t="s">
        <v>87</v>
      </c>
      <c r="C98" s="1" t="s">
        <v>62</v>
      </c>
      <c r="D98" s="65" t="str">
        <f t="shared" si="0"/>
        <v>Volkach-Astheim - Würzburg Hbf</v>
      </c>
      <c r="E98" s="48">
        <v>0</v>
      </c>
      <c r="F98" s="48">
        <v>27.312000000000001</v>
      </c>
    </row>
    <row r="99" spans="1:7">
      <c r="A99" s="1"/>
      <c r="B99" s="1"/>
      <c r="C99" s="1"/>
      <c r="D99" s="65"/>
      <c r="E99" s="59"/>
      <c r="F99" s="48"/>
    </row>
    <row r="100" spans="1:7">
      <c r="A100" s="1"/>
      <c r="B100" s="1"/>
      <c r="C100" s="1"/>
      <c r="D100" s="65"/>
      <c r="E100" s="59"/>
      <c r="F100" s="48"/>
    </row>
    <row r="101" spans="1:7">
      <c r="A101" s="1"/>
      <c r="B101" s="1"/>
      <c r="C101" s="1"/>
    </row>
    <row r="102" spans="1:7">
      <c r="A102" s="1"/>
      <c r="B102" s="1"/>
      <c r="C102" s="1"/>
    </row>
    <row r="103" spans="1:7">
      <c r="A103" s="1"/>
      <c r="B103" s="1"/>
      <c r="C103" s="1"/>
    </row>
    <row r="104" spans="1:7">
      <c r="A104" s="1"/>
      <c r="B104" s="1"/>
      <c r="C104" s="1"/>
    </row>
    <row r="105" spans="1:7">
      <c r="A105" s="1"/>
      <c r="B105" s="1"/>
      <c r="C105" s="1"/>
    </row>
    <row r="106" spans="1:7">
      <c r="A106" s="1"/>
      <c r="B106" s="1"/>
      <c r="C106" s="1"/>
      <c r="E106" s="5"/>
      <c r="G106" s="1"/>
    </row>
  </sheetData>
  <sheetProtection algorithmName="SHA-512" hashValue="/sXDyPcShl2kWfxg3MVkXhye+8bzia2BQnCkRK3O5QJ1OMmFNhqGd7M1mJj/HzUqiIMXFGk48MlhRJKxQYNbQw==" saltValue="JT2Lsor12bGrNCm8aro3EQ==" spinCount="100000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workbookViewId="0"/>
  </sheetViews>
  <sheetFormatPr baseColWidth="10" defaultRowHeight="15"/>
  <sheetData>
    <row r="1" spans="1:2">
      <c r="A1" s="1" t="s">
        <v>8</v>
      </c>
      <c r="B1">
        <v>365</v>
      </c>
    </row>
    <row r="2" spans="1:2">
      <c r="A2" s="1" t="s">
        <v>9</v>
      </c>
      <c r="B2">
        <v>252</v>
      </c>
    </row>
    <row r="3" spans="1:2">
      <c r="A3" s="1" t="s">
        <v>10</v>
      </c>
      <c r="B3">
        <v>52</v>
      </c>
    </row>
    <row r="4" spans="1:2">
      <c r="A4" s="1" t="s">
        <v>11</v>
      </c>
      <c r="B4">
        <v>61</v>
      </c>
    </row>
    <row r="5" spans="1:2">
      <c r="A5" s="1" t="s">
        <v>12</v>
      </c>
      <c r="B5">
        <v>113</v>
      </c>
    </row>
    <row r="6" spans="1:2">
      <c r="A6" s="1" t="s">
        <v>13</v>
      </c>
      <c r="B6">
        <v>189</v>
      </c>
    </row>
    <row r="7" spans="1:2">
      <c r="A7" s="1" t="s">
        <v>14</v>
      </c>
      <c r="B7">
        <v>104</v>
      </c>
    </row>
    <row r="8" spans="1:2">
      <c r="A8" s="1" t="s">
        <v>15</v>
      </c>
      <c r="B8">
        <v>304</v>
      </c>
    </row>
    <row r="9" spans="1:2">
      <c r="A9" s="1" t="s">
        <v>16</v>
      </c>
      <c r="B9">
        <v>313</v>
      </c>
    </row>
    <row r="10" spans="1:2">
      <c r="A10" s="1" t="s">
        <v>17</v>
      </c>
      <c r="B10">
        <v>1</v>
      </c>
    </row>
    <row r="11" spans="1:2">
      <c r="A11" s="1" t="s">
        <v>18</v>
      </c>
      <c r="B11">
        <v>200</v>
      </c>
    </row>
    <row r="12" spans="1:2">
      <c r="A12" s="1" t="s">
        <v>90</v>
      </c>
      <c r="B12">
        <v>261</v>
      </c>
    </row>
    <row r="13" spans="1:2">
      <c r="A13" s="1" t="s">
        <v>40</v>
      </c>
      <c r="B13">
        <v>52</v>
      </c>
    </row>
    <row r="14" spans="1:2">
      <c r="A14" s="1" t="s">
        <v>41</v>
      </c>
      <c r="B14">
        <v>165</v>
      </c>
    </row>
    <row r="15" spans="1:2">
      <c r="A15" s="1" t="s">
        <v>96</v>
      </c>
      <c r="B15">
        <v>66</v>
      </c>
    </row>
    <row r="16" spans="1:2">
      <c r="A16" s="1" t="s">
        <v>95</v>
      </c>
      <c r="B16">
        <v>47</v>
      </c>
    </row>
  </sheetData>
  <sheetProtection algorithmName="SHA-512" hashValue="wVu/wE1sZ/aJPSXARmkAj06nA7nn/5H7GIedDAIZT48/+rcVIP4fW5irAeqZF7MZyjoEd9LVtDBWki78WfitCA==" saltValue="vYUv8RP286n6sphh0sLBI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D8" sqref="D8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5.5703125" customWidth="1"/>
    <col min="10" max="10" width="11.85546875" bestFit="1" customWidth="1"/>
    <col min="12" max="13" width="13.28515625" bestFit="1" customWidth="1"/>
    <col min="14" max="14" width="17.5703125" bestFit="1" customWidth="1"/>
    <col min="15" max="15" width="13.42578125" customWidth="1"/>
  </cols>
  <sheetData>
    <row r="1" spans="1:16">
      <c r="N1" s="24"/>
      <c r="O1" s="24"/>
    </row>
    <row r="2" spans="1:16" ht="18">
      <c r="A2" s="187" t="str">
        <f>CONCATENATE(Gesamtübersicht!B8, " ",Gesamtübersicht!C8)</f>
        <v>RE 7 Erfurt - Suhl - Grimmenthal - Ebenhausen - Schweinfurt - Würzburg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192" t="s">
        <v>37</v>
      </c>
      <c r="I5" s="193"/>
      <c r="J5" s="192" t="s">
        <v>32</v>
      </c>
      <c r="K5" s="193"/>
      <c r="L5" s="192" t="s">
        <v>33</v>
      </c>
      <c r="M5" s="193"/>
      <c r="N5" s="188" t="s">
        <v>38</v>
      </c>
      <c r="O5" s="188" t="s">
        <v>34</v>
      </c>
      <c r="P5" s="29" t="s">
        <v>39</v>
      </c>
    </row>
    <row r="6" spans="1:16">
      <c r="A6" s="191"/>
      <c r="B6" s="191"/>
      <c r="C6" s="191"/>
      <c r="D6" s="191"/>
      <c r="E6" s="191"/>
      <c r="F6" s="25" t="s">
        <v>22</v>
      </c>
      <c r="G6" s="25" t="s">
        <v>88</v>
      </c>
      <c r="H6" s="25" t="s">
        <v>22</v>
      </c>
      <c r="I6" s="25" t="s">
        <v>88</v>
      </c>
      <c r="J6" s="25" t="s">
        <v>22</v>
      </c>
      <c r="K6" s="25" t="s">
        <v>89</v>
      </c>
      <c r="L6" s="64" t="s">
        <v>22</v>
      </c>
      <c r="M6" s="63" t="s">
        <v>89</v>
      </c>
      <c r="N6" s="189"/>
      <c r="O6" s="189"/>
      <c r="P6" s="29"/>
    </row>
    <row r="8" spans="1:16">
      <c r="A8" s="30">
        <v>7001</v>
      </c>
      <c r="B8" s="26" t="s">
        <v>6</v>
      </c>
      <c r="C8" s="26" t="s">
        <v>62</v>
      </c>
      <c r="D8" s="26" t="s">
        <v>8</v>
      </c>
      <c r="E8" s="26">
        <f>VLOOKUP(D8,Verkehrstage!$A$1:$B$10,2,FALSE)</f>
        <v>365</v>
      </c>
      <c r="F8" s="27">
        <v>100.524</v>
      </c>
      <c r="G8" s="27">
        <v>100.813</v>
      </c>
      <c r="H8" s="27">
        <f t="shared" ref="H8:H27" si="0">$E8*F8</f>
        <v>36691.26</v>
      </c>
      <c r="I8" s="27">
        <f t="shared" ref="I8:I27" si="1">$E8*G8</f>
        <v>36796.745000000003</v>
      </c>
      <c r="J8" s="27"/>
      <c r="K8" s="27"/>
      <c r="L8" s="27"/>
      <c r="M8" s="27"/>
      <c r="N8" s="27">
        <f t="shared" ref="N8:N27" si="2">SUM(H8:I8)</f>
        <v>73488.005000000005</v>
      </c>
      <c r="O8" s="27"/>
      <c r="P8" s="26"/>
    </row>
    <row r="9" spans="1:16">
      <c r="A9" s="30">
        <v>7003</v>
      </c>
      <c r="B9" s="26" t="s">
        <v>6</v>
      </c>
      <c r="C9" s="26" t="s">
        <v>62</v>
      </c>
      <c r="D9" s="26" t="s">
        <v>8</v>
      </c>
      <c r="E9" s="26">
        <f>VLOOKUP(D9,Verkehrstage!$A$1:$B$10,2,FALSE)</f>
        <v>365</v>
      </c>
      <c r="F9" s="27">
        <v>100.524</v>
      </c>
      <c r="G9" s="27">
        <v>100.813</v>
      </c>
      <c r="H9" s="27">
        <f t="shared" si="0"/>
        <v>36691.26</v>
      </c>
      <c r="I9" s="27">
        <f t="shared" si="1"/>
        <v>36796.745000000003</v>
      </c>
      <c r="J9" s="27"/>
      <c r="K9" s="27"/>
      <c r="L9" s="27"/>
      <c r="M9" s="27"/>
      <c r="N9" s="27">
        <f t="shared" si="2"/>
        <v>73488.005000000005</v>
      </c>
      <c r="O9" s="27"/>
      <c r="P9" s="26"/>
    </row>
    <row r="10" spans="1:16">
      <c r="A10" s="26">
        <v>7005</v>
      </c>
      <c r="B10" s="26" t="s">
        <v>6</v>
      </c>
      <c r="C10" s="26" t="s">
        <v>62</v>
      </c>
      <c r="D10" s="26" t="s">
        <v>8</v>
      </c>
      <c r="E10" s="26">
        <f>VLOOKUP(D10,Verkehrstage!$A$1:$B$10,2,FALSE)</f>
        <v>365</v>
      </c>
      <c r="F10" s="27">
        <v>100.524</v>
      </c>
      <c r="G10" s="27">
        <v>100.813</v>
      </c>
      <c r="H10" s="27">
        <f t="shared" si="0"/>
        <v>36691.26</v>
      </c>
      <c r="I10" s="27">
        <f t="shared" si="1"/>
        <v>36796.745000000003</v>
      </c>
      <c r="J10" s="27"/>
      <c r="K10" s="27"/>
      <c r="L10" s="27"/>
      <c r="M10" s="27"/>
      <c r="N10" s="27">
        <f t="shared" si="2"/>
        <v>73488.005000000005</v>
      </c>
      <c r="O10" s="27"/>
      <c r="P10" s="26"/>
    </row>
    <row r="11" spans="1:16">
      <c r="A11" s="30">
        <v>7007</v>
      </c>
      <c r="B11" s="26" t="s">
        <v>6</v>
      </c>
      <c r="C11" s="26" t="s">
        <v>62</v>
      </c>
      <c r="D11" s="26" t="s">
        <v>8</v>
      </c>
      <c r="E11" s="26">
        <f>VLOOKUP(D11,Verkehrstage!$A$1:$B$10,2,FALSE)</f>
        <v>365</v>
      </c>
      <c r="F11" s="27">
        <v>100.524</v>
      </c>
      <c r="G11" s="27">
        <v>100.813</v>
      </c>
      <c r="H11" s="27">
        <f t="shared" si="0"/>
        <v>36691.26</v>
      </c>
      <c r="I11" s="27">
        <f t="shared" si="1"/>
        <v>36796.745000000003</v>
      </c>
      <c r="J11" s="27"/>
      <c r="K11" s="27"/>
      <c r="L11" s="27"/>
      <c r="M11" s="27"/>
      <c r="N11" s="27">
        <f t="shared" si="2"/>
        <v>73488.005000000005</v>
      </c>
      <c r="O11" s="27"/>
      <c r="P11" s="26"/>
    </row>
    <row r="12" spans="1:16">
      <c r="A12" s="30">
        <v>7009</v>
      </c>
      <c r="B12" s="26" t="s">
        <v>6</v>
      </c>
      <c r="C12" s="26" t="s">
        <v>62</v>
      </c>
      <c r="D12" s="26" t="s">
        <v>8</v>
      </c>
      <c r="E12" s="26">
        <f>VLOOKUP(D12,Verkehrstage!$A$1:$B$10,2,FALSE)</f>
        <v>365</v>
      </c>
      <c r="F12" s="27">
        <v>100.524</v>
      </c>
      <c r="G12" s="27">
        <v>100.813</v>
      </c>
      <c r="H12" s="27">
        <f t="shared" si="0"/>
        <v>36691.26</v>
      </c>
      <c r="I12" s="27">
        <f t="shared" si="1"/>
        <v>36796.745000000003</v>
      </c>
      <c r="J12" s="27"/>
      <c r="K12" s="27"/>
      <c r="L12" s="27"/>
      <c r="M12" s="27"/>
      <c r="N12" s="27">
        <f t="shared" si="2"/>
        <v>73488.005000000005</v>
      </c>
      <c r="O12" s="27"/>
      <c r="P12" s="26"/>
    </row>
    <row r="13" spans="1:16">
      <c r="A13" s="26">
        <v>7011</v>
      </c>
      <c r="B13" s="26" t="s">
        <v>6</v>
      </c>
      <c r="C13" s="26" t="s">
        <v>62</v>
      </c>
      <c r="D13" s="26" t="s">
        <v>8</v>
      </c>
      <c r="E13" s="26">
        <f>VLOOKUP(D13,Verkehrstage!$A$1:$B$10,2,FALSE)</f>
        <v>365</v>
      </c>
      <c r="F13" s="27">
        <v>100.524</v>
      </c>
      <c r="G13" s="27">
        <v>100.813</v>
      </c>
      <c r="H13" s="27">
        <f t="shared" si="0"/>
        <v>36691.26</v>
      </c>
      <c r="I13" s="27">
        <f t="shared" si="1"/>
        <v>36796.745000000003</v>
      </c>
      <c r="J13" s="27"/>
      <c r="K13" s="27"/>
      <c r="L13" s="27"/>
      <c r="M13" s="27"/>
      <c r="N13" s="27">
        <f t="shared" si="2"/>
        <v>73488.005000000005</v>
      </c>
      <c r="O13" s="27"/>
      <c r="P13" s="26"/>
    </row>
    <row r="14" spans="1:16">
      <c r="A14" s="30">
        <v>7013</v>
      </c>
      <c r="B14" s="26" t="s">
        <v>6</v>
      </c>
      <c r="C14" s="26" t="s">
        <v>62</v>
      </c>
      <c r="D14" s="26" t="s">
        <v>8</v>
      </c>
      <c r="E14" s="26">
        <f>VLOOKUP(D14,Verkehrstage!$A$1:$B$10,2,FALSE)</f>
        <v>365</v>
      </c>
      <c r="F14" s="27">
        <v>100.524</v>
      </c>
      <c r="G14" s="27">
        <v>100.813</v>
      </c>
      <c r="H14" s="27">
        <f t="shared" si="0"/>
        <v>36691.26</v>
      </c>
      <c r="I14" s="27">
        <f t="shared" si="1"/>
        <v>36796.745000000003</v>
      </c>
      <c r="J14" s="27"/>
      <c r="K14" s="27"/>
      <c r="L14" s="27"/>
      <c r="M14" s="27"/>
      <c r="N14" s="27">
        <f t="shared" si="2"/>
        <v>73488.005000000005</v>
      </c>
      <c r="O14" s="27"/>
      <c r="P14" s="26"/>
    </row>
    <row r="15" spans="1:16">
      <c r="A15" s="30">
        <v>7015</v>
      </c>
      <c r="B15" s="26" t="s">
        <v>6</v>
      </c>
      <c r="C15" s="26" t="s">
        <v>62</v>
      </c>
      <c r="D15" s="26" t="s">
        <v>8</v>
      </c>
      <c r="E15" s="26">
        <f>VLOOKUP(D15,Verkehrstage!$A$1:$B$10,2,FALSE)</f>
        <v>365</v>
      </c>
      <c r="F15" s="27">
        <v>100.524</v>
      </c>
      <c r="G15" s="27">
        <v>100.813</v>
      </c>
      <c r="H15" s="27">
        <f t="shared" si="0"/>
        <v>36691.26</v>
      </c>
      <c r="I15" s="27">
        <f t="shared" si="1"/>
        <v>36796.745000000003</v>
      </c>
      <c r="J15" s="27"/>
      <c r="K15" s="27"/>
      <c r="L15" s="27"/>
      <c r="M15" s="27"/>
      <c r="N15" s="27">
        <f t="shared" si="2"/>
        <v>73488.005000000005</v>
      </c>
      <c r="O15" s="27"/>
      <c r="P15" s="26"/>
    </row>
    <row r="16" spans="1:16">
      <c r="A16" s="39">
        <v>7017</v>
      </c>
      <c r="B16" s="39" t="s">
        <v>6</v>
      </c>
      <c r="C16" s="39" t="s">
        <v>62</v>
      </c>
      <c r="D16" s="39" t="s">
        <v>8</v>
      </c>
      <c r="E16" s="39">
        <f>VLOOKUP(D16,Verkehrstage!$A$1:$B$10,2,FALSE)</f>
        <v>365</v>
      </c>
      <c r="F16" s="40">
        <v>100.524</v>
      </c>
      <c r="G16" s="40">
        <v>100.813</v>
      </c>
      <c r="H16" s="40">
        <f t="shared" si="0"/>
        <v>36691.26</v>
      </c>
      <c r="I16" s="40">
        <f t="shared" si="1"/>
        <v>36796.745000000003</v>
      </c>
      <c r="J16" s="40"/>
      <c r="K16" s="40"/>
      <c r="L16" s="40"/>
      <c r="M16" s="40"/>
      <c r="N16" s="40">
        <f t="shared" si="2"/>
        <v>73488.005000000005</v>
      </c>
      <c r="O16" s="40"/>
      <c r="P16" s="39"/>
    </row>
    <row r="17" spans="1:16" ht="15.75" thickBot="1">
      <c r="A17" s="35">
        <v>7099</v>
      </c>
      <c r="B17" s="35" t="s">
        <v>63</v>
      </c>
      <c r="C17" s="35" t="s">
        <v>59</v>
      </c>
      <c r="D17" s="35" t="s">
        <v>9</v>
      </c>
      <c r="E17" s="35">
        <f>VLOOKUP(D17,Verkehrstage!$A$1:$B$10,2,FALSE)</f>
        <v>252</v>
      </c>
      <c r="F17" s="36">
        <v>20.141999999999999</v>
      </c>
      <c r="G17" s="36">
        <v>57.601999999999997</v>
      </c>
      <c r="H17" s="36">
        <f t="shared" si="0"/>
        <v>5075.7839999999997</v>
      </c>
      <c r="I17" s="36">
        <f t="shared" si="1"/>
        <v>14515.704</v>
      </c>
      <c r="J17" s="36"/>
      <c r="K17" s="36"/>
      <c r="L17" s="36"/>
      <c r="M17" s="36"/>
      <c r="N17" s="36">
        <f t="shared" si="2"/>
        <v>19591.487999999998</v>
      </c>
      <c r="O17" s="36"/>
      <c r="P17" s="35"/>
    </row>
    <row r="18" spans="1:16">
      <c r="A18" s="31">
        <v>7002</v>
      </c>
      <c r="B18" s="32" t="s">
        <v>62</v>
      </c>
      <c r="C18" s="32" t="s">
        <v>6</v>
      </c>
      <c r="D18" s="32" t="s">
        <v>8</v>
      </c>
      <c r="E18" s="32">
        <v>365</v>
      </c>
      <c r="F18" s="33">
        <v>100.524</v>
      </c>
      <c r="G18" s="33">
        <v>100.813</v>
      </c>
      <c r="H18" s="33">
        <f t="shared" si="0"/>
        <v>36691.26</v>
      </c>
      <c r="I18" s="33">
        <f t="shared" si="1"/>
        <v>36796.745000000003</v>
      </c>
      <c r="J18" s="33"/>
      <c r="K18" s="33"/>
      <c r="L18" s="33"/>
      <c r="M18" s="33"/>
      <c r="N18" s="33">
        <f t="shared" si="2"/>
        <v>73488.005000000005</v>
      </c>
      <c r="O18" s="33"/>
      <c r="P18" s="32"/>
    </row>
    <row r="19" spans="1:16">
      <c r="A19" s="30">
        <v>7004</v>
      </c>
      <c r="B19" s="26" t="s">
        <v>62</v>
      </c>
      <c r="C19" s="26" t="s">
        <v>6</v>
      </c>
      <c r="D19" s="26" t="s">
        <v>8</v>
      </c>
      <c r="E19" s="26">
        <v>365</v>
      </c>
      <c r="F19" s="27">
        <v>100.524</v>
      </c>
      <c r="G19" s="27">
        <v>100.813</v>
      </c>
      <c r="H19" s="27">
        <f t="shared" si="0"/>
        <v>36691.26</v>
      </c>
      <c r="I19" s="27">
        <f t="shared" si="1"/>
        <v>36796.745000000003</v>
      </c>
      <c r="J19" s="27"/>
      <c r="K19" s="27"/>
      <c r="L19" s="27"/>
      <c r="M19" s="27"/>
      <c r="N19" s="27">
        <f t="shared" si="2"/>
        <v>73488.005000000005</v>
      </c>
      <c r="O19" s="27"/>
      <c r="P19" s="26"/>
    </row>
    <row r="20" spans="1:16">
      <c r="A20" s="31">
        <v>7006</v>
      </c>
      <c r="B20" s="26" t="s">
        <v>62</v>
      </c>
      <c r="C20" s="26" t="s">
        <v>6</v>
      </c>
      <c r="D20" s="26" t="s">
        <v>8</v>
      </c>
      <c r="E20" s="26">
        <v>365</v>
      </c>
      <c r="F20" s="27">
        <v>100.524</v>
      </c>
      <c r="G20" s="27">
        <v>100.813</v>
      </c>
      <c r="H20" s="27">
        <f t="shared" si="0"/>
        <v>36691.26</v>
      </c>
      <c r="I20" s="27">
        <f t="shared" si="1"/>
        <v>36796.745000000003</v>
      </c>
      <c r="J20" s="27"/>
      <c r="K20" s="27"/>
      <c r="L20" s="27"/>
      <c r="M20" s="27"/>
      <c r="N20" s="27">
        <f t="shared" si="2"/>
        <v>73488.005000000005</v>
      </c>
      <c r="O20" s="27"/>
      <c r="P20" s="26"/>
    </row>
    <row r="21" spans="1:16">
      <c r="A21" s="30">
        <v>7008</v>
      </c>
      <c r="B21" s="26" t="s">
        <v>62</v>
      </c>
      <c r="C21" s="26" t="s">
        <v>6</v>
      </c>
      <c r="D21" s="26" t="s">
        <v>8</v>
      </c>
      <c r="E21" s="26">
        <v>365</v>
      </c>
      <c r="F21" s="27">
        <v>100.524</v>
      </c>
      <c r="G21" s="27">
        <v>100.813</v>
      </c>
      <c r="H21" s="27">
        <f t="shared" si="0"/>
        <v>36691.26</v>
      </c>
      <c r="I21" s="27">
        <f t="shared" si="1"/>
        <v>36796.745000000003</v>
      </c>
      <c r="J21" s="27"/>
      <c r="K21" s="27"/>
      <c r="L21" s="27"/>
      <c r="M21" s="27"/>
      <c r="N21" s="27">
        <f t="shared" si="2"/>
        <v>73488.005000000005</v>
      </c>
      <c r="O21" s="27"/>
      <c r="P21" s="26"/>
    </row>
    <row r="22" spans="1:16">
      <c r="A22" s="31">
        <v>7010</v>
      </c>
      <c r="B22" s="26" t="s">
        <v>62</v>
      </c>
      <c r="C22" s="26" t="s">
        <v>6</v>
      </c>
      <c r="D22" s="26" t="s">
        <v>8</v>
      </c>
      <c r="E22" s="26">
        <v>365</v>
      </c>
      <c r="F22" s="27">
        <v>100.524</v>
      </c>
      <c r="G22" s="27">
        <v>100.813</v>
      </c>
      <c r="H22" s="27">
        <f t="shared" si="0"/>
        <v>36691.26</v>
      </c>
      <c r="I22" s="27">
        <f t="shared" si="1"/>
        <v>36796.745000000003</v>
      </c>
      <c r="J22" s="27"/>
      <c r="K22" s="27"/>
      <c r="L22" s="27"/>
      <c r="M22" s="27"/>
      <c r="N22" s="27">
        <f t="shared" si="2"/>
        <v>73488.005000000005</v>
      </c>
      <c r="O22" s="27"/>
      <c r="P22" s="26"/>
    </row>
    <row r="23" spans="1:16">
      <c r="A23" s="30">
        <v>7012</v>
      </c>
      <c r="B23" s="26" t="s">
        <v>62</v>
      </c>
      <c r="C23" s="26" t="s">
        <v>6</v>
      </c>
      <c r="D23" s="26" t="s">
        <v>8</v>
      </c>
      <c r="E23" s="26">
        <v>365</v>
      </c>
      <c r="F23" s="27">
        <v>100.524</v>
      </c>
      <c r="G23" s="27">
        <v>100.813</v>
      </c>
      <c r="H23" s="27">
        <f t="shared" si="0"/>
        <v>36691.26</v>
      </c>
      <c r="I23" s="27">
        <f t="shared" si="1"/>
        <v>36796.745000000003</v>
      </c>
      <c r="J23" s="27"/>
      <c r="K23" s="27"/>
      <c r="L23" s="27"/>
      <c r="M23" s="27"/>
      <c r="N23" s="27">
        <f t="shared" si="2"/>
        <v>73488.005000000005</v>
      </c>
      <c r="O23" s="27"/>
      <c r="P23" s="26"/>
    </row>
    <row r="24" spans="1:16">
      <c r="A24" s="31">
        <v>7014</v>
      </c>
      <c r="B24" s="26" t="s">
        <v>62</v>
      </c>
      <c r="C24" s="26" t="s">
        <v>6</v>
      </c>
      <c r="D24" s="26" t="s">
        <v>8</v>
      </c>
      <c r="E24" s="26">
        <v>365</v>
      </c>
      <c r="F24" s="27">
        <v>100.524</v>
      </c>
      <c r="G24" s="27">
        <v>100.813</v>
      </c>
      <c r="H24" s="27">
        <f t="shared" si="0"/>
        <v>36691.26</v>
      </c>
      <c r="I24" s="27">
        <f t="shared" si="1"/>
        <v>36796.745000000003</v>
      </c>
      <c r="J24" s="27"/>
      <c r="K24" s="27"/>
      <c r="L24" s="27"/>
      <c r="M24" s="27"/>
      <c r="N24" s="27">
        <f t="shared" si="2"/>
        <v>73488.005000000005</v>
      </c>
      <c r="O24" s="27"/>
      <c r="P24" s="26"/>
    </row>
    <row r="25" spans="1:16">
      <c r="A25" s="124">
        <v>7016</v>
      </c>
      <c r="B25" s="39" t="s">
        <v>62</v>
      </c>
      <c r="C25" s="39" t="s">
        <v>6</v>
      </c>
      <c r="D25" s="39" t="s">
        <v>8</v>
      </c>
      <c r="E25" s="39">
        <f>VLOOKUP(D25,Verkehrstage!$A$1:$B$10,2,FALSE)</f>
        <v>365</v>
      </c>
      <c r="F25" s="40">
        <v>100.524</v>
      </c>
      <c r="G25" s="40">
        <v>100.813</v>
      </c>
      <c r="H25" s="40">
        <f t="shared" si="0"/>
        <v>36691.26</v>
      </c>
      <c r="I25" s="40">
        <f t="shared" si="1"/>
        <v>36796.745000000003</v>
      </c>
      <c r="J25" s="40"/>
      <c r="K25" s="40"/>
      <c r="L25" s="27"/>
      <c r="M25" s="40"/>
      <c r="N25" s="40">
        <f t="shared" si="2"/>
        <v>73488.005000000005</v>
      </c>
      <c r="O25" s="40"/>
      <c r="P25" s="39"/>
    </row>
    <row r="26" spans="1:16">
      <c r="A26" s="30">
        <v>7018</v>
      </c>
      <c r="B26" s="26" t="s">
        <v>62</v>
      </c>
      <c r="C26" s="26" t="s">
        <v>6</v>
      </c>
      <c r="D26" s="26" t="s">
        <v>14</v>
      </c>
      <c r="E26" s="26">
        <v>104</v>
      </c>
      <c r="F26" s="27">
        <v>100.541</v>
      </c>
      <c r="G26" s="27">
        <v>100.813</v>
      </c>
      <c r="H26" s="27">
        <f t="shared" si="0"/>
        <v>10456.263999999999</v>
      </c>
      <c r="I26" s="27">
        <f t="shared" si="1"/>
        <v>10484.552</v>
      </c>
      <c r="J26" s="27"/>
      <c r="K26" s="27"/>
      <c r="L26" s="27"/>
      <c r="M26" s="27"/>
      <c r="N26" s="40">
        <f t="shared" si="2"/>
        <v>20940.815999999999</v>
      </c>
      <c r="O26" s="27"/>
      <c r="P26" s="26"/>
    </row>
    <row r="27" spans="1:16" ht="15.75" thickBot="1">
      <c r="A27" s="34">
        <v>7028</v>
      </c>
      <c r="B27" s="53" t="s">
        <v>62</v>
      </c>
      <c r="C27" s="53" t="s">
        <v>63</v>
      </c>
      <c r="D27" s="53" t="s">
        <v>90</v>
      </c>
      <c r="E27" s="53">
        <v>261</v>
      </c>
      <c r="F27" s="36">
        <v>20.141999999999999</v>
      </c>
      <c r="G27" s="36">
        <v>100.813</v>
      </c>
      <c r="H27" s="36">
        <f t="shared" si="0"/>
        <v>5257.0619999999999</v>
      </c>
      <c r="I27" s="36">
        <f t="shared" si="1"/>
        <v>26312.192999999999</v>
      </c>
      <c r="J27" s="36"/>
      <c r="K27" s="36"/>
      <c r="L27" s="36"/>
      <c r="M27" s="36"/>
      <c r="N27" s="36">
        <f t="shared" si="2"/>
        <v>31569.254999999997</v>
      </c>
      <c r="O27" s="36"/>
      <c r="P27" s="35"/>
    </row>
    <row r="28" spans="1:16">
      <c r="A28" s="1"/>
      <c r="B28" s="1"/>
      <c r="C28" s="1"/>
      <c r="D28" s="1"/>
      <c r="E28" s="1"/>
      <c r="F28" s="28"/>
      <c r="G28" s="28"/>
      <c r="H28" s="42">
        <f>SUM(H8:H27)</f>
        <v>644540.53</v>
      </c>
      <c r="I28" s="42">
        <f>SUM(I8:I27)</f>
        <v>676857.11400000006</v>
      </c>
      <c r="J28" s="42"/>
      <c r="K28" s="42"/>
      <c r="L28" s="43"/>
      <c r="M28" s="43"/>
      <c r="N28" s="43">
        <f>SUM(N8:N27)</f>
        <v>1321397.6439999999</v>
      </c>
      <c r="O28" s="43"/>
      <c r="P28" s="32"/>
    </row>
    <row r="29" spans="1:16">
      <c r="A29" s="1" t="s">
        <v>29</v>
      </c>
      <c r="B29" s="1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 t="s">
        <v>30</v>
      </c>
      <c r="B30" s="1" t="s">
        <v>36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sheetProtection algorithmName="SHA-512" hashValue="hHHLAo2/i1MupHWT/+BgGdzz7w3rPyaH5bO1Qatd/dxGAOmj444DqV2K/ujzGSipdaZQJi66Jd+yC45fb+0Rvw==" saltValue="DGYIYVXiLMvpEuAMjdm47A==" spinCount="100000" sheet="1" objects="1" scenarios="1"/>
  <mergeCells count="12">
    <mergeCell ref="A2:P2"/>
    <mergeCell ref="N5:N6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O5:O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O29" sqref="O29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4" max="14" width="17.42578125" bestFit="1" customWidth="1"/>
  </cols>
  <sheetData>
    <row r="1" spans="1:17">
      <c r="N1" s="24"/>
      <c r="O1" s="24"/>
    </row>
    <row r="2" spans="1:17" ht="18">
      <c r="A2" s="187" t="str">
        <f>CONCATENATE(Gesamtübersicht!B9, " ",Gesamtübersicht!C9)</f>
        <v>RE 57 Bad Kissingen - Ebenhausen - Schweinfurt - Würzburg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192" t="s">
        <v>37</v>
      </c>
      <c r="I5" s="193"/>
      <c r="J5" s="25" t="s">
        <v>32</v>
      </c>
      <c r="K5" s="25"/>
      <c r="L5" s="25" t="s">
        <v>33</v>
      </c>
      <c r="M5" s="62"/>
      <c r="N5" s="188" t="s">
        <v>38</v>
      </c>
      <c r="O5" s="25" t="s">
        <v>33</v>
      </c>
      <c r="P5" s="29" t="s">
        <v>39</v>
      </c>
      <c r="Q5" s="188" t="s">
        <v>34</v>
      </c>
    </row>
    <row r="6" spans="1:17">
      <c r="A6" s="191"/>
      <c r="B6" s="191"/>
      <c r="C6" s="191"/>
      <c r="D6" s="191"/>
      <c r="E6" s="191"/>
      <c r="F6" s="25" t="s">
        <v>22</v>
      </c>
      <c r="G6" s="25" t="s">
        <v>88</v>
      </c>
      <c r="H6" s="25" t="s">
        <v>22</v>
      </c>
      <c r="I6" s="25" t="s">
        <v>88</v>
      </c>
      <c r="J6" s="25" t="s">
        <v>22</v>
      </c>
      <c r="K6" s="25" t="s">
        <v>89</v>
      </c>
      <c r="L6" s="25" t="s">
        <v>22</v>
      </c>
      <c r="M6" s="63" t="s">
        <v>89</v>
      </c>
      <c r="N6" s="189"/>
      <c r="O6" s="25"/>
      <c r="P6" s="29"/>
      <c r="Q6" s="189"/>
    </row>
    <row r="7" spans="1:17">
      <c r="A7" s="26">
        <v>7801</v>
      </c>
      <c r="B7" s="26" t="s">
        <v>65</v>
      </c>
      <c r="C7" s="26" t="s">
        <v>67</v>
      </c>
      <c r="D7" s="26" t="s">
        <v>8</v>
      </c>
      <c r="E7" s="26">
        <f>VLOOKUP(D7,Verkehrstage!$A$1:$B$10,2,FALSE)</f>
        <v>365</v>
      </c>
      <c r="F7" s="27">
        <v>0</v>
      </c>
      <c r="G7" s="27">
        <v>9.4489999999999998</v>
      </c>
      <c r="H7" s="27">
        <f t="shared" ref="H7:H16" si="0">$E7*F7</f>
        <v>0</v>
      </c>
      <c r="I7" s="27">
        <f t="shared" ref="I7:I16" si="1">$E7*G7</f>
        <v>3448.8849999999998</v>
      </c>
      <c r="J7" s="27"/>
      <c r="K7" s="27"/>
      <c r="L7" s="27"/>
      <c r="M7" s="27"/>
      <c r="N7" s="27">
        <f t="shared" ref="N7" si="2">SUM(H7:H7)</f>
        <v>0</v>
      </c>
      <c r="O7" s="27">
        <f t="shared" ref="O7" si="3">E7*J7</f>
        <v>0</v>
      </c>
      <c r="P7" s="26"/>
      <c r="Q7" s="27">
        <v>0</v>
      </c>
    </row>
    <row r="8" spans="1:17">
      <c r="A8" s="30">
        <v>7803</v>
      </c>
      <c r="B8" s="26" t="s">
        <v>65</v>
      </c>
      <c r="C8" s="26" t="s">
        <v>67</v>
      </c>
      <c r="D8" s="26" t="s">
        <v>8</v>
      </c>
      <c r="E8" s="26">
        <f>VLOOKUP(D8,Verkehrstage!$A$1:$B$10,2,FALSE)</f>
        <v>365</v>
      </c>
      <c r="F8" s="27">
        <v>0</v>
      </c>
      <c r="G8" s="27">
        <v>9.4489999999999998</v>
      </c>
      <c r="H8" s="27">
        <f t="shared" si="0"/>
        <v>0</v>
      </c>
      <c r="I8" s="27">
        <f t="shared" si="1"/>
        <v>3448.8849999999998</v>
      </c>
      <c r="J8" s="27"/>
      <c r="K8" s="27"/>
      <c r="L8" s="27"/>
      <c r="M8" s="27"/>
      <c r="N8" s="27"/>
      <c r="O8" s="27"/>
      <c r="P8" s="26"/>
      <c r="Q8" s="27"/>
    </row>
    <row r="9" spans="1:17">
      <c r="A9" s="26">
        <v>7805</v>
      </c>
      <c r="B9" s="26" t="s">
        <v>65</v>
      </c>
      <c r="C9" s="26" t="s">
        <v>67</v>
      </c>
      <c r="D9" s="26" t="s">
        <v>8</v>
      </c>
      <c r="E9" s="26">
        <f>VLOOKUP(D9,Verkehrstage!$A$1:$B$10,2,FALSE)</f>
        <v>365</v>
      </c>
      <c r="F9" s="27">
        <v>0</v>
      </c>
      <c r="G9" s="27">
        <v>9.4489999999999998</v>
      </c>
      <c r="H9" s="27">
        <f t="shared" si="0"/>
        <v>0</v>
      </c>
      <c r="I9" s="27">
        <f t="shared" si="1"/>
        <v>3448.8849999999998</v>
      </c>
      <c r="J9" s="27"/>
      <c r="K9" s="27"/>
      <c r="L9" s="27"/>
      <c r="M9" s="27"/>
      <c r="N9" s="27"/>
      <c r="O9" s="27"/>
      <c r="P9" s="26"/>
      <c r="Q9" s="27"/>
    </row>
    <row r="10" spans="1:17">
      <c r="A10" s="30">
        <v>7807</v>
      </c>
      <c r="B10" s="26" t="s">
        <v>65</v>
      </c>
      <c r="C10" s="26" t="s">
        <v>67</v>
      </c>
      <c r="D10" s="26" t="s">
        <v>8</v>
      </c>
      <c r="E10" s="26">
        <f>VLOOKUP(D10,Verkehrstage!$A$1:$B$10,2,FALSE)</f>
        <v>365</v>
      </c>
      <c r="F10" s="27">
        <v>0</v>
      </c>
      <c r="G10" s="27">
        <v>9.4489999999999998</v>
      </c>
      <c r="H10" s="27">
        <f t="shared" si="0"/>
        <v>0</v>
      </c>
      <c r="I10" s="27">
        <f t="shared" si="1"/>
        <v>3448.8849999999998</v>
      </c>
      <c r="J10" s="27"/>
      <c r="K10" s="27"/>
      <c r="L10" s="27"/>
      <c r="M10" s="27"/>
      <c r="N10" s="27"/>
      <c r="O10" s="27"/>
      <c r="P10" s="26"/>
      <c r="Q10" s="27"/>
    </row>
    <row r="11" spans="1:17">
      <c r="A11" s="26">
        <v>7809</v>
      </c>
      <c r="B11" s="26" t="s">
        <v>65</v>
      </c>
      <c r="C11" s="26" t="s">
        <v>67</v>
      </c>
      <c r="D11" s="26" t="s">
        <v>8</v>
      </c>
      <c r="E11" s="26">
        <f>VLOOKUP(D11,Verkehrstage!$A$1:$B$10,2,FALSE)</f>
        <v>365</v>
      </c>
      <c r="F11" s="27">
        <v>0</v>
      </c>
      <c r="G11" s="27">
        <v>9.4489999999999998</v>
      </c>
      <c r="H11" s="27">
        <f t="shared" si="0"/>
        <v>0</v>
      </c>
      <c r="I11" s="27">
        <f t="shared" si="1"/>
        <v>3448.8849999999998</v>
      </c>
      <c r="J11" s="27"/>
      <c r="K11" s="27"/>
      <c r="L11" s="27"/>
      <c r="M11" s="27"/>
      <c r="N11" s="27"/>
      <c r="O11" s="27"/>
      <c r="P11" s="26"/>
      <c r="Q11" s="27"/>
    </row>
    <row r="12" spans="1:17">
      <c r="A12" s="30">
        <v>7811</v>
      </c>
      <c r="B12" s="26" t="s">
        <v>65</v>
      </c>
      <c r="C12" s="26" t="s">
        <v>67</v>
      </c>
      <c r="D12" s="26" t="s">
        <v>8</v>
      </c>
      <c r="E12" s="26">
        <f>VLOOKUP(D12,Verkehrstage!$A$1:$B$10,2,FALSE)</f>
        <v>365</v>
      </c>
      <c r="F12" s="27">
        <v>0</v>
      </c>
      <c r="G12" s="27">
        <v>9.4489999999999998</v>
      </c>
      <c r="H12" s="27">
        <f t="shared" si="0"/>
        <v>0</v>
      </c>
      <c r="I12" s="27">
        <f t="shared" si="1"/>
        <v>3448.8849999999998</v>
      </c>
      <c r="J12" s="27"/>
      <c r="K12" s="27"/>
      <c r="L12" s="27"/>
      <c r="M12" s="27"/>
      <c r="N12" s="27"/>
      <c r="O12" s="27"/>
      <c r="P12" s="26"/>
      <c r="Q12" s="27"/>
    </row>
    <row r="13" spans="1:17">
      <c r="A13" s="26">
        <v>7813</v>
      </c>
      <c r="B13" s="26" t="s">
        <v>65</v>
      </c>
      <c r="C13" s="26" t="s">
        <v>67</v>
      </c>
      <c r="D13" s="26" t="s">
        <v>8</v>
      </c>
      <c r="E13" s="26">
        <f>VLOOKUP(D13,Verkehrstage!$A$1:$B$10,2,FALSE)</f>
        <v>365</v>
      </c>
      <c r="F13" s="27">
        <v>0</v>
      </c>
      <c r="G13" s="27">
        <v>9.4489999999999998</v>
      </c>
      <c r="H13" s="27">
        <f t="shared" si="0"/>
        <v>0</v>
      </c>
      <c r="I13" s="27">
        <f t="shared" si="1"/>
        <v>3448.8849999999998</v>
      </c>
      <c r="J13" s="27"/>
      <c r="K13" s="27"/>
      <c r="L13" s="27"/>
      <c r="M13" s="27"/>
      <c r="N13" s="27"/>
      <c r="O13" s="27"/>
      <c r="P13" s="26"/>
      <c r="Q13" s="27"/>
    </row>
    <row r="14" spans="1:17">
      <c r="A14" s="30">
        <v>7815</v>
      </c>
      <c r="B14" s="26" t="s">
        <v>65</v>
      </c>
      <c r="C14" s="26" t="s">
        <v>67</v>
      </c>
      <c r="D14" s="26" t="s">
        <v>8</v>
      </c>
      <c r="E14" s="26">
        <f>VLOOKUP(D14,Verkehrstage!$A$1:$B$10,2,FALSE)</f>
        <v>365</v>
      </c>
      <c r="F14" s="27">
        <v>0</v>
      </c>
      <c r="G14" s="27">
        <v>9.4489999999999998</v>
      </c>
      <c r="H14" s="27">
        <f t="shared" si="0"/>
        <v>0</v>
      </c>
      <c r="I14" s="27">
        <f t="shared" si="1"/>
        <v>3448.8849999999998</v>
      </c>
      <c r="J14" s="27"/>
      <c r="K14" s="27"/>
      <c r="L14" s="27"/>
      <c r="M14" s="27"/>
      <c r="N14" s="27"/>
      <c r="O14" s="27"/>
      <c r="P14" s="26"/>
      <c r="Q14" s="27"/>
    </row>
    <row r="15" spans="1:17" ht="15.75" thickBot="1">
      <c r="A15" s="34">
        <v>7899</v>
      </c>
      <c r="B15" s="35" t="s">
        <v>65</v>
      </c>
      <c r="C15" s="35" t="s">
        <v>67</v>
      </c>
      <c r="D15" s="35" t="s">
        <v>9</v>
      </c>
      <c r="E15" s="35">
        <f>VLOOKUP(D15,Verkehrstage!$A$1:$B$10,2,FALSE)</f>
        <v>252</v>
      </c>
      <c r="F15" s="36">
        <v>0</v>
      </c>
      <c r="G15" s="36">
        <v>9.4489999999999998</v>
      </c>
      <c r="H15" s="36">
        <f t="shared" si="0"/>
        <v>0</v>
      </c>
      <c r="I15" s="36">
        <f t="shared" si="1"/>
        <v>2381.1480000000001</v>
      </c>
      <c r="J15" s="36"/>
      <c r="K15" s="36"/>
      <c r="L15" s="36"/>
      <c r="M15" s="36"/>
      <c r="N15" s="36"/>
      <c r="O15" s="36"/>
      <c r="P15" s="35"/>
      <c r="Q15" s="36"/>
    </row>
    <row r="16" spans="1:17">
      <c r="A16" s="31">
        <v>7802</v>
      </c>
      <c r="B16" s="32" t="s">
        <v>67</v>
      </c>
      <c r="C16" s="32" t="s">
        <v>65</v>
      </c>
      <c r="D16" s="32" t="s">
        <v>8</v>
      </c>
      <c r="E16" s="32">
        <v>365</v>
      </c>
      <c r="F16" s="33"/>
      <c r="G16" s="33">
        <v>9.4489999999999998</v>
      </c>
      <c r="H16" s="33">
        <f t="shared" si="0"/>
        <v>0</v>
      </c>
      <c r="I16" s="33">
        <f t="shared" si="1"/>
        <v>3448.8849999999998</v>
      </c>
      <c r="J16" s="33"/>
      <c r="K16" s="33"/>
      <c r="L16" s="33"/>
      <c r="M16" s="33"/>
      <c r="N16" s="33"/>
      <c r="O16" s="33"/>
      <c r="P16" s="32"/>
      <c r="Q16" s="33"/>
    </row>
    <row r="17" spans="1:17">
      <c r="A17" s="31">
        <v>7804</v>
      </c>
      <c r="B17" s="32" t="s">
        <v>67</v>
      </c>
      <c r="C17" s="32" t="s">
        <v>65</v>
      </c>
      <c r="D17" s="32" t="s">
        <v>8</v>
      </c>
      <c r="E17" s="26">
        <v>365</v>
      </c>
      <c r="F17" s="27"/>
      <c r="G17" s="27">
        <v>9.4489999999999998</v>
      </c>
      <c r="H17" s="27">
        <f t="shared" ref="H17:H24" si="4">$E17*F17</f>
        <v>0</v>
      </c>
      <c r="I17" s="27">
        <f t="shared" ref="I17:I24" si="5">$E17*G17</f>
        <v>3448.8849999999998</v>
      </c>
      <c r="J17" s="27"/>
      <c r="K17" s="27"/>
      <c r="L17" s="27"/>
      <c r="M17" s="27"/>
      <c r="N17" s="27"/>
      <c r="O17" s="27"/>
      <c r="P17" s="26"/>
      <c r="Q17" s="27"/>
    </row>
    <row r="18" spans="1:17">
      <c r="A18" s="31">
        <v>7806</v>
      </c>
      <c r="B18" s="32" t="s">
        <v>67</v>
      </c>
      <c r="C18" s="32" t="s">
        <v>65</v>
      </c>
      <c r="D18" s="32" t="s">
        <v>8</v>
      </c>
      <c r="E18" s="26">
        <v>365</v>
      </c>
      <c r="F18" s="27"/>
      <c r="G18" s="27">
        <v>9.4489999999999998</v>
      </c>
      <c r="H18" s="27">
        <f t="shared" si="4"/>
        <v>0</v>
      </c>
      <c r="I18" s="27">
        <f t="shared" si="5"/>
        <v>3448.8849999999998</v>
      </c>
      <c r="J18" s="27"/>
      <c r="K18" s="27"/>
      <c r="L18" s="27"/>
      <c r="M18" s="27"/>
      <c r="N18" s="27"/>
      <c r="O18" s="27"/>
      <c r="P18" s="26"/>
      <c r="Q18" s="27"/>
    </row>
    <row r="19" spans="1:17">
      <c r="A19" s="31">
        <v>7808</v>
      </c>
      <c r="B19" s="32" t="s">
        <v>67</v>
      </c>
      <c r="C19" s="32" t="s">
        <v>65</v>
      </c>
      <c r="D19" s="32" t="s">
        <v>8</v>
      </c>
      <c r="E19" s="26">
        <v>365</v>
      </c>
      <c r="F19" s="27"/>
      <c r="G19" s="27">
        <v>9.4489999999999998</v>
      </c>
      <c r="H19" s="27">
        <f t="shared" si="4"/>
        <v>0</v>
      </c>
      <c r="I19" s="27">
        <f t="shared" si="5"/>
        <v>3448.8849999999998</v>
      </c>
      <c r="J19" s="27"/>
      <c r="K19" s="27"/>
      <c r="L19" s="27"/>
      <c r="M19" s="27"/>
      <c r="N19" s="27"/>
      <c r="O19" s="27"/>
      <c r="P19" s="26"/>
      <c r="Q19" s="27"/>
    </row>
    <row r="20" spans="1:17">
      <c r="A20" s="31">
        <v>7810</v>
      </c>
      <c r="B20" s="32" t="s">
        <v>67</v>
      </c>
      <c r="C20" s="32" t="s">
        <v>65</v>
      </c>
      <c r="D20" s="32" t="s">
        <v>8</v>
      </c>
      <c r="E20" s="26">
        <v>365</v>
      </c>
      <c r="F20" s="27"/>
      <c r="G20" s="27">
        <v>9.4489999999999998</v>
      </c>
      <c r="H20" s="27">
        <f t="shared" si="4"/>
        <v>0</v>
      </c>
      <c r="I20" s="27">
        <f t="shared" si="5"/>
        <v>3448.8849999999998</v>
      </c>
      <c r="J20" s="27"/>
      <c r="K20" s="27"/>
      <c r="L20" s="27"/>
      <c r="M20" s="27"/>
      <c r="N20" s="27"/>
      <c r="O20" s="27"/>
      <c r="P20" s="26"/>
      <c r="Q20" s="27"/>
    </row>
    <row r="21" spans="1:17">
      <c r="A21" s="31">
        <v>7812</v>
      </c>
      <c r="B21" s="32" t="s">
        <v>67</v>
      </c>
      <c r="C21" s="32" t="s">
        <v>65</v>
      </c>
      <c r="D21" s="32" t="s">
        <v>8</v>
      </c>
      <c r="E21" s="26">
        <v>365</v>
      </c>
      <c r="F21" s="27"/>
      <c r="G21" s="27">
        <v>9.4489999999999998</v>
      </c>
      <c r="H21" s="27">
        <f t="shared" si="4"/>
        <v>0</v>
      </c>
      <c r="I21" s="27">
        <f t="shared" si="5"/>
        <v>3448.8849999999998</v>
      </c>
      <c r="J21" s="27"/>
      <c r="K21" s="27"/>
      <c r="L21" s="27"/>
      <c r="M21" s="27"/>
      <c r="N21" s="27"/>
      <c r="O21" s="27"/>
      <c r="P21" s="26"/>
      <c r="Q21" s="27"/>
    </row>
    <row r="22" spans="1:17">
      <c r="A22" s="31">
        <v>7814</v>
      </c>
      <c r="B22" s="32" t="s">
        <v>67</v>
      </c>
      <c r="C22" s="32" t="s">
        <v>65</v>
      </c>
      <c r="D22" s="32" t="s">
        <v>8</v>
      </c>
      <c r="E22" s="26">
        <v>365</v>
      </c>
      <c r="F22" s="27"/>
      <c r="G22" s="27">
        <v>9.4489999999999998</v>
      </c>
      <c r="H22" s="27">
        <f t="shared" si="4"/>
        <v>0</v>
      </c>
      <c r="I22" s="27">
        <f t="shared" si="5"/>
        <v>3448.8849999999998</v>
      </c>
      <c r="J22" s="27"/>
      <c r="K22" s="27"/>
      <c r="L22" s="27"/>
      <c r="M22" s="27"/>
      <c r="N22" s="27"/>
      <c r="O22" s="27"/>
      <c r="P22" s="26"/>
      <c r="Q22" s="27"/>
    </row>
    <row r="23" spans="1:17">
      <c r="A23" s="31">
        <v>7816</v>
      </c>
      <c r="B23" s="32" t="s">
        <v>67</v>
      </c>
      <c r="C23" s="32" t="s">
        <v>65</v>
      </c>
      <c r="D23" s="32" t="s">
        <v>8</v>
      </c>
      <c r="E23" s="26">
        <v>365</v>
      </c>
      <c r="F23" s="27"/>
      <c r="G23" s="27">
        <v>9.4489999999999998</v>
      </c>
      <c r="H23" s="27">
        <f t="shared" si="4"/>
        <v>0</v>
      </c>
      <c r="I23" s="27">
        <f t="shared" si="5"/>
        <v>3448.8849999999998</v>
      </c>
      <c r="J23" s="27"/>
      <c r="K23" s="27"/>
      <c r="L23" s="27"/>
      <c r="M23" s="27"/>
      <c r="N23" s="27"/>
      <c r="O23" s="27"/>
      <c r="P23" s="26"/>
      <c r="Q23" s="27"/>
    </row>
    <row r="24" spans="1:17" ht="15.75" thickBot="1">
      <c r="A24" s="34">
        <v>7818</v>
      </c>
      <c r="B24" s="35" t="s">
        <v>67</v>
      </c>
      <c r="C24" s="35" t="s">
        <v>65</v>
      </c>
      <c r="D24" s="35" t="s">
        <v>8</v>
      </c>
      <c r="E24" s="35">
        <v>365</v>
      </c>
      <c r="F24" s="36"/>
      <c r="G24" s="36">
        <v>9.4489999999999998</v>
      </c>
      <c r="H24" s="36">
        <f t="shared" si="4"/>
        <v>0</v>
      </c>
      <c r="I24" s="36">
        <f t="shared" si="5"/>
        <v>3448.8849999999998</v>
      </c>
      <c r="J24" s="36"/>
      <c r="K24" s="36"/>
      <c r="L24" s="36"/>
      <c r="M24" s="36"/>
      <c r="N24" s="36"/>
      <c r="O24" s="36"/>
      <c r="P24" s="35"/>
      <c r="Q24" s="36"/>
    </row>
    <row r="25" spans="1:17">
      <c r="A25" s="1"/>
      <c r="B25" s="1"/>
      <c r="C25" s="1"/>
      <c r="D25" s="1"/>
      <c r="E25" s="1"/>
      <c r="F25" s="28"/>
      <c r="G25" s="28"/>
      <c r="H25" s="42"/>
      <c r="I25" s="42">
        <f>SUM(I7:I24)</f>
        <v>61012.193000000014</v>
      </c>
      <c r="J25" s="42"/>
      <c r="K25" s="42"/>
      <c r="L25" s="42"/>
      <c r="M25" s="42"/>
      <c r="N25" s="43"/>
      <c r="O25" s="44"/>
      <c r="P25" s="32"/>
      <c r="Q25" s="32"/>
    </row>
    <row r="26" spans="1:17">
      <c r="A26" s="1" t="s">
        <v>29</v>
      </c>
      <c r="B26" s="1" t="s">
        <v>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 t="s">
        <v>30</v>
      </c>
      <c r="B27" s="1" t="s">
        <v>36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</sheetData>
  <sheetProtection algorithmName="SHA-512" hashValue="tUuOAIb/Zleg/bssyT7uuOM/rq26TUhXRp6noQRy8uIuhDlovAElDTvsgVmUNRgmks1jZebHWXy9LML/8pIjAg==" saltValue="p6idFIeb1EKyJL8j6HggRg==" spinCount="100000" sheet="1" objects="1" scenarios="1"/>
  <mergeCells count="10">
    <mergeCell ref="A2:Q2"/>
    <mergeCell ref="A5:A6"/>
    <mergeCell ref="B5:B6"/>
    <mergeCell ref="C5:C6"/>
    <mergeCell ref="D5:D6"/>
    <mergeCell ref="E5:E6"/>
    <mergeCell ref="F5:G5"/>
    <mergeCell ref="H5:I5"/>
    <mergeCell ref="N5:N6"/>
    <mergeCell ref="Q5:Q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workbookViewId="0">
      <selection activeCell="H25" sqref="H25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7">
      <c r="L1" s="24"/>
      <c r="M1" s="24"/>
    </row>
    <row r="2" spans="1:17" ht="18">
      <c r="A2" s="187" t="str">
        <f>CONCATENATE(Gesamtübersicht!B10, " ",Gesamtübersicht!C10)</f>
        <v>RE 70 Erfurt - Suhl - Grimmenthal - Meiningen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>
      <c r="A3" s="1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5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60" t="s">
        <v>31</v>
      </c>
      <c r="G5" s="41"/>
      <c r="H5" s="60" t="s">
        <v>37</v>
      </c>
      <c r="I5" s="4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7">
      <c r="A6" s="195"/>
      <c r="B6" s="195"/>
      <c r="C6" s="195"/>
      <c r="D6" s="195"/>
      <c r="E6" s="195"/>
      <c r="F6" s="98" t="s">
        <v>22</v>
      </c>
      <c r="G6" s="98" t="s">
        <v>89</v>
      </c>
      <c r="H6" s="98" t="s">
        <v>22</v>
      </c>
      <c r="I6" s="98" t="s">
        <v>89</v>
      </c>
      <c r="J6" s="98"/>
      <c r="K6" s="98"/>
      <c r="L6" s="194"/>
      <c r="M6" s="98"/>
      <c r="N6" s="99"/>
      <c r="O6" s="194"/>
    </row>
    <row r="7" spans="1:17" ht="15.75" thickBot="1">
      <c r="A7" s="76">
        <v>7052</v>
      </c>
      <c r="B7" s="53" t="s">
        <v>63</v>
      </c>
      <c r="C7" s="53" t="s">
        <v>6</v>
      </c>
      <c r="D7" s="53" t="s">
        <v>9</v>
      </c>
      <c r="E7" s="53">
        <f>VLOOKUP(D7,Verkehrstage!$A$1:$B$10,2,FALSE)</f>
        <v>252</v>
      </c>
      <c r="F7" s="36">
        <v>91.525000000000006</v>
      </c>
      <c r="G7" s="36">
        <v>0</v>
      </c>
      <c r="H7" s="36">
        <f t="shared" ref="H7" si="0">$E7*F7</f>
        <v>23064.300000000003</v>
      </c>
      <c r="I7" s="36">
        <f t="shared" ref="I7" si="1">$E7*G7</f>
        <v>0</v>
      </c>
      <c r="J7" s="36"/>
      <c r="K7" s="36"/>
      <c r="L7" s="36">
        <f>SUM(H7:I7)</f>
        <v>23064.300000000003</v>
      </c>
      <c r="M7" s="36"/>
      <c r="N7" s="35"/>
      <c r="O7" s="36"/>
    </row>
    <row r="8" spans="1:17">
      <c r="A8" s="97">
        <v>7051</v>
      </c>
      <c r="B8" s="97" t="s">
        <v>6</v>
      </c>
      <c r="C8" s="97" t="s">
        <v>63</v>
      </c>
      <c r="D8" s="97" t="s">
        <v>9</v>
      </c>
      <c r="E8" s="97">
        <f>VLOOKUP(D8,Verkehrstage!$A$1:$B$16,2,FALSE)</f>
        <v>252</v>
      </c>
      <c r="F8" s="33">
        <v>91.525000000000006</v>
      </c>
      <c r="G8" s="33">
        <v>0</v>
      </c>
      <c r="H8" s="33">
        <f t="shared" ref="H8:I10" si="2">$E8*F8</f>
        <v>23064.300000000003</v>
      </c>
      <c r="I8" s="33">
        <f t="shared" si="2"/>
        <v>0</v>
      </c>
      <c r="J8" s="33"/>
      <c r="K8" s="33"/>
      <c r="L8" s="33">
        <f>SUM(H8:I8)</f>
        <v>23064.300000000003</v>
      </c>
      <c r="M8" s="33"/>
      <c r="N8" s="32"/>
      <c r="O8" s="33"/>
    </row>
    <row r="9" spans="1:17">
      <c r="A9" s="77">
        <v>7055</v>
      </c>
      <c r="B9" s="77" t="s">
        <v>69</v>
      </c>
      <c r="C9" s="77" t="s">
        <v>63</v>
      </c>
      <c r="D9" s="77" t="s">
        <v>8</v>
      </c>
      <c r="E9" s="97">
        <f>VLOOKUP(D9,Verkehrstage!$A$1:$B$16,2,FALSE)</f>
        <v>365</v>
      </c>
      <c r="F9" s="125">
        <v>7.13</v>
      </c>
      <c r="G9" s="125">
        <v>0</v>
      </c>
      <c r="H9" s="33">
        <f t="shared" ref="H9" si="3">$E9*F9</f>
        <v>2602.4499999999998</v>
      </c>
      <c r="I9" s="33">
        <f t="shared" ref="I9" si="4">$E9*G9</f>
        <v>0</v>
      </c>
      <c r="J9" s="33"/>
      <c r="K9" s="33"/>
      <c r="L9" s="33">
        <f>SUM(H9:I9)</f>
        <v>2602.4499999999998</v>
      </c>
      <c r="M9" s="33"/>
      <c r="N9" s="32"/>
      <c r="O9" s="33"/>
    </row>
    <row r="10" spans="1:17" ht="15.75" thickBot="1">
      <c r="A10" s="76">
        <v>7057</v>
      </c>
      <c r="B10" s="53" t="s">
        <v>69</v>
      </c>
      <c r="C10" s="53" t="s">
        <v>63</v>
      </c>
      <c r="D10" s="53" t="s">
        <v>8</v>
      </c>
      <c r="E10" s="53">
        <f>VLOOKUP(D10,Verkehrstage!$A$1:$B$10,2,FALSE)</f>
        <v>365</v>
      </c>
      <c r="F10" s="36">
        <v>7.13</v>
      </c>
      <c r="G10" s="36">
        <v>0</v>
      </c>
      <c r="H10" s="36">
        <f t="shared" si="2"/>
        <v>2602.4499999999998</v>
      </c>
      <c r="I10" s="36">
        <f t="shared" si="2"/>
        <v>0</v>
      </c>
      <c r="J10" s="36"/>
      <c r="K10" s="36"/>
      <c r="L10" s="36">
        <f>SUM(H10:I10)</f>
        <v>2602.4499999999998</v>
      </c>
      <c r="M10" s="36"/>
      <c r="N10" s="35"/>
      <c r="O10" s="36"/>
    </row>
    <row r="11" spans="1:17">
      <c r="A11" s="1"/>
      <c r="B11" s="1"/>
      <c r="C11" s="1"/>
      <c r="D11" s="1"/>
      <c r="E11" s="1"/>
      <c r="F11" s="28"/>
      <c r="G11" s="28"/>
      <c r="H11" s="42">
        <f>SUM(H7:H10)</f>
        <v>51333.5</v>
      </c>
      <c r="I11" s="42">
        <f t="shared" ref="I11" si="5">SUM(I8:I10)</f>
        <v>0</v>
      </c>
      <c r="J11" s="42"/>
      <c r="K11" s="42"/>
      <c r="L11" s="43">
        <f>SUM(L7:L10)</f>
        <v>51333.5</v>
      </c>
      <c r="M11" s="44"/>
      <c r="N11" s="32"/>
      <c r="O11" s="32"/>
    </row>
    <row r="12" spans="1:17">
      <c r="A12" s="1" t="s">
        <v>29</v>
      </c>
      <c r="B12" s="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7">
      <c r="A13" s="1" t="s">
        <v>30</v>
      </c>
      <c r="B13" s="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sheetProtection algorithmName="SHA-512" hashValue="GdKumUr+NWAKh2MhTYYMbAiISf1G+ISHMhxwcIJB+9MNWNQG6P91g/7hEDTi8VWAQ5bSx82sQR2i0cAn/syc/w==" saltValue="OOPREMCP1dA0YdadPT29zQ==" spinCount="100000" sheet="1" objects="1" scenarios="1"/>
  <mergeCells count="8">
    <mergeCell ref="L5:L6"/>
    <mergeCell ref="O5:O6"/>
    <mergeCell ref="A2:Q2"/>
    <mergeCell ref="A5:A6"/>
    <mergeCell ref="B5:B6"/>
    <mergeCell ref="C5:C6"/>
    <mergeCell ref="D5:D6"/>
    <mergeCell ref="E5:E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workbookViewId="0">
      <selection activeCell="L33" sqref="L33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5">
      <c r="L1" s="24"/>
      <c r="M1" s="24"/>
    </row>
    <row r="2" spans="1:15" ht="18">
      <c r="A2" s="187" t="str">
        <f>CONCATENATE(Gesamtübersicht!B12, " ",Gesamtübersicht!C12)</f>
        <v>RB 40 Erfurt - Suhl - Grimmenthal - Ebenhausen - Schweinfurt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60" t="s">
        <v>31</v>
      </c>
      <c r="G5" s="41"/>
      <c r="H5" s="60" t="s">
        <v>37</v>
      </c>
      <c r="I5" s="4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5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/>
      <c r="L6" s="189"/>
      <c r="M6" s="25"/>
      <c r="N6" s="29"/>
      <c r="O6" s="189"/>
    </row>
    <row r="7" spans="1:15">
      <c r="A7" s="26">
        <v>7101</v>
      </c>
      <c r="B7" s="26" t="s">
        <v>63</v>
      </c>
      <c r="C7" s="26" t="s">
        <v>59</v>
      </c>
      <c r="D7" s="26" t="s">
        <v>8</v>
      </c>
      <c r="E7" s="26">
        <f>VLOOKUP(D7,Verkehrstage!$A$1:$B$10,2,FALSE)</f>
        <v>365</v>
      </c>
      <c r="F7" s="27">
        <v>20.141999999999999</v>
      </c>
      <c r="G7" s="27">
        <v>57.601999999999997</v>
      </c>
      <c r="H7" s="27">
        <f t="shared" ref="H7" si="0">$E7*F7</f>
        <v>7351.83</v>
      </c>
      <c r="I7" s="27">
        <f t="shared" ref="I7" si="1">$E7*G7</f>
        <v>21024.73</v>
      </c>
      <c r="J7" s="27"/>
      <c r="K7" s="27"/>
      <c r="L7" s="27">
        <f t="shared" ref="L7" si="2">SUM(H7:I7)</f>
        <v>28376.559999999998</v>
      </c>
      <c r="M7" s="27"/>
      <c r="N7" s="26"/>
      <c r="O7" s="27"/>
    </row>
    <row r="8" spans="1:15">
      <c r="A8" s="30">
        <v>7103</v>
      </c>
      <c r="B8" s="32" t="s">
        <v>6</v>
      </c>
      <c r="C8" s="32" t="s">
        <v>59</v>
      </c>
      <c r="D8" s="32" t="s">
        <v>8</v>
      </c>
      <c r="E8" s="32">
        <f>VLOOKUP(D8,Verkehrstage!$A$1:$B$10,2,FALSE)</f>
        <v>365</v>
      </c>
      <c r="F8" s="134">
        <v>100.524</v>
      </c>
      <c r="G8" s="33">
        <v>57.601999999999997</v>
      </c>
      <c r="H8" s="33">
        <f t="shared" ref="H8:H24" si="3">$E8*F8</f>
        <v>36691.26</v>
      </c>
      <c r="I8" s="33">
        <f t="shared" ref="I8:I24" si="4">$E8*G8</f>
        <v>21024.73</v>
      </c>
      <c r="J8" s="33"/>
      <c r="K8" s="33"/>
      <c r="L8" s="33">
        <f t="shared" ref="L8:L24" si="5">SUM(H8:I8)</f>
        <v>57715.990000000005</v>
      </c>
      <c r="M8" s="27"/>
      <c r="N8" s="26"/>
      <c r="O8" s="27"/>
    </row>
    <row r="9" spans="1:15">
      <c r="A9" s="26">
        <v>7105</v>
      </c>
      <c r="B9" s="26" t="s">
        <v>6</v>
      </c>
      <c r="C9" s="26" t="s">
        <v>59</v>
      </c>
      <c r="D9" s="26" t="s">
        <v>8</v>
      </c>
      <c r="E9" s="26">
        <f>VLOOKUP(D9,Verkehrstage!$A$1:$B$10,2,FALSE)</f>
        <v>365</v>
      </c>
      <c r="F9" s="134">
        <v>100.524</v>
      </c>
      <c r="G9" s="33">
        <v>57.601999999999997</v>
      </c>
      <c r="H9" s="27">
        <f t="shared" si="3"/>
        <v>36691.26</v>
      </c>
      <c r="I9" s="27">
        <f t="shared" si="4"/>
        <v>21024.73</v>
      </c>
      <c r="J9" s="27"/>
      <c r="K9" s="27"/>
      <c r="L9" s="27">
        <f t="shared" si="5"/>
        <v>57715.990000000005</v>
      </c>
      <c r="M9" s="27"/>
      <c r="N9" s="26"/>
      <c r="O9" s="27"/>
    </row>
    <row r="10" spans="1:15">
      <c r="A10" s="30">
        <v>7107</v>
      </c>
      <c r="B10" s="26" t="s">
        <v>6</v>
      </c>
      <c r="C10" s="26" t="s">
        <v>59</v>
      </c>
      <c r="D10" s="26" t="s">
        <v>8</v>
      </c>
      <c r="E10" s="26">
        <f>VLOOKUP(D10,Verkehrstage!$A$1:$B$10,2,FALSE)</f>
        <v>365</v>
      </c>
      <c r="F10" s="134">
        <v>100.524</v>
      </c>
      <c r="G10" s="33">
        <v>57.601999999999997</v>
      </c>
      <c r="H10" s="27">
        <f t="shared" si="3"/>
        <v>36691.26</v>
      </c>
      <c r="I10" s="27">
        <f t="shared" si="4"/>
        <v>21024.73</v>
      </c>
      <c r="J10" s="27"/>
      <c r="K10" s="27"/>
      <c r="L10" s="27">
        <f t="shared" si="5"/>
        <v>57715.990000000005</v>
      </c>
      <c r="M10" s="27"/>
      <c r="N10" s="26"/>
      <c r="O10" s="27"/>
    </row>
    <row r="11" spans="1:15">
      <c r="A11" s="26">
        <v>7109</v>
      </c>
      <c r="B11" s="26" t="s">
        <v>6</v>
      </c>
      <c r="C11" s="26" t="s">
        <v>59</v>
      </c>
      <c r="D11" s="26" t="s">
        <v>8</v>
      </c>
      <c r="E11" s="26">
        <f>VLOOKUP(D11,Verkehrstage!$A$1:$B$10,2,FALSE)</f>
        <v>365</v>
      </c>
      <c r="F11" s="134">
        <v>100.524</v>
      </c>
      <c r="G11" s="33">
        <v>57.601999999999997</v>
      </c>
      <c r="H11" s="27">
        <f t="shared" si="3"/>
        <v>36691.26</v>
      </c>
      <c r="I11" s="27">
        <f t="shared" si="4"/>
        <v>21024.73</v>
      </c>
      <c r="J11" s="27"/>
      <c r="K11" s="27"/>
      <c r="L11" s="27">
        <f t="shared" si="5"/>
        <v>57715.990000000005</v>
      </c>
      <c r="M11" s="27"/>
      <c r="N11" s="26"/>
      <c r="O11" s="27"/>
    </row>
    <row r="12" spans="1:15">
      <c r="A12" s="30">
        <v>7111</v>
      </c>
      <c r="B12" s="26" t="s">
        <v>6</v>
      </c>
      <c r="C12" s="26" t="s">
        <v>59</v>
      </c>
      <c r="D12" s="26" t="s">
        <v>8</v>
      </c>
      <c r="E12" s="26">
        <f>VLOOKUP(D12,Verkehrstage!$A$1:$B$10,2,FALSE)</f>
        <v>365</v>
      </c>
      <c r="F12" s="134">
        <v>100.524</v>
      </c>
      <c r="G12" s="33">
        <v>57.601999999999997</v>
      </c>
      <c r="H12" s="27">
        <f t="shared" si="3"/>
        <v>36691.26</v>
      </c>
      <c r="I12" s="27">
        <f t="shared" si="4"/>
        <v>21024.73</v>
      </c>
      <c r="J12" s="27"/>
      <c r="K12" s="27"/>
      <c r="L12" s="27">
        <f t="shared" si="5"/>
        <v>57715.990000000005</v>
      </c>
      <c r="M12" s="27"/>
      <c r="N12" s="26"/>
      <c r="O12" s="27"/>
    </row>
    <row r="13" spans="1:15">
      <c r="A13" s="26">
        <v>7113</v>
      </c>
      <c r="B13" s="26" t="s">
        <v>6</v>
      </c>
      <c r="C13" s="26" t="s">
        <v>59</v>
      </c>
      <c r="D13" s="26" t="s">
        <v>8</v>
      </c>
      <c r="E13" s="26">
        <f>VLOOKUP(D13,Verkehrstage!$A$1:$B$10,2,FALSE)</f>
        <v>365</v>
      </c>
      <c r="F13" s="134">
        <v>100.524</v>
      </c>
      <c r="G13" s="33">
        <v>57.601999999999997</v>
      </c>
      <c r="H13" s="27">
        <f t="shared" si="3"/>
        <v>36691.26</v>
      </c>
      <c r="I13" s="27">
        <f t="shared" si="4"/>
        <v>21024.73</v>
      </c>
      <c r="J13" s="27"/>
      <c r="K13" s="27"/>
      <c r="L13" s="27">
        <f t="shared" si="5"/>
        <v>57715.990000000005</v>
      </c>
      <c r="M13" s="27"/>
      <c r="N13" s="26"/>
      <c r="O13" s="27"/>
    </row>
    <row r="14" spans="1:15">
      <c r="A14" s="30">
        <v>7115</v>
      </c>
      <c r="B14" s="26" t="s">
        <v>6</v>
      </c>
      <c r="C14" s="26" t="s">
        <v>59</v>
      </c>
      <c r="D14" s="26" t="s">
        <v>8</v>
      </c>
      <c r="E14" s="26">
        <f>VLOOKUP(D14,Verkehrstage!$A$1:$B$10,2,FALSE)</f>
        <v>365</v>
      </c>
      <c r="F14" s="134">
        <v>100.524</v>
      </c>
      <c r="G14" s="33">
        <v>57.601999999999997</v>
      </c>
      <c r="H14" s="27">
        <f t="shared" si="3"/>
        <v>36691.26</v>
      </c>
      <c r="I14" s="27">
        <f t="shared" si="4"/>
        <v>21024.73</v>
      </c>
      <c r="J14" s="27"/>
      <c r="K14" s="27"/>
      <c r="L14" s="27">
        <f t="shared" si="5"/>
        <v>57715.990000000005</v>
      </c>
      <c r="M14" s="27"/>
      <c r="N14" s="26"/>
      <c r="O14" s="27"/>
    </row>
    <row r="15" spans="1:15" ht="15.75" thickBot="1">
      <c r="A15" s="35">
        <v>7117</v>
      </c>
      <c r="B15" s="35" t="s">
        <v>6</v>
      </c>
      <c r="C15" s="35" t="s">
        <v>59</v>
      </c>
      <c r="D15" s="35" t="s">
        <v>8</v>
      </c>
      <c r="E15" s="35">
        <f>VLOOKUP(D15,Verkehrstage!$A$1:$B$10,2,FALSE)</f>
        <v>365</v>
      </c>
      <c r="F15" s="136">
        <v>100.524</v>
      </c>
      <c r="G15" s="36">
        <v>57.601999999999997</v>
      </c>
      <c r="H15" s="36">
        <f t="shared" si="3"/>
        <v>36691.26</v>
      </c>
      <c r="I15" s="36">
        <f t="shared" si="4"/>
        <v>21024.73</v>
      </c>
      <c r="J15" s="36"/>
      <c r="K15" s="36"/>
      <c r="L15" s="36">
        <f t="shared" si="5"/>
        <v>57715.990000000005</v>
      </c>
      <c r="M15" s="36"/>
      <c r="N15" s="35"/>
      <c r="O15" s="36"/>
    </row>
    <row r="16" spans="1:15">
      <c r="A16" s="31">
        <v>7102</v>
      </c>
      <c r="B16" s="32" t="s">
        <v>59</v>
      </c>
      <c r="C16" s="32" t="s">
        <v>6</v>
      </c>
      <c r="D16" s="32" t="s">
        <v>8</v>
      </c>
      <c r="E16" s="32">
        <v>365</v>
      </c>
      <c r="F16" s="134">
        <v>100.524</v>
      </c>
      <c r="G16" s="33">
        <v>57.601999999999997</v>
      </c>
      <c r="H16" s="33">
        <f t="shared" si="3"/>
        <v>36691.26</v>
      </c>
      <c r="I16" s="33">
        <f t="shared" si="4"/>
        <v>21024.73</v>
      </c>
      <c r="J16" s="33"/>
      <c r="K16" s="33"/>
      <c r="L16" s="33">
        <f t="shared" si="5"/>
        <v>57715.990000000005</v>
      </c>
      <c r="M16" s="33"/>
      <c r="N16" s="32"/>
      <c r="O16" s="33"/>
    </row>
    <row r="17" spans="1:16">
      <c r="A17" s="30">
        <v>7104</v>
      </c>
      <c r="B17" s="32" t="s">
        <v>59</v>
      </c>
      <c r="C17" s="32" t="s">
        <v>6</v>
      </c>
      <c r="D17" s="26" t="s">
        <v>8</v>
      </c>
      <c r="E17" s="26">
        <v>365</v>
      </c>
      <c r="F17" s="135">
        <v>100.524</v>
      </c>
      <c r="G17" s="27">
        <v>57.601999999999997</v>
      </c>
      <c r="H17" s="27">
        <f t="shared" si="3"/>
        <v>36691.26</v>
      </c>
      <c r="I17" s="27">
        <f t="shared" si="4"/>
        <v>21024.73</v>
      </c>
      <c r="J17" s="27"/>
      <c r="K17" s="27"/>
      <c r="L17" s="27">
        <f t="shared" si="5"/>
        <v>57715.990000000005</v>
      </c>
      <c r="M17" s="27"/>
      <c r="N17" s="26"/>
      <c r="O17" s="27"/>
    </row>
    <row r="18" spans="1:16">
      <c r="A18" s="31">
        <v>7106</v>
      </c>
      <c r="B18" s="32" t="s">
        <v>59</v>
      </c>
      <c r="C18" s="32" t="s">
        <v>6</v>
      </c>
      <c r="D18" s="26" t="s">
        <v>8</v>
      </c>
      <c r="E18" s="26">
        <v>365</v>
      </c>
      <c r="F18" s="135">
        <v>100.524</v>
      </c>
      <c r="G18" s="27">
        <v>57.601999999999997</v>
      </c>
      <c r="H18" s="27">
        <f t="shared" si="3"/>
        <v>36691.26</v>
      </c>
      <c r="I18" s="27">
        <f t="shared" si="4"/>
        <v>21024.73</v>
      </c>
      <c r="J18" s="27"/>
      <c r="K18" s="27"/>
      <c r="L18" s="27">
        <f t="shared" si="5"/>
        <v>57715.990000000005</v>
      </c>
      <c r="M18" s="27"/>
      <c r="N18" s="26"/>
      <c r="O18" s="27"/>
    </row>
    <row r="19" spans="1:16">
      <c r="A19" s="30">
        <v>7108</v>
      </c>
      <c r="B19" s="32" t="s">
        <v>59</v>
      </c>
      <c r="C19" s="32" t="s">
        <v>6</v>
      </c>
      <c r="D19" s="26" t="s">
        <v>8</v>
      </c>
      <c r="E19" s="26">
        <v>365</v>
      </c>
      <c r="F19" s="135">
        <v>100.524</v>
      </c>
      <c r="G19" s="27">
        <v>57.601999999999997</v>
      </c>
      <c r="H19" s="27">
        <f t="shared" si="3"/>
        <v>36691.26</v>
      </c>
      <c r="I19" s="27">
        <f t="shared" si="4"/>
        <v>21024.73</v>
      </c>
      <c r="J19" s="27"/>
      <c r="K19" s="27"/>
      <c r="L19" s="27">
        <f t="shared" si="5"/>
        <v>57715.990000000005</v>
      </c>
      <c r="M19" s="27"/>
      <c r="N19" s="26"/>
      <c r="O19" s="27"/>
    </row>
    <row r="20" spans="1:16">
      <c r="A20" s="31">
        <v>7110</v>
      </c>
      <c r="B20" s="32" t="s">
        <v>59</v>
      </c>
      <c r="C20" s="32" t="s">
        <v>6</v>
      </c>
      <c r="D20" s="26" t="s">
        <v>8</v>
      </c>
      <c r="E20" s="26">
        <v>365</v>
      </c>
      <c r="F20" s="135">
        <v>100.524</v>
      </c>
      <c r="G20" s="27">
        <v>57.601999999999997</v>
      </c>
      <c r="H20" s="27">
        <f t="shared" si="3"/>
        <v>36691.26</v>
      </c>
      <c r="I20" s="27">
        <f t="shared" si="4"/>
        <v>21024.73</v>
      </c>
      <c r="J20" s="27"/>
      <c r="K20" s="27"/>
      <c r="L20" s="27">
        <f t="shared" si="5"/>
        <v>57715.990000000005</v>
      </c>
      <c r="M20" s="27"/>
      <c r="N20" s="26"/>
      <c r="O20" s="27"/>
    </row>
    <row r="21" spans="1:16">
      <c r="A21" s="30">
        <v>7112</v>
      </c>
      <c r="B21" s="32" t="s">
        <v>59</v>
      </c>
      <c r="C21" s="32" t="s">
        <v>6</v>
      </c>
      <c r="D21" s="26" t="s">
        <v>8</v>
      </c>
      <c r="E21" s="26">
        <v>365</v>
      </c>
      <c r="F21" s="135">
        <v>100.524</v>
      </c>
      <c r="G21" s="27">
        <v>57.601999999999997</v>
      </c>
      <c r="H21" s="27">
        <f t="shared" si="3"/>
        <v>36691.26</v>
      </c>
      <c r="I21" s="27">
        <f t="shared" si="4"/>
        <v>21024.73</v>
      </c>
      <c r="J21" s="27"/>
      <c r="K21" s="27"/>
      <c r="L21" s="27">
        <f t="shared" si="5"/>
        <v>57715.990000000005</v>
      </c>
      <c r="M21" s="27"/>
      <c r="N21" s="26"/>
      <c r="O21" s="27"/>
    </row>
    <row r="22" spans="1:16">
      <c r="A22" s="31">
        <v>7114</v>
      </c>
      <c r="B22" s="32" t="s">
        <v>59</v>
      </c>
      <c r="C22" s="32" t="s">
        <v>6</v>
      </c>
      <c r="D22" s="26" t="s">
        <v>8</v>
      </c>
      <c r="E22" s="26">
        <v>365</v>
      </c>
      <c r="F22" s="135">
        <v>100.524</v>
      </c>
      <c r="G22" s="27">
        <v>57.601999999999997</v>
      </c>
      <c r="H22" s="27">
        <f t="shared" si="3"/>
        <v>36691.26</v>
      </c>
      <c r="I22" s="27">
        <f t="shared" si="4"/>
        <v>21024.73</v>
      </c>
      <c r="J22" s="27"/>
      <c r="K22" s="27"/>
      <c r="L22" s="27">
        <f t="shared" si="5"/>
        <v>57715.990000000005</v>
      </c>
      <c r="M22" s="27"/>
      <c r="N22" s="26"/>
      <c r="O22" s="27"/>
    </row>
    <row r="23" spans="1:16">
      <c r="A23" s="30">
        <v>7116</v>
      </c>
      <c r="B23" s="32" t="s">
        <v>59</v>
      </c>
      <c r="C23" s="32" t="s">
        <v>6</v>
      </c>
      <c r="D23" s="26" t="s">
        <v>8</v>
      </c>
      <c r="E23" s="26">
        <v>365</v>
      </c>
      <c r="F23" s="135">
        <v>100.524</v>
      </c>
      <c r="G23" s="27">
        <v>57.601999999999997</v>
      </c>
      <c r="H23" s="27">
        <f t="shared" si="3"/>
        <v>36691.26</v>
      </c>
      <c r="I23" s="27">
        <f t="shared" si="4"/>
        <v>21024.73</v>
      </c>
      <c r="J23" s="27"/>
      <c r="K23" s="27"/>
      <c r="L23" s="27">
        <f t="shared" si="5"/>
        <v>57715.990000000005</v>
      </c>
      <c r="M23" s="27"/>
      <c r="N23" s="26"/>
      <c r="O23" s="27"/>
    </row>
    <row r="24" spans="1:16" ht="15.75" thickBot="1">
      <c r="A24" s="37">
        <v>7118</v>
      </c>
      <c r="B24" s="38" t="s">
        <v>59</v>
      </c>
      <c r="C24" s="38" t="s">
        <v>6</v>
      </c>
      <c r="D24" s="35" t="s">
        <v>8</v>
      </c>
      <c r="E24" s="35">
        <v>365</v>
      </c>
      <c r="F24" s="136">
        <v>100.524</v>
      </c>
      <c r="G24" s="36">
        <v>57.601999999999997</v>
      </c>
      <c r="H24" s="36">
        <f t="shared" si="3"/>
        <v>36691.26</v>
      </c>
      <c r="I24" s="36">
        <f t="shared" si="4"/>
        <v>21024.73</v>
      </c>
      <c r="J24" s="36"/>
      <c r="K24" s="36"/>
      <c r="L24" s="36">
        <f t="shared" si="5"/>
        <v>57715.990000000005</v>
      </c>
      <c r="M24" s="36"/>
      <c r="N24" s="35"/>
      <c r="O24" s="36"/>
    </row>
    <row r="25" spans="1:16">
      <c r="A25" s="1"/>
      <c r="B25" s="1"/>
      <c r="C25" s="1"/>
      <c r="D25" s="1"/>
      <c r="E25" s="1"/>
      <c r="F25" s="28"/>
      <c r="G25" s="28"/>
      <c r="H25" s="137">
        <f t="shared" ref="H25:L25" si="6">SUM(H7:H24)</f>
        <v>631103.25000000012</v>
      </c>
      <c r="I25" s="42">
        <f t="shared" si="6"/>
        <v>378445.13999999996</v>
      </c>
      <c r="J25" s="42"/>
      <c r="K25" s="42"/>
      <c r="L25" s="138">
        <f t="shared" si="6"/>
        <v>1009548.3899999999</v>
      </c>
      <c r="M25" s="44"/>
      <c r="N25" s="32"/>
      <c r="O25" s="32"/>
      <c r="P25" s="144" t="s">
        <v>116</v>
      </c>
    </row>
    <row r="26" spans="1:16">
      <c r="A26" s="1" t="s">
        <v>29</v>
      </c>
      <c r="B26" s="1" t="s">
        <v>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>
      <c r="A27" s="1" t="s">
        <v>30</v>
      </c>
      <c r="B27" s="1" t="s">
        <v>36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sheetProtection algorithmName="SHA-512" hashValue="IzU946rzggZxlXhkHWfZXBLUCoMffnO+ItIAUojd0XWEdwLdqnjk4l81oQSj6kvW1jcM4lPMCa7WqtvCjcb9TQ==" saltValue="0TCGabFSJhuXrI9mkh8poA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7"/>
  <sheetViews>
    <sheetView topLeftCell="A40" workbookViewId="0">
      <selection activeCell="I92" sqref="I92"/>
    </sheetView>
  </sheetViews>
  <sheetFormatPr baseColWidth="10" defaultRowHeight="15"/>
  <cols>
    <col min="2" max="2" width="21.42578125" bestFit="1" customWidth="1"/>
    <col min="3" max="3" width="19.7109375" bestFit="1" customWidth="1"/>
    <col min="8" max="8" width="17.42578125" bestFit="1" customWidth="1"/>
    <col min="9" max="9" width="15.5703125" customWidth="1"/>
    <col min="10" max="10" width="14.140625" customWidth="1"/>
    <col min="11" max="11" width="17.42578125" bestFit="1" customWidth="1"/>
    <col min="15" max="15" width="12" bestFit="1" customWidth="1"/>
    <col min="16" max="16" width="13" bestFit="1" customWidth="1"/>
  </cols>
  <sheetData>
    <row r="1" spans="1:13">
      <c r="K1" s="24"/>
    </row>
    <row r="2" spans="1:13" ht="18">
      <c r="A2" s="187" t="s">
        <v>99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3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38.25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112</v>
      </c>
      <c r="G5" s="193"/>
      <c r="H5" s="60" t="s">
        <v>37</v>
      </c>
      <c r="I5" s="61"/>
      <c r="J5" s="25" t="s">
        <v>33</v>
      </c>
      <c r="K5" s="188" t="s">
        <v>113</v>
      </c>
      <c r="L5" s="188" t="s">
        <v>34</v>
      </c>
    </row>
    <row r="6" spans="1:13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189"/>
      <c r="L6" s="189"/>
    </row>
    <row r="7" spans="1:13">
      <c r="A7" s="26">
        <v>2117</v>
      </c>
      <c r="B7" s="26" t="s">
        <v>71</v>
      </c>
      <c r="C7" s="26" t="s">
        <v>72</v>
      </c>
      <c r="D7" s="151" t="s">
        <v>8</v>
      </c>
      <c r="E7" s="151">
        <f>VLOOKUP(D7,Verkehrstage!$A$1:$B$10,2,FALSE)</f>
        <v>365</v>
      </c>
      <c r="F7" s="26">
        <v>28.37</v>
      </c>
      <c r="G7" s="71">
        <v>0</v>
      </c>
      <c r="H7" s="152">
        <f t="shared" ref="H7:H18" si="0">$E7*F7</f>
        <v>10355.050000000001</v>
      </c>
      <c r="I7" s="27"/>
      <c r="J7" s="27"/>
      <c r="K7" s="152">
        <f t="shared" ref="K7:K42" si="1">SUM(H7:I7)</f>
        <v>10355.050000000001</v>
      </c>
      <c r="L7" s="27"/>
      <c r="M7" s="153" t="s">
        <v>139</v>
      </c>
    </row>
    <row r="8" spans="1:13">
      <c r="A8" s="26">
        <v>2119</v>
      </c>
      <c r="B8" s="26" t="s">
        <v>71</v>
      </c>
      <c r="C8" s="26" t="s">
        <v>72</v>
      </c>
      <c r="D8" s="26" t="s">
        <v>8</v>
      </c>
      <c r="E8" s="26">
        <f>VLOOKUP(D8,Verkehrstage!$A$1:$B$10,2,FALSE)</f>
        <v>365</v>
      </c>
      <c r="F8" s="26">
        <v>28.37</v>
      </c>
      <c r="G8" s="71">
        <v>0</v>
      </c>
      <c r="H8" s="27">
        <f t="shared" si="0"/>
        <v>10355.050000000001</v>
      </c>
      <c r="I8" s="27"/>
      <c r="J8" s="27"/>
      <c r="K8" s="27">
        <f t="shared" si="1"/>
        <v>10355.050000000001</v>
      </c>
      <c r="L8" s="27"/>
    </row>
    <row r="9" spans="1:13">
      <c r="A9" s="26">
        <v>2121</v>
      </c>
      <c r="B9" s="26" t="s">
        <v>71</v>
      </c>
      <c r="C9" s="26" t="s">
        <v>72</v>
      </c>
      <c r="D9" s="26" t="s">
        <v>8</v>
      </c>
      <c r="E9" s="26">
        <f>VLOOKUP(D9,Verkehrstage!$A$1:$B$10,2,FALSE)</f>
        <v>365</v>
      </c>
      <c r="F9" s="26">
        <v>28.37</v>
      </c>
      <c r="G9" s="71">
        <v>0</v>
      </c>
      <c r="H9" s="27">
        <f t="shared" si="0"/>
        <v>10355.050000000001</v>
      </c>
      <c r="I9" s="27"/>
      <c r="J9" s="27"/>
      <c r="K9" s="27">
        <f t="shared" si="1"/>
        <v>10355.050000000001</v>
      </c>
      <c r="L9" s="27"/>
    </row>
    <row r="10" spans="1:13">
      <c r="A10" s="26">
        <v>2121</v>
      </c>
      <c r="B10" s="26" t="s">
        <v>72</v>
      </c>
      <c r="C10" s="26" t="s">
        <v>73</v>
      </c>
      <c r="D10" s="26" t="s">
        <v>9</v>
      </c>
      <c r="E10" s="26">
        <f>VLOOKUP(D10,Verkehrstage!$A$1:$B$10,2,FALSE)</f>
        <v>252</v>
      </c>
      <c r="F10" s="26">
        <v>32.823</v>
      </c>
      <c r="G10" s="71">
        <v>0</v>
      </c>
      <c r="H10" s="27">
        <f>$E10*F10</f>
        <v>8271.3960000000006</v>
      </c>
      <c r="I10" s="27"/>
      <c r="J10" s="27"/>
      <c r="K10" s="27">
        <f>SUM(H10:I10)</f>
        <v>8271.3960000000006</v>
      </c>
      <c r="L10" s="27"/>
    </row>
    <row r="11" spans="1:13">
      <c r="A11" s="26">
        <v>2123</v>
      </c>
      <c r="B11" s="26" t="s">
        <v>71</v>
      </c>
      <c r="C11" s="26" t="s">
        <v>72</v>
      </c>
      <c r="D11" s="26" t="s">
        <v>8</v>
      </c>
      <c r="E11" s="26">
        <f>VLOOKUP(D11,Verkehrstage!$A$1:$B$10,2,FALSE)</f>
        <v>365</v>
      </c>
      <c r="F11" s="26">
        <v>28.37</v>
      </c>
      <c r="G11" s="71">
        <v>0</v>
      </c>
      <c r="H11" s="27">
        <f t="shared" si="0"/>
        <v>10355.050000000001</v>
      </c>
      <c r="I11" s="27"/>
      <c r="J11" s="27"/>
      <c r="K11" s="27">
        <f t="shared" si="1"/>
        <v>10355.050000000001</v>
      </c>
      <c r="L11" s="27"/>
    </row>
    <row r="12" spans="1:13">
      <c r="A12" s="26">
        <v>2123</v>
      </c>
      <c r="B12" s="26" t="s">
        <v>72</v>
      </c>
      <c r="C12" s="26" t="s">
        <v>73</v>
      </c>
      <c r="D12" s="26" t="s">
        <v>9</v>
      </c>
      <c r="E12" s="26">
        <f>VLOOKUP(D12,Verkehrstage!$A$1:$B$10,2,FALSE)</f>
        <v>252</v>
      </c>
      <c r="F12" s="26">
        <v>32.823</v>
      </c>
      <c r="G12" s="71">
        <v>0</v>
      </c>
      <c r="H12" s="27">
        <f>$E12*F12</f>
        <v>8271.3960000000006</v>
      </c>
      <c r="I12" s="27"/>
      <c r="J12" s="27"/>
      <c r="K12" s="27">
        <f>SUM(H12:I12)</f>
        <v>8271.3960000000006</v>
      </c>
      <c r="L12" s="27"/>
    </row>
    <row r="13" spans="1:13">
      <c r="A13" s="26">
        <v>2125</v>
      </c>
      <c r="B13" s="26" t="s">
        <v>71</v>
      </c>
      <c r="C13" s="26" t="s">
        <v>72</v>
      </c>
      <c r="D13" s="26" t="s">
        <v>8</v>
      </c>
      <c r="E13" s="26">
        <f>VLOOKUP(D13,Verkehrstage!$A$1:$B$10,2,FALSE)</f>
        <v>365</v>
      </c>
      <c r="F13" s="26">
        <v>28.37</v>
      </c>
      <c r="G13" s="71">
        <v>0</v>
      </c>
      <c r="H13" s="27">
        <f t="shared" si="0"/>
        <v>10355.050000000001</v>
      </c>
      <c r="I13" s="27"/>
      <c r="J13" s="27"/>
      <c r="K13" s="27">
        <f t="shared" si="1"/>
        <v>10355.050000000001</v>
      </c>
      <c r="L13" s="27"/>
    </row>
    <row r="14" spans="1:13">
      <c r="A14" s="26">
        <v>2125</v>
      </c>
      <c r="B14" s="26" t="s">
        <v>72</v>
      </c>
      <c r="C14" s="26" t="s">
        <v>73</v>
      </c>
      <c r="D14" s="26" t="s">
        <v>9</v>
      </c>
      <c r="E14" s="26">
        <f>VLOOKUP(D14,Verkehrstage!$A$1:$B$10,2,FALSE)</f>
        <v>252</v>
      </c>
      <c r="F14" s="26">
        <v>32.823</v>
      </c>
      <c r="G14" s="71">
        <v>0</v>
      </c>
      <c r="H14" s="27">
        <f>$E14*F14</f>
        <v>8271.3960000000006</v>
      </c>
      <c r="I14" s="27"/>
      <c r="J14" s="27"/>
      <c r="K14" s="27">
        <f>SUM(H14:I14)</f>
        <v>8271.3960000000006</v>
      </c>
      <c r="L14" s="27"/>
    </row>
    <row r="15" spans="1:13">
      <c r="A15" s="26">
        <v>2127</v>
      </c>
      <c r="B15" s="26" t="s">
        <v>71</v>
      </c>
      <c r="C15" s="26" t="s">
        <v>72</v>
      </c>
      <c r="D15" s="26" t="s">
        <v>8</v>
      </c>
      <c r="E15" s="26">
        <f>VLOOKUP(D15,Verkehrstage!$A$1:$B$10,2,FALSE)</f>
        <v>365</v>
      </c>
      <c r="F15" s="26">
        <v>28.37</v>
      </c>
      <c r="G15" s="71">
        <v>0</v>
      </c>
      <c r="H15" s="27">
        <f t="shared" ref="H15:H17" si="2">$E15*F15</f>
        <v>10355.050000000001</v>
      </c>
      <c r="I15" s="27"/>
      <c r="J15" s="27"/>
      <c r="K15" s="27">
        <f t="shared" si="1"/>
        <v>10355.050000000001</v>
      </c>
      <c r="L15" s="27"/>
    </row>
    <row r="16" spans="1:13">
      <c r="A16" s="26">
        <v>2129</v>
      </c>
      <c r="B16" s="26" t="s">
        <v>71</v>
      </c>
      <c r="C16" s="26" t="s">
        <v>72</v>
      </c>
      <c r="D16" s="26" t="s">
        <v>8</v>
      </c>
      <c r="E16" s="26">
        <f>VLOOKUP(D16,Verkehrstage!$A$1:$B$10,2,FALSE)</f>
        <v>365</v>
      </c>
      <c r="F16" s="26">
        <v>28.37</v>
      </c>
      <c r="G16" s="71">
        <v>0</v>
      </c>
      <c r="H16" s="27">
        <f t="shared" si="2"/>
        <v>10355.050000000001</v>
      </c>
      <c r="I16" s="27"/>
      <c r="J16" s="27"/>
      <c r="K16" s="27">
        <f t="shared" si="1"/>
        <v>10355.050000000001</v>
      </c>
      <c r="L16" s="27"/>
    </row>
    <row r="17" spans="1:12">
      <c r="A17" s="26">
        <v>2131</v>
      </c>
      <c r="B17" s="26" t="s">
        <v>71</v>
      </c>
      <c r="C17" s="26" t="s">
        <v>72</v>
      </c>
      <c r="D17" s="26" t="s">
        <v>8</v>
      </c>
      <c r="E17" s="26">
        <f>VLOOKUP(D17,Verkehrstage!$A$1:$B$10,2,FALSE)</f>
        <v>365</v>
      </c>
      <c r="F17" s="26">
        <v>28.37</v>
      </c>
      <c r="G17" s="71">
        <v>0</v>
      </c>
      <c r="H17" s="27">
        <f t="shared" si="2"/>
        <v>10355.050000000001</v>
      </c>
      <c r="I17" s="27"/>
      <c r="J17" s="27"/>
      <c r="K17" s="27">
        <f t="shared" si="1"/>
        <v>10355.050000000001</v>
      </c>
      <c r="L17" s="27"/>
    </row>
    <row r="18" spans="1:12">
      <c r="A18" s="26">
        <v>4101</v>
      </c>
      <c r="B18" s="26" t="s">
        <v>63</v>
      </c>
      <c r="C18" s="26" t="s">
        <v>7</v>
      </c>
      <c r="D18" s="26" t="s">
        <v>9</v>
      </c>
      <c r="E18" s="26">
        <f>VLOOKUP(D18,Verkehrstage!$A$1:$B$10,2,FALSE)</f>
        <v>252</v>
      </c>
      <c r="F18" s="26">
        <v>60.593000000000004</v>
      </c>
      <c r="G18" s="71">
        <v>0</v>
      </c>
      <c r="H18" s="27">
        <f t="shared" si="0"/>
        <v>15269.436000000002</v>
      </c>
      <c r="I18" s="27"/>
      <c r="J18" s="27"/>
      <c r="K18" s="27">
        <f t="shared" si="1"/>
        <v>15269.436000000002</v>
      </c>
      <c r="L18" s="27"/>
    </row>
    <row r="19" spans="1:12">
      <c r="A19" s="26">
        <v>4105</v>
      </c>
      <c r="B19" s="26" t="s">
        <v>63</v>
      </c>
      <c r="C19" s="26" t="s">
        <v>7</v>
      </c>
      <c r="D19" s="26" t="s">
        <v>8</v>
      </c>
      <c r="E19" s="26">
        <f>VLOOKUP(D19,Verkehrstage!$A$1:$B$10,2,FALSE)</f>
        <v>365</v>
      </c>
      <c r="F19" s="26">
        <v>60.593000000000004</v>
      </c>
      <c r="G19" s="71">
        <v>0</v>
      </c>
      <c r="H19" s="27">
        <f t="shared" ref="H19:H41" si="3">$E19*F19</f>
        <v>22116.445</v>
      </c>
      <c r="I19" s="27"/>
      <c r="J19" s="27"/>
      <c r="K19" s="27">
        <f t="shared" si="1"/>
        <v>22116.445</v>
      </c>
      <c r="L19" s="27"/>
    </row>
    <row r="20" spans="1:12">
      <c r="A20" s="26">
        <v>4107</v>
      </c>
      <c r="B20" s="26" t="s">
        <v>73</v>
      </c>
      <c r="C20" s="26" t="s">
        <v>63</v>
      </c>
      <c r="D20" s="26" t="s">
        <v>9</v>
      </c>
      <c r="E20" s="26">
        <f>VLOOKUP(D20,Verkehrstage!$A$1:$B$10,2,FALSE)</f>
        <v>252</v>
      </c>
      <c r="F20" s="26">
        <v>47.619</v>
      </c>
      <c r="G20" s="71">
        <v>0</v>
      </c>
      <c r="H20" s="27">
        <f t="shared" si="3"/>
        <v>11999.987999999999</v>
      </c>
      <c r="I20" s="27"/>
      <c r="J20" s="27"/>
      <c r="K20" s="27">
        <f t="shared" si="1"/>
        <v>11999.987999999999</v>
      </c>
      <c r="L20" s="27"/>
    </row>
    <row r="21" spans="1:12">
      <c r="A21" s="26">
        <v>4109</v>
      </c>
      <c r="B21" s="26" t="s">
        <v>63</v>
      </c>
      <c r="C21" s="26" t="s">
        <v>7</v>
      </c>
      <c r="D21" s="26" t="s">
        <v>9</v>
      </c>
      <c r="E21" s="26">
        <f>VLOOKUP(D21,Verkehrstage!$A$1:$B$10,2,FALSE)</f>
        <v>252</v>
      </c>
      <c r="F21" s="26">
        <v>60.593000000000004</v>
      </c>
      <c r="G21" s="71">
        <v>0</v>
      </c>
      <c r="H21" s="27">
        <f t="shared" ref="H21" si="4">$E21*F21</f>
        <v>15269.436000000002</v>
      </c>
      <c r="I21" s="27"/>
      <c r="J21" s="27"/>
      <c r="K21" s="27">
        <f t="shared" si="1"/>
        <v>15269.436000000002</v>
      </c>
      <c r="L21" s="27"/>
    </row>
    <row r="22" spans="1:12">
      <c r="A22" s="26">
        <v>4111</v>
      </c>
      <c r="B22" s="26" t="s">
        <v>72</v>
      </c>
      <c r="C22" s="26" t="s">
        <v>63</v>
      </c>
      <c r="D22" s="26" t="s">
        <v>9</v>
      </c>
      <c r="E22" s="26">
        <f>VLOOKUP(D22,Verkehrstage!$A$1:$B$10,2,FALSE)</f>
        <v>252</v>
      </c>
      <c r="F22" s="26">
        <v>80.441999999999993</v>
      </c>
      <c r="G22" s="71">
        <v>0</v>
      </c>
      <c r="H22" s="27">
        <f t="shared" ref="H22" si="5">$E22*F22</f>
        <v>20271.383999999998</v>
      </c>
      <c r="I22" s="27"/>
      <c r="J22" s="27"/>
      <c r="K22" s="27">
        <f t="shared" si="1"/>
        <v>20271.383999999998</v>
      </c>
      <c r="L22" s="27"/>
    </row>
    <row r="23" spans="1:12">
      <c r="A23" s="26">
        <v>4111</v>
      </c>
      <c r="B23" s="26" t="s">
        <v>63</v>
      </c>
      <c r="C23" s="26" t="s">
        <v>7</v>
      </c>
      <c r="D23" s="26" t="s">
        <v>8</v>
      </c>
      <c r="E23" s="26">
        <f>VLOOKUP(D23,Verkehrstage!$A$1:$B$10,2,FALSE)</f>
        <v>365</v>
      </c>
      <c r="F23" s="26">
        <v>60.593000000000004</v>
      </c>
      <c r="G23" s="71">
        <v>0</v>
      </c>
      <c r="H23" s="27">
        <f t="shared" si="3"/>
        <v>22116.445</v>
      </c>
      <c r="I23" s="27"/>
      <c r="J23" s="27"/>
      <c r="K23" s="27">
        <f t="shared" si="1"/>
        <v>22116.445</v>
      </c>
      <c r="L23" s="27"/>
    </row>
    <row r="24" spans="1:12">
      <c r="A24" s="26">
        <v>4113</v>
      </c>
      <c r="B24" s="26" t="s">
        <v>71</v>
      </c>
      <c r="C24" s="26" t="s">
        <v>73</v>
      </c>
      <c r="D24" s="26" t="s">
        <v>9</v>
      </c>
      <c r="E24" s="26">
        <f>VLOOKUP(D24,Verkehrstage!$A$1:$B$10,2,FALSE)</f>
        <v>252</v>
      </c>
      <c r="F24" s="26">
        <v>61.192999999999998</v>
      </c>
      <c r="G24" s="71">
        <v>0</v>
      </c>
      <c r="H24" s="27">
        <f t="shared" si="3"/>
        <v>15420.635999999999</v>
      </c>
      <c r="I24" s="27"/>
      <c r="J24" s="27"/>
      <c r="K24" s="27">
        <f t="shared" si="1"/>
        <v>15420.635999999999</v>
      </c>
      <c r="L24" s="27"/>
    </row>
    <row r="25" spans="1:12">
      <c r="A25" s="26">
        <v>4113</v>
      </c>
      <c r="B25" s="26" t="s">
        <v>73</v>
      </c>
      <c r="C25" s="26" t="s">
        <v>7</v>
      </c>
      <c r="D25" s="26" t="s">
        <v>8</v>
      </c>
      <c r="E25" s="26">
        <f>VLOOKUP(D25,Verkehrstage!$A$1:$B$10,2,FALSE)</f>
        <v>365</v>
      </c>
      <c r="F25" s="26">
        <v>108.212</v>
      </c>
      <c r="G25" s="71">
        <v>0</v>
      </c>
      <c r="H25" s="27">
        <f t="shared" ref="H25" si="6">$E25*F25</f>
        <v>39497.380000000005</v>
      </c>
      <c r="I25" s="27"/>
      <c r="J25" s="27"/>
      <c r="K25" s="27">
        <f t="shared" si="1"/>
        <v>39497.380000000005</v>
      </c>
      <c r="L25" s="27"/>
    </row>
    <row r="26" spans="1:12">
      <c r="A26" s="26">
        <v>4115</v>
      </c>
      <c r="B26" s="26" t="s">
        <v>71</v>
      </c>
      <c r="C26" s="26" t="s">
        <v>72</v>
      </c>
      <c r="D26" s="26" t="s">
        <v>9</v>
      </c>
      <c r="E26" s="26">
        <f>VLOOKUP(D26,Verkehrstage!$A$1:$B$10,2,FALSE)</f>
        <v>252</v>
      </c>
      <c r="F26" s="26">
        <v>28.37</v>
      </c>
      <c r="G26" s="71">
        <v>0</v>
      </c>
      <c r="H26" s="27">
        <f t="shared" ref="H26:H27" si="7">$E26*F26</f>
        <v>7149.2400000000007</v>
      </c>
      <c r="I26" s="27"/>
      <c r="J26" s="27"/>
      <c r="K26" s="27">
        <f t="shared" si="1"/>
        <v>7149.2400000000007</v>
      </c>
      <c r="L26" s="27"/>
    </row>
    <row r="27" spans="1:12">
      <c r="A27" s="26">
        <v>4115</v>
      </c>
      <c r="B27" s="26" t="s">
        <v>72</v>
      </c>
      <c r="C27" s="26" t="s">
        <v>7</v>
      </c>
      <c r="D27" s="26" t="s">
        <v>8</v>
      </c>
      <c r="E27" s="26">
        <f>VLOOKUP(D27,Verkehrstage!$A$1:$B$10,2,FALSE)</f>
        <v>365</v>
      </c>
      <c r="F27" s="26">
        <v>141.035</v>
      </c>
      <c r="G27" s="71">
        <v>0</v>
      </c>
      <c r="H27" s="27">
        <f t="shared" si="7"/>
        <v>51477.775000000001</v>
      </c>
      <c r="I27" s="27"/>
      <c r="J27" s="27"/>
      <c r="K27" s="27">
        <f t="shared" si="1"/>
        <v>51477.775000000001</v>
      </c>
      <c r="L27" s="27"/>
    </row>
    <row r="28" spans="1:12">
      <c r="A28" s="26">
        <v>4117</v>
      </c>
      <c r="B28" s="26" t="s">
        <v>73</v>
      </c>
      <c r="C28" s="26" t="s">
        <v>7</v>
      </c>
      <c r="D28" s="26" t="s">
        <v>8</v>
      </c>
      <c r="E28" s="26">
        <f>VLOOKUP(D28,Verkehrstage!$A$1:$B$10,2,FALSE)</f>
        <v>365</v>
      </c>
      <c r="F28" s="26">
        <v>108.212</v>
      </c>
      <c r="G28" s="71">
        <v>0</v>
      </c>
      <c r="H28" s="27">
        <f t="shared" si="3"/>
        <v>39497.380000000005</v>
      </c>
      <c r="I28" s="27"/>
      <c r="J28" s="27"/>
      <c r="K28" s="27">
        <f t="shared" si="1"/>
        <v>39497.380000000005</v>
      </c>
      <c r="L28" s="27"/>
    </row>
    <row r="29" spans="1:12">
      <c r="A29" s="26">
        <v>4119</v>
      </c>
      <c r="B29" s="26" t="s">
        <v>71</v>
      </c>
      <c r="C29" s="26" t="s">
        <v>7</v>
      </c>
      <c r="D29" s="26" t="s">
        <v>8</v>
      </c>
      <c r="E29" s="26">
        <f>VLOOKUP(D29,Verkehrstage!$A$1:$B$10,2,FALSE)</f>
        <v>365</v>
      </c>
      <c r="F29" s="26">
        <v>169.405</v>
      </c>
      <c r="G29" s="71">
        <v>0</v>
      </c>
      <c r="H29" s="27">
        <f t="shared" si="3"/>
        <v>61832.824999999997</v>
      </c>
      <c r="I29" s="27"/>
      <c r="J29" s="27"/>
      <c r="K29" s="27">
        <f t="shared" si="1"/>
        <v>61832.824999999997</v>
      </c>
      <c r="L29" s="27"/>
    </row>
    <row r="30" spans="1:12">
      <c r="A30" s="26">
        <v>4121</v>
      </c>
      <c r="B30" s="26" t="s">
        <v>73</v>
      </c>
      <c r="C30" s="26" t="s">
        <v>7</v>
      </c>
      <c r="D30" s="26" t="s">
        <v>8</v>
      </c>
      <c r="E30" s="26">
        <f>VLOOKUP(D30,Verkehrstage!$A$1:$B$10,2,FALSE)</f>
        <v>365</v>
      </c>
      <c r="F30" s="26">
        <v>108.212</v>
      </c>
      <c r="G30" s="71">
        <v>0</v>
      </c>
      <c r="H30" s="27">
        <f t="shared" si="3"/>
        <v>39497.380000000005</v>
      </c>
      <c r="I30" s="27"/>
      <c r="J30" s="27"/>
      <c r="K30" s="27">
        <f t="shared" si="1"/>
        <v>39497.380000000005</v>
      </c>
      <c r="L30" s="27"/>
    </row>
    <row r="31" spans="1:12">
      <c r="A31" s="26">
        <v>4123</v>
      </c>
      <c r="B31" s="26" t="s">
        <v>71</v>
      </c>
      <c r="C31" s="26" t="s">
        <v>7</v>
      </c>
      <c r="D31" s="26" t="s">
        <v>8</v>
      </c>
      <c r="E31" s="26">
        <f>VLOOKUP(D31,Verkehrstage!$A$1:$B$10,2,FALSE)</f>
        <v>365</v>
      </c>
      <c r="F31" s="26">
        <v>169.405</v>
      </c>
      <c r="G31" s="71">
        <v>0</v>
      </c>
      <c r="H31" s="27">
        <f t="shared" si="3"/>
        <v>61832.824999999997</v>
      </c>
      <c r="I31" s="27"/>
      <c r="J31" s="27"/>
      <c r="K31" s="27">
        <f t="shared" si="1"/>
        <v>61832.824999999997</v>
      </c>
      <c r="L31" s="27"/>
    </row>
    <row r="32" spans="1:12">
      <c r="A32" s="26">
        <v>4125</v>
      </c>
      <c r="B32" s="26" t="s">
        <v>73</v>
      </c>
      <c r="C32" s="26" t="s">
        <v>7</v>
      </c>
      <c r="D32" s="26" t="s">
        <v>8</v>
      </c>
      <c r="E32" s="26">
        <f>VLOOKUP(D32,Verkehrstage!$A$1:$B$10,2,FALSE)</f>
        <v>365</v>
      </c>
      <c r="F32" s="26">
        <v>108.212</v>
      </c>
      <c r="G32" s="71">
        <v>0</v>
      </c>
      <c r="H32" s="27">
        <f t="shared" si="3"/>
        <v>39497.380000000005</v>
      </c>
      <c r="I32" s="27"/>
      <c r="J32" s="27"/>
      <c r="K32" s="27">
        <f t="shared" si="1"/>
        <v>39497.380000000005</v>
      </c>
      <c r="L32" s="27"/>
    </row>
    <row r="33" spans="1:12">
      <c r="A33" s="26">
        <v>4127</v>
      </c>
      <c r="B33" s="26" t="s">
        <v>71</v>
      </c>
      <c r="C33" s="26" t="s">
        <v>7</v>
      </c>
      <c r="D33" s="26" t="s">
        <v>8</v>
      </c>
      <c r="E33" s="26">
        <f>VLOOKUP(D33,Verkehrstage!$A$1:$B$10,2,FALSE)</f>
        <v>365</v>
      </c>
      <c r="F33" s="26">
        <v>169.405</v>
      </c>
      <c r="G33" s="71">
        <v>0</v>
      </c>
      <c r="H33" s="27">
        <f t="shared" si="3"/>
        <v>61832.824999999997</v>
      </c>
      <c r="I33" s="27"/>
      <c r="J33" s="27"/>
      <c r="K33" s="27">
        <f t="shared" si="1"/>
        <v>61832.824999999997</v>
      </c>
      <c r="L33" s="27"/>
    </row>
    <row r="34" spans="1:12">
      <c r="A34" s="26">
        <v>4129</v>
      </c>
      <c r="B34" s="26" t="s">
        <v>73</v>
      </c>
      <c r="C34" s="26" t="s">
        <v>7</v>
      </c>
      <c r="D34" s="26" t="s">
        <v>8</v>
      </c>
      <c r="E34" s="26">
        <f>VLOOKUP(D34,Verkehrstage!$A$1:$B$10,2,FALSE)</f>
        <v>365</v>
      </c>
      <c r="F34" s="26">
        <v>108.212</v>
      </c>
      <c r="G34" s="71">
        <v>0</v>
      </c>
      <c r="H34" s="27">
        <f t="shared" si="3"/>
        <v>39497.380000000005</v>
      </c>
      <c r="I34" s="27"/>
      <c r="J34" s="27"/>
      <c r="K34" s="27">
        <f t="shared" si="1"/>
        <v>39497.380000000005</v>
      </c>
      <c r="L34" s="27"/>
    </row>
    <row r="35" spans="1:12">
      <c r="A35" s="26">
        <v>4131</v>
      </c>
      <c r="B35" s="26" t="s">
        <v>71</v>
      </c>
      <c r="C35" s="26" t="s">
        <v>7</v>
      </c>
      <c r="D35" s="26" t="s">
        <v>8</v>
      </c>
      <c r="E35" s="26">
        <f>VLOOKUP(D35,Verkehrstage!$A$1:$B$10,2,FALSE)</f>
        <v>365</v>
      </c>
      <c r="F35" s="26">
        <v>169.405</v>
      </c>
      <c r="G35" s="71">
        <v>0</v>
      </c>
      <c r="H35" s="27">
        <f t="shared" si="3"/>
        <v>61832.824999999997</v>
      </c>
      <c r="I35" s="27"/>
      <c r="J35" s="27"/>
      <c r="K35" s="27">
        <f t="shared" si="1"/>
        <v>61832.824999999997</v>
      </c>
      <c r="L35" s="27"/>
    </row>
    <row r="36" spans="1:12">
      <c r="A36" s="26">
        <v>4133</v>
      </c>
      <c r="B36" s="26" t="s">
        <v>73</v>
      </c>
      <c r="C36" s="26" t="s">
        <v>7</v>
      </c>
      <c r="D36" s="26" t="s">
        <v>8</v>
      </c>
      <c r="E36" s="26">
        <f>VLOOKUP(D36,Verkehrstage!$A$1:$B$10,2,FALSE)</f>
        <v>365</v>
      </c>
      <c r="F36" s="26">
        <v>108.212</v>
      </c>
      <c r="G36" s="71">
        <v>0</v>
      </c>
      <c r="H36" s="27">
        <f t="shared" si="3"/>
        <v>39497.380000000005</v>
      </c>
      <c r="I36" s="27"/>
      <c r="J36" s="27"/>
      <c r="K36" s="27">
        <f t="shared" si="1"/>
        <v>39497.380000000005</v>
      </c>
      <c r="L36" s="27"/>
    </row>
    <row r="37" spans="1:12">
      <c r="A37" s="26">
        <v>4135</v>
      </c>
      <c r="B37" s="26" t="s">
        <v>71</v>
      </c>
      <c r="C37" s="26" t="s">
        <v>7</v>
      </c>
      <c r="D37" s="26" t="s">
        <v>8</v>
      </c>
      <c r="E37" s="26">
        <f>VLOOKUP(D37,Verkehrstage!$A$1:$B$10,2,FALSE)</f>
        <v>365</v>
      </c>
      <c r="F37" s="26">
        <v>169.405</v>
      </c>
      <c r="G37" s="71">
        <v>0</v>
      </c>
      <c r="H37" s="27">
        <f t="shared" si="3"/>
        <v>61832.824999999997</v>
      </c>
      <c r="I37" s="27"/>
      <c r="J37" s="27"/>
      <c r="K37" s="27">
        <f t="shared" si="1"/>
        <v>61832.824999999997</v>
      </c>
      <c r="L37" s="27"/>
    </row>
    <row r="38" spans="1:12">
      <c r="A38" s="26">
        <v>4137</v>
      </c>
      <c r="B38" s="26" t="s">
        <v>111</v>
      </c>
      <c r="C38" s="26" t="s">
        <v>7</v>
      </c>
      <c r="D38" s="26" t="s">
        <v>8</v>
      </c>
      <c r="E38" s="26">
        <f>VLOOKUP(D38,Verkehrstage!$A$1:$B$10,2,FALSE)</f>
        <v>365</v>
      </c>
      <c r="F38" s="26">
        <v>93.230999999999995</v>
      </c>
      <c r="G38" s="71">
        <v>0</v>
      </c>
      <c r="H38" s="27">
        <f t="shared" si="3"/>
        <v>34029.314999999995</v>
      </c>
      <c r="I38" s="27"/>
      <c r="J38" s="27"/>
      <c r="K38" s="27">
        <f t="shared" si="1"/>
        <v>34029.314999999995</v>
      </c>
      <c r="L38" s="27"/>
    </row>
    <row r="39" spans="1:12">
      <c r="A39" s="26">
        <v>4139</v>
      </c>
      <c r="B39" s="26" t="s">
        <v>71</v>
      </c>
      <c r="C39" s="26" t="s">
        <v>7</v>
      </c>
      <c r="D39" s="26" t="s">
        <v>8</v>
      </c>
      <c r="E39" s="26">
        <f>VLOOKUP(D39,Verkehrstage!$A$1:$B$10,2,FALSE)</f>
        <v>365</v>
      </c>
      <c r="F39" s="26">
        <v>169.405</v>
      </c>
      <c r="G39" s="71">
        <v>0</v>
      </c>
      <c r="H39" s="27">
        <f t="shared" si="3"/>
        <v>61832.824999999997</v>
      </c>
      <c r="I39" s="27"/>
      <c r="J39" s="27"/>
      <c r="K39" s="27">
        <f t="shared" si="1"/>
        <v>61832.824999999997</v>
      </c>
      <c r="L39" s="27"/>
    </row>
    <row r="40" spans="1:12">
      <c r="A40" s="26">
        <v>4141</v>
      </c>
      <c r="B40" s="26" t="s">
        <v>111</v>
      </c>
      <c r="C40" s="26" t="s">
        <v>7</v>
      </c>
      <c r="D40" s="26" t="s">
        <v>8</v>
      </c>
      <c r="E40" s="26">
        <f>VLOOKUP(D40,Verkehrstage!$A$1:$B$10,2,FALSE)</f>
        <v>365</v>
      </c>
      <c r="F40" s="26">
        <v>93.230999999999995</v>
      </c>
      <c r="G40" s="71">
        <v>0</v>
      </c>
      <c r="H40" s="27">
        <f t="shared" si="3"/>
        <v>34029.314999999995</v>
      </c>
      <c r="I40" s="27"/>
      <c r="J40" s="27"/>
      <c r="K40" s="27">
        <f t="shared" si="1"/>
        <v>34029.314999999995</v>
      </c>
      <c r="L40" s="27"/>
    </row>
    <row r="41" spans="1:12">
      <c r="A41" s="26">
        <v>4143</v>
      </c>
      <c r="B41" s="26" t="s">
        <v>71</v>
      </c>
      <c r="C41" s="26" t="s">
        <v>63</v>
      </c>
      <c r="D41" s="26" t="s">
        <v>8</v>
      </c>
      <c r="E41" s="26">
        <f>VLOOKUP(D41,Verkehrstage!$A$1:$B$10,2,FALSE)</f>
        <v>365</v>
      </c>
      <c r="F41" s="26">
        <v>108.812</v>
      </c>
      <c r="G41" s="71">
        <v>0</v>
      </c>
      <c r="H41" s="27">
        <f t="shared" si="3"/>
        <v>39716.379999999997</v>
      </c>
      <c r="I41" s="27"/>
      <c r="J41" s="27"/>
      <c r="K41" s="27">
        <f t="shared" si="1"/>
        <v>39716.379999999997</v>
      </c>
      <c r="L41" s="27"/>
    </row>
    <row r="42" spans="1:12">
      <c r="A42" s="26">
        <v>4151</v>
      </c>
      <c r="B42" s="26" t="s">
        <v>74</v>
      </c>
      <c r="C42" s="26" t="s">
        <v>7</v>
      </c>
      <c r="D42" s="26" t="s">
        <v>9</v>
      </c>
      <c r="E42" s="26">
        <f>VLOOKUP(D42,Verkehrstage!$A$1:$B$10,2,FALSE)</f>
        <v>252</v>
      </c>
      <c r="F42" s="26">
        <v>26.722999999999999</v>
      </c>
      <c r="G42" s="71">
        <v>0</v>
      </c>
      <c r="H42" s="27">
        <f t="shared" ref="H42" si="8">$E42*F42</f>
        <v>6734.1959999999999</v>
      </c>
      <c r="I42" s="27"/>
      <c r="J42" s="27"/>
      <c r="K42" s="27">
        <f t="shared" si="1"/>
        <v>6734.1959999999999</v>
      </c>
      <c r="L42" s="27"/>
    </row>
    <row r="43" spans="1:12" ht="15.75" thickBot="1">
      <c r="A43" s="35"/>
      <c r="B43" s="35"/>
      <c r="C43" s="35"/>
      <c r="D43" s="35"/>
      <c r="E43" s="35"/>
      <c r="F43" s="35"/>
      <c r="G43" s="73"/>
      <c r="H43" s="36"/>
      <c r="I43" s="36"/>
      <c r="J43" s="36"/>
      <c r="K43" s="36"/>
      <c r="L43" s="36"/>
    </row>
    <row r="44" spans="1:12">
      <c r="A44" s="32">
        <v>2102</v>
      </c>
      <c r="B44" s="32" t="s">
        <v>72</v>
      </c>
      <c r="C44" s="32" t="s">
        <v>71</v>
      </c>
      <c r="D44" s="32" t="s">
        <v>9</v>
      </c>
      <c r="E44" s="32">
        <v>252</v>
      </c>
      <c r="F44" s="32">
        <v>28.37</v>
      </c>
      <c r="G44" s="72">
        <v>0</v>
      </c>
      <c r="H44" s="33">
        <f>$E44*F44</f>
        <v>7149.2400000000007</v>
      </c>
      <c r="I44" s="33"/>
      <c r="J44" s="33"/>
      <c r="K44" s="33">
        <f>SUM(H44:I44)</f>
        <v>7149.2400000000007</v>
      </c>
      <c r="L44" s="33"/>
    </row>
    <row r="45" spans="1:12">
      <c r="A45" s="32">
        <v>2104</v>
      </c>
      <c r="B45" s="32" t="s">
        <v>72</v>
      </c>
      <c r="C45" s="32" t="s">
        <v>71</v>
      </c>
      <c r="D45" s="32" t="s">
        <v>8</v>
      </c>
      <c r="E45" s="26">
        <f>VLOOKUP(D45,Verkehrstage!$A$1:$B$10,2,FALSE)</f>
        <v>365</v>
      </c>
      <c r="F45" s="26">
        <v>28.37</v>
      </c>
      <c r="G45" s="71">
        <v>0</v>
      </c>
      <c r="H45" s="27">
        <f t="shared" ref="H45:H75" si="9">$E45*F45</f>
        <v>10355.050000000001</v>
      </c>
      <c r="I45" s="27"/>
      <c r="J45" s="27"/>
      <c r="K45" s="33">
        <f t="shared" ref="K45:K75" si="10">SUM(H45:I45)</f>
        <v>10355.050000000001</v>
      </c>
      <c r="L45" s="27"/>
    </row>
    <row r="46" spans="1:12">
      <c r="A46" s="32">
        <v>2106</v>
      </c>
      <c r="B46" s="32" t="s">
        <v>72</v>
      </c>
      <c r="C46" s="32" t="s">
        <v>71</v>
      </c>
      <c r="D46" s="32" t="s">
        <v>8</v>
      </c>
      <c r="E46" s="26">
        <f>VLOOKUP(D46,Verkehrstage!$A$1:$B$10,2,FALSE)</f>
        <v>365</v>
      </c>
      <c r="F46" s="26">
        <v>28.37</v>
      </c>
      <c r="G46" s="71">
        <v>0</v>
      </c>
      <c r="H46" s="27">
        <f t="shared" si="9"/>
        <v>10355.050000000001</v>
      </c>
      <c r="I46" s="27"/>
      <c r="J46" s="27"/>
      <c r="K46" s="27">
        <f t="shared" si="10"/>
        <v>10355.050000000001</v>
      </c>
      <c r="L46" s="27"/>
    </row>
    <row r="47" spans="1:12">
      <c r="A47" s="32">
        <v>2108</v>
      </c>
      <c r="B47" s="32" t="s">
        <v>72</v>
      </c>
      <c r="C47" s="32" t="s">
        <v>71</v>
      </c>
      <c r="D47" s="32" t="s">
        <v>8</v>
      </c>
      <c r="E47" s="26">
        <f>VLOOKUP(D47,Verkehrstage!$A$1:$B$10,2,FALSE)</f>
        <v>365</v>
      </c>
      <c r="F47" s="26">
        <v>28.37</v>
      </c>
      <c r="G47" s="71">
        <v>0</v>
      </c>
      <c r="H47" s="40">
        <f t="shared" si="9"/>
        <v>10355.050000000001</v>
      </c>
      <c r="I47" s="40"/>
      <c r="J47" s="40"/>
      <c r="K47" s="40">
        <f t="shared" si="10"/>
        <v>10355.050000000001</v>
      </c>
      <c r="L47" s="40"/>
    </row>
    <row r="48" spans="1:12">
      <c r="A48" s="32">
        <v>2110</v>
      </c>
      <c r="B48" s="32" t="s">
        <v>73</v>
      </c>
      <c r="C48" s="32" t="s">
        <v>72</v>
      </c>
      <c r="D48" s="32" t="s">
        <v>9</v>
      </c>
      <c r="E48" s="26">
        <f>VLOOKUP(D48,Verkehrstage!$A$1:$B$10,2,FALSE)</f>
        <v>252</v>
      </c>
      <c r="F48" s="26">
        <v>32.823</v>
      </c>
      <c r="G48" s="71">
        <v>0</v>
      </c>
      <c r="H48" s="27">
        <f>$E48*F48</f>
        <v>8271.3960000000006</v>
      </c>
      <c r="I48" s="27"/>
      <c r="J48" s="27"/>
      <c r="K48" s="33">
        <f>SUM(H48:I48)</f>
        <v>8271.3960000000006</v>
      </c>
      <c r="L48" s="27"/>
    </row>
    <row r="49" spans="1:12">
      <c r="A49" s="32">
        <v>2110</v>
      </c>
      <c r="B49" s="32" t="s">
        <v>72</v>
      </c>
      <c r="C49" s="32" t="s">
        <v>71</v>
      </c>
      <c r="D49" s="32" t="s">
        <v>8</v>
      </c>
      <c r="E49" s="26">
        <f>VLOOKUP(D49,Verkehrstage!$A$1:$B$10,2,FALSE)</f>
        <v>365</v>
      </c>
      <c r="F49" s="26">
        <v>28.37</v>
      </c>
      <c r="G49" s="71">
        <v>0</v>
      </c>
      <c r="H49" s="27">
        <f t="shared" si="9"/>
        <v>10355.050000000001</v>
      </c>
      <c r="I49" s="27"/>
      <c r="J49" s="27"/>
      <c r="K49" s="33">
        <f t="shared" si="10"/>
        <v>10355.050000000001</v>
      </c>
      <c r="L49" s="27"/>
    </row>
    <row r="50" spans="1:12">
      <c r="A50" s="32">
        <v>2112</v>
      </c>
      <c r="B50" s="32" t="s">
        <v>73</v>
      </c>
      <c r="C50" s="32" t="s">
        <v>72</v>
      </c>
      <c r="D50" s="32" t="s">
        <v>9</v>
      </c>
      <c r="E50" s="26">
        <f>VLOOKUP(D50,Verkehrstage!$A$1:$B$10,2,FALSE)</f>
        <v>252</v>
      </c>
      <c r="F50" s="26">
        <v>32.823</v>
      </c>
      <c r="G50" s="71">
        <v>0</v>
      </c>
      <c r="H50" s="27">
        <f>$E50*F50</f>
        <v>8271.3960000000006</v>
      </c>
      <c r="I50" s="27"/>
      <c r="J50" s="27"/>
      <c r="K50" s="27">
        <f>SUM(H50:I50)</f>
        <v>8271.3960000000006</v>
      </c>
      <c r="L50" s="27"/>
    </row>
    <row r="51" spans="1:12">
      <c r="A51" s="32">
        <v>2112</v>
      </c>
      <c r="B51" s="32" t="s">
        <v>72</v>
      </c>
      <c r="C51" s="32" t="s">
        <v>71</v>
      </c>
      <c r="D51" s="32" t="s">
        <v>8</v>
      </c>
      <c r="E51" s="26">
        <f>VLOOKUP(D51,Verkehrstage!$A$1:$B$10,2,FALSE)</f>
        <v>365</v>
      </c>
      <c r="F51" s="26">
        <v>28.37</v>
      </c>
      <c r="G51" s="71">
        <v>0</v>
      </c>
      <c r="H51" s="40">
        <f t="shared" si="9"/>
        <v>10355.050000000001</v>
      </c>
      <c r="I51" s="40"/>
      <c r="J51" s="40"/>
      <c r="K51" s="40">
        <f t="shared" si="10"/>
        <v>10355.050000000001</v>
      </c>
      <c r="L51" s="40"/>
    </row>
    <row r="52" spans="1:12">
      <c r="A52" s="32">
        <v>2114</v>
      </c>
      <c r="B52" s="32" t="s">
        <v>73</v>
      </c>
      <c r="C52" s="32" t="s">
        <v>72</v>
      </c>
      <c r="D52" s="32" t="s">
        <v>9</v>
      </c>
      <c r="E52" s="26">
        <f>VLOOKUP(D52,Verkehrstage!$A$1:$B$10,2,FALSE)</f>
        <v>252</v>
      </c>
      <c r="F52" s="26">
        <v>32.823</v>
      </c>
      <c r="G52" s="71">
        <v>0</v>
      </c>
      <c r="H52" s="27">
        <f>$E52*F52</f>
        <v>8271.3960000000006</v>
      </c>
      <c r="I52" s="27"/>
      <c r="J52" s="27"/>
      <c r="K52" s="33">
        <f>SUM(H52:I52)</f>
        <v>8271.3960000000006</v>
      </c>
      <c r="L52" s="27"/>
    </row>
    <row r="53" spans="1:12">
      <c r="A53" s="32">
        <v>2114</v>
      </c>
      <c r="B53" s="32" t="s">
        <v>72</v>
      </c>
      <c r="C53" s="32" t="s">
        <v>71</v>
      </c>
      <c r="D53" s="32" t="s">
        <v>8</v>
      </c>
      <c r="E53" s="26">
        <f>VLOOKUP(D53,Verkehrstage!$A$1:$B$10,2,FALSE)</f>
        <v>365</v>
      </c>
      <c r="F53" s="26">
        <v>28.37</v>
      </c>
      <c r="G53" s="71">
        <v>0</v>
      </c>
      <c r="H53" s="27">
        <f t="shared" si="9"/>
        <v>10355.050000000001</v>
      </c>
      <c r="I53" s="27"/>
      <c r="J53" s="27"/>
      <c r="K53" s="33">
        <f t="shared" si="10"/>
        <v>10355.050000000001</v>
      </c>
      <c r="L53" s="27"/>
    </row>
    <row r="54" spans="1:12">
      <c r="A54" s="32">
        <v>2116</v>
      </c>
      <c r="B54" s="32" t="s">
        <v>72</v>
      </c>
      <c r="C54" s="32" t="s">
        <v>71</v>
      </c>
      <c r="D54" s="32" t="s">
        <v>8</v>
      </c>
      <c r="E54" s="26">
        <f>VLOOKUP(D54,Verkehrstage!$A$1:$B$10,2,FALSE)</f>
        <v>365</v>
      </c>
      <c r="F54" s="26">
        <v>28.37</v>
      </c>
      <c r="G54" s="71">
        <v>0</v>
      </c>
      <c r="H54" s="27">
        <f t="shared" si="9"/>
        <v>10355.050000000001</v>
      </c>
      <c r="I54" s="27"/>
      <c r="J54" s="27"/>
      <c r="K54" s="27">
        <f t="shared" si="10"/>
        <v>10355.050000000001</v>
      </c>
      <c r="L54" s="27"/>
    </row>
    <row r="55" spans="1:12">
      <c r="A55" s="32">
        <v>4102</v>
      </c>
      <c r="B55" s="32" t="s">
        <v>63</v>
      </c>
      <c r="C55" s="32" t="s">
        <v>71</v>
      </c>
      <c r="D55" s="32" t="s">
        <v>9</v>
      </c>
      <c r="E55" s="26">
        <f>VLOOKUP(D55,Verkehrstage!$A$1:$B$10,2,FALSE)</f>
        <v>252</v>
      </c>
      <c r="F55" s="26">
        <v>108.812</v>
      </c>
      <c r="G55" s="71">
        <v>0</v>
      </c>
      <c r="H55" s="27">
        <f t="shared" si="9"/>
        <v>27420.624</v>
      </c>
      <c r="I55" s="27"/>
      <c r="J55" s="27"/>
      <c r="K55" s="33">
        <f t="shared" si="10"/>
        <v>27420.624</v>
      </c>
      <c r="L55" s="27"/>
    </row>
    <row r="56" spans="1:12">
      <c r="A56" s="32">
        <v>4104</v>
      </c>
      <c r="B56" s="32" t="s">
        <v>7</v>
      </c>
      <c r="C56" s="32" t="s">
        <v>72</v>
      </c>
      <c r="D56" s="32" t="s">
        <v>9</v>
      </c>
      <c r="E56" s="26">
        <f>VLOOKUP(D56,Verkehrstage!$A$1:$B$10,2,FALSE)</f>
        <v>252</v>
      </c>
      <c r="F56" s="26">
        <v>141.035</v>
      </c>
      <c r="G56" s="71">
        <v>0</v>
      </c>
      <c r="H56" s="27">
        <f t="shared" si="9"/>
        <v>35540.82</v>
      </c>
      <c r="I56" s="27"/>
      <c r="J56" s="27"/>
      <c r="K56" s="33">
        <f t="shared" si="10"/>
        <v>35540.82</v>
      </c>
      <c r="L56" s="27"/>
    </row>
    <row r="57" spans="1:12">
      <c r="A57" s="32">
        <v>4104</v>
      </c>
      <c r="B57" s="32" t="s">
        <v>72</v>
      </c>
      <c r="C57" s="32" t="s">
        <v>71</v>
      </c>
      <c r="D57" s="32" t="s">
        <v>8</v>
      </c>
      <c r="E57" s="26">
        <f>VLOOKUP(D57,Verkehrstage!$A$1:$B$10,2,FALSE)</f>
        <v>365</v>
      </c>
      <c r="F57" s="26">
        <v>28.37</v>
      </c>
      <c r="G57" s="71">
        <v>0</v>
      </c>
      <c r="H57" s="27">
        <f t="shared" si="9"/>
        <v>10355.050000000001</v>
      </c>
      <c r="I57" s="27"/>
      <c r="J57" s="27"/>
      <c r="K57" s="27">
        <f t="shared" si="10"/>
        <v>10355.050000000001</v>
      </c>
      <c r="L57" s="27"/>
    </row>
    <row r="58" spans="1:12">
      <c r="A58" s="32">
        <v>4106</v>
      </c>
      <c r="B58" s="32" t="s">
        <v>7</v>
      </c>
      <c r="C58" s="32" t="s">
        <v>63</v>
      </c>
      <c r="D58" s="32" t="s">
        <v>9</v>
      </c>
      <c r="E58" s="26">
        <f>VLOOKUP(D58,Verkehrstage!$A$1:$B$10,2,FALSE)</f>
        <v>252</v>
      </c>
      <c r="F58" s="26">
        <v>60.593000000000004</v>
      </c>
      <c r="G58" s="71">
        <v>0</v>
      </c>
      <c r="H58" s="40">
        <f t="shared" si="9"/>
        <v>15269.436000000002</v>
      </c>
      <c r="I58" s="40"/>
      <c r="J58" s="40"/>
      <c r="K58" s="40">
        <f t="shared" si="10"/>
        <v>15269.436000000002</v>
      </c>
      <c r="L58" s="40"/>
    </row>
    <row r="59" spans="1:12">
      <c r="A59" s="32">
        <v>4108</v>
      </c>
      <c r="B59" s="32" t="s">
        <v>7</v>
      </c>
      <c r="C59" s="32" t="s">
        <v>71</v>
      </c>
      <c r="D59" s="32" t="s">
        <v>8</v>
      </c>
      <c r="E59" s="26">
        <f>VLOOKUP(D59,Verkehrstage!$A$1:$B$10,2,FALSE)</f>
        <v>365</v>
      </c>
      <c r="F59" s="26">
        <v>169.405</v>
      </c>
      <c r="G59" s="71">
        <v>0</v>
      </c>
      <c r="H59" s="27">
        <f t="shared" si="9"/>
        <v>61832.824999999997</v>
      </c>
      <c r="I59" s="27"/>
      <c r="J59" s="27"/>
      <c r="K59" s="33">
        <f t="shared" si="10"/>
        <v>61832.824999999997</v>
      </c>
      <c r="L59" s="27"/>
    </row>
    <row r="60" spans="1:12">
      <c r="A60" s="32">
        <v>4110</v>
      </c>
      <c r="B60" s="32" t="s">
        <v>7</v>
      </c>
      <c r="C60" s="32" t="s">
        <v>73</v>
      </c>
      <c r="D60" s="32" t="s">
        <v>8</v>
      </c>
      <c r="E60" s="26">
        <f>VLOOKUP(D60,Verkehrstage!$A$1:$B$10,2,FALSE)</f>
        <v>365</v>
      </c>
      <c r="F60" s="26">
        <v>108.212</v>
      </c>
      <c r="G60" s="71">
        <v>0</v>
      </c>
      <c r="H60" s="27">
        <f t="shared" si="9"/>
        <v>39497.380000000005</v>
      </c>
      <c r="I60" s="27"/>
      <c r="J60" s="27"/>
      <c r="K60" s="33">
        <f t="shared" si="10"/>
        <v>39497.380000000005</v>
      </c>
      <c r="L60" s="27"/>
    </row>
    <row r="61" spans="1:12">
      <c r="A61" s="32">
        <v>4112</v>
      </c>
      <c r="B61" s="32" t="s">
        <v>7</v>
      </c>
      <c r="C61" s="32" t="s">
        <v>71</v>
      </c>
      <c r="D61" s="32" t="s">
        <v>8</v>
      </c>
      <c r="E61" s="26">
        <f>VLOOKUP(D61,Verkehrstage!$A$1:$B$10,2,FALSE)</f>
        <v>365</v>
      </c>
      <c r="F61" s="26">
        <v>169.405</v>
      </c>
      <c r="G61" s="71">
        <v>0</v>
      </c>
      <c r="H61" s="27">
        <f t="shared" si="9"/>
        <v>61832.824999999997</v>
      </c>
      <c r="I61" s="27"/>
      <c r="J61" s="27"/>
      <c r="K61" s="27">
        <f t="shared" si="10"/>
        <v>61832.824999999997</v>
      </c>
      <c r="L61" s="27"/>
    </row>
    <row r="62" spans="1:12">
      <c r="A62" s="32">
        <v>4114</v>
      </c>
      <c r="B62" s="32" t="s">
        <v>7</v>
      </c>
      <c r="C62" s="32" t="s">
        <v>73</v>
      </c>
      <c r="D62" s="32" t="s">
        <v>8</v>
      </c>
      <c r="E62" s="26">
        <f>VLOOKUP(D62,Verkehrstage!$A$1:$B$10,2,FALSE)</f>
        <v>365</v>
      </c>
      <c r="F62" s="26">
        <v>108.212</v>
      </c>
      <c r="G62" s="71">
        <v>0</v>
      </c>
      <c r="H62" s="40">
        <f t="shared" si="9"/>
        <v>39497.380000000005</v>
      </c>
      <c r="I62" s="40"/>
      <c r="J62" s="40"/>
      <c r="K62" s="40">
        <f t="shared" si="10"/>
        <v>39497.380000000005</v>
      </c>
      <c r="L62" s="40"/>
    </row>
    <row r="63" spans="1:12">
      <c r="A63" s="32">
        <v>4116</v>
      </c>
      <c r="B63" s="32" t="s">
        <v>7</v>
      </c>
      <c r="C63" s="32" t="s">
        <v>71</v>
      </c>
      <c r="D63" s="32" t="s">
        <v>8</v>
      </c>
      <c r="E63" s="26">
        <f>VLOOKUP(D63,Verkehrstage!$A$1:$B$10,2,FALSE)</f>
        <v>365</v>
      </c>
      <c r="F63" s="26">
        <v>169.405</v>
      </c>
      <c r="G63" s="71">
        <v>0</v>
      </c>
      <c r="H63" s="27">
        <f t="shared" si="9"/>
        <v>61832.824999999997</v>
      </c>
      <c r="I63" s="27"/>
      <c r="J63" s="27"/>
      <c r="K63" s="33">
        <f t="shared" si="10"/>
        <v>61832.824999999997</v>
      </c>
      <c r="L63" s="27"/>
    </row>
    <row r="64" spans="1:12">
      <c r="A64" s="32">
        <v>4118</v>
      </c>
      <c r="B64" s="32" t="s">
        <v>7</v>
      </c>
      <c r="C64" s="32" t="s">
        <v>73</v>
      </c>
      <c r="D64" s="32" t="s">
        <v>8</v>
      </c>
      <c r="E64" s="26">
        <f>VLOOKUP(D64,Verkehrstage!$A$1:$B$10,2,FALSE)</f>
        <v>365</v>
      </c>
      <c r="F64" s="26">
        <v>108.212</v>
      </c>
      <c r="G64" s="71">
        <v>0</v>
      </c>
      <c r="H64" s="27">
        <f t="shared" si="9"/>
        <v>39497.380000000005</v>
      </c>
      <c r="I64" s="27"/>
      <c r="J64" s="27"/>
      <c r="K64" s="33">
        <f t="shared" si="10"/>
        <v>39497.380000000005</v>
      </c>
      <c r="L64" s="27"/>
    </row>
    <row r="65" spans="1:12">
      <c r="A65" s="32">
        <v>4120</v>
      </c>
      <c r="B65" s="32" t="s">
        <v>7</v>
      </c>
      <c r="C65" s="32" t="s">
        <v>71</v>
      </c>
      <c r="D65" s="32" t="s">
        <v>8</v>
      </c>
      <c r="E65" s="26">
        <f>VLOOKUP(D65,Verkehrstage!$A$1:$B$10,2,FALSE)</f>
        <v>365</v>
      </c>
      <c r="F65" s="26">
        <v>169.405</v>
      </c>
      <c r="G65" s="71">
        <v>0</v>
      </c>
      <c r="H65" s="27">
        <f t="shared" si="9"/>
        <v>61832.824999999997</v>
      </c>
      <c r="I65" s="27"/>
      <c r="J65" s="27"/>
      <c r="K65" s="27">
        <f t="shared" si="10"/>
        <v>61832.824999999997</v>
      </c>
      <c r="L65" s="27"/>
    </row>
    <row r="66" spans="1:12">
      <c r="A66" s="32">
        <v>4122</v>
      </c>
      <c r="B66" s="32" t="s">
        <v>7</v>
      </c>
      <c r="C66" s="32" t="s">
        <v>73</v>
      </c>
      <c r="D66" s="32" t="s">
        <v>8</v>
      </c>
      <c r="E66" s="26">
        <f>VLOOKUP(D66,Verkehrstage!$A$1:$B$10,2,FALSE)</f>
        <v>365</v>
      </c>
      <c r="F66" s="26">
        <v>108.212</v>
      </c>
      <c r="G66" s="71">
        <v>0</v>
      </c>
      <c r="H66" s="40">
        <f t="shared" si="9"/>
        <v>39497.380000000005</v>
      </c>
      <c r="I66" s="40"/>
      <c r="J66" s="40"/>
      <c r="K66" s="40">
        <f t="shared" si="10"/>
        <v>39497.380000000005</v>
      </c>
      <c r="L66" s="40"/>
    </row>
    <row r="67" spans="1:12">
      <c r="A67" s="32">
        <v>4124</v>
      </c>
      <c r="B67" s="32" t="s">
        <v>7</v>
      </c>
      <c r="C67" s="32" t="s">
        <v>71</v>
      </c>
      <c r="D67" s="32" t="s">
        <v>8</v>
      </c>
      <c r="E67" s="26">
        <f>VLOOKUP(D67,Verkehrstage!$A$1:$B$10,2,FALSE)</f>
        <v>365</v>
      </c>
      <c r="F67" s="26">
        <v>169.405</v>
      </c>
      <c r="G67" s="71">
        <v>0</v>
      </c>
      <c r="H67" s="27">
        <f t="shared" si="9"/>
        <v>61832.824999999997</v>
      </c>
      <c r="I67" s="27"/>
      <c r="J67" s="27"/>
      <c r="K67" s="33">
        <f t="shared" si="10"/>
        <v>61832.824999999997</v>
      </c>
      <c r="L67" s="27"/>
    </row>
    <row r="68" spans="1:12">
      <c r="A68" s="32">
        <v>4126</v>
      </c>
      <c r="B68" s="32" t="s">
        <v>7</v>
      </c>
      <c r="C68" s="32" t="s">
        <v>73</v>
      </c>
      <c r="D68" s="32" t="s">
        <v>8</v>
      </c>
      <c r="E68" s="26">
        <f>VLOOKUP(D68,Verkehrstage!$A$1:$B$10,2,FALSE)</f>
        <v>365</v>
      </c>
      <c r="F68" s="26">
        <v>108.212</v>
      </c>
      <c r="G68" s="71">
        <v>0</v>
      </c>
      <c r="H68" s="27">
        <f t="shared" si="9"/>
        <v>39497.380000000005</v>
      </c>
      <c r="I68" s="27"/>
      <c r="J68" s="27"/>
      <c r="K68" s="33">
        <f t="shared" si="10"/>
        <v>39497.380000000005</v>
      </c>
      <c r="L68" s="27"/>
    </row>
    <row r="69" spans="1:12">
      <c r="A69" s="32">
        <v>4128</v>
      </c>
      <c r="B69" s="32" t="s">
        <v>7</v>
      </c>
      <c r="C69" s="32" t="s">
        <v>71</v>
      </c>
      <c r="D69" s="32" t="s">
        <v>8</v>
      </c>
      <c r="E69" s="26">
        <f>VLOOKUP(D69,Verkehrstage!$A$1:$B$10,2,FALSE)</f>
        <v>365</v>
      </c>
      <c r="F69" s="26">
        <v>169.405</v>
      </c>
      <c r="G69" s="71">
        <v>0</v>
      </c>
      <c r="H69" s="27">
        <f t="shared" si="9"/>
        <v>61832.824999999997</v>
      </c>
      <c r="I69" s="27"/>
      <c r="J69" s="27"/>
      <c r="K69" s="27">
        <f t="shared" si="10"/>
        <v>61832.824999999997</v>
      </c>
      <c r="L69" s="27"/>
    </row>
    <row r="70" spans="1:12">
      <c r="A70" s="32">
        <v>4130</v>
      </c>
      <c r="B70" s="32" t="s">
        <v>7</v>
      </c>
      <c r="C70" s="32" t="s">
        <v>111</v>
      </c>
      <c r="D70" s="32" t="s">
        <v>8</v>
      </c>
      <c r="E70" s="26">
        <f>VLOOKUP(D70,Verkehrstage!$A$1:$B$10,2,FALSE)</f>
        <v>365</v>
      </c>
      <c r="F70" s="26">
        <v>93.230999999999995</v>
      </c>
      <c r="G70" s="71">
        <v>0</v>
      </c>
      <c r="H70" s="40">
        <f t="shared" si="9"/>
        <v>34029.314999999995</v>
      </c>
      <c r="I70" s="40"/>
      <c r="J70" s="40"/>
      <c r="K70" s="40">
        <f t="shared" si="10"/>
        <v>34029.314999999995</v>
      </c>
      <c r="L70" s="40"/>
    </row>
    <row r="71" spans="1:12">
      <c r="A71" s="32">
        <v>4132</v>
      </c>
      <c r="B71" s="32" t="s">
        <v>7</v>
      </c>
      <c r="C71" s="32" t="s">
        <v>71</v>
      </c>
      <c r="D71" s="32" t="s">
        <v>8</v>
      </c>
      <c r="E71" s="26">
        <f>VLOOKUP(D71,Verkehrstage!$A$1:$B$10,2,FALSE)</f>
        <v>365</v>
      </c>
      <c r="F71" s="26">
        <v>169.405</v>
      </c>
      <c r="G71" s="71">
        <v>0</v>
      </c>
      <c r="H71" s="27">
        <f t="shared" si="9"/>
        <v>61832.824999999997</v>
      </c>
      <c r="I71" s="27"/>
      <c r="J71" s="27"/>
      <c r="K71" s="33">
        <f t="shared" si="10"/>
        <v>61832.824999999997</v>
      </c>
      <c r="L71" s="27"/>
    </row>
    <row r="72" spans="1:12">
      <c r="A72" s="32">
        <v>4134</v>
      </c>
      <c r="B72" s="32" t="s">
        <v>7</v>
      </c>
      <c r="C72" s="32" t="s">
        <v>111</v>
      </c>
      <c r="D72" s="32" t="s">
        <v>8</v>
      </c>
      <c r="E72" s="26">
        <f>VLOOKUP(D72,Verkehrstage!$A$1:$B$10,2,FALSE)</f>
        <v>365</v>
      </c>
      <c r="F72" s="26">
        <v>93.230999999999995</v>
      </c>
      <c r="G72" s="71">
        <v>0</v>
      </c>
      <c r="H72" s="27">
        <f t="shared" si="9"/>
        <v>34029.314999999995</v>
      </c>
      <c r="I72" s="27"/>
      <c r="J72" s="27"/>
      <c r="K72" s="33">
        <f t="shared" si="10"/>
        <v>34029.314999999995</v>
      </c>
      <c r="L72" s="27"/>
    </row>
    <row r="73" spans="1:12">
      <c r="A73" s="32">
        <v>4136</v>
      </c>
      <c r="B73" s="32" t="s">
        <v>7</v>
      </c>
      <c r="C73" s="32" t="s">
        <v>73</v>
      </c>
      <c r="D73" s="32" t="s">
        <v>8</v>
      </c>
      <c r="E73" s="26">
        <f>VLOOKUP(D73,Verkehrstage!$A$1:$B$10,2,FALSE)</f>
        <v>365</v>
      </c>
      <c r="F73" s="26">
        <v>108.212</v>
      </c>
      <c r="G73" s="71">
        <v>0</v>
      </c>
      <c r="H73" s="27">
        <f t="shared" si="9"/>
        <v>39497.380000000005</v>
      </c>
      <c r="I73" s="27"/>
      <c r="J73" s="27"/>
      <c r="K73" s="27">
        <f t="shared" si="10"/>
        <v>39497.380000000005</v>
      </c>
      <c r="L73" s="27"/>
    </row>
    <row r="74" spans="1:12">
      <c r="A74" s="32">
        <v>4136</v>
      </c>
      <c r="B74" s="32" t="s">
        <v>73</v>
      </c>
      <c r="C74" s="32" t="s">
        <v>72</v>
      </c>
      <c r="D74" s="32" t="s">
        <v>14</v>
      </c>
      <c r="E74" s="26">
        <f>VLOOKUP(D74,Verkehrstage!$A$1:$B$10,2,FALSE)</f>
        <v>104</v>
      </c>
      <c r="F74" s="26">
        <v>32.823</v>
      </c>
      <c r="G74" s="71">
        <v>0</v>
      </c>
      <c r="H74" s="27">
        <f t="shared" ref="H74" si="11">$E74*F74</f>
        <v>3413.5920000000001</v>
      </c>
      <c r="I74" s="27"/>
      <c r="J74" s="27"/>
      <c r="K74" s="27">
        <f t="shared" ref="K74" si="12">SUM(H74:I74)</f>
        <v>3413.5920000000001</v>
      </c>
      <c r="L74" s="40"/>
    </row>
    <row r="75" spans="1:12">
      <c r="A75" s="32">
        <v>4138</v>
      </c>
      <c r="B75" s="32" t="s">
        <v>7</v>
      </c>
      <c r="C75" s="32" t="s">
        <v>73</v>
      </c>
      <c r="D75" s="32" t="s">
        <v>8</v>
      </c>
      <c r="E75" s="26">
        <f>VLOOKUP(D75,Verkehrstage!$A$1:$B$10,2,FALSE)</f>
        <v>365</v>
      </c>
      <c r="F75" s="26">
        <v>108.212</v>
      </c>
      <c r="G75" s="71">
        <v>0</v>
      </c>
      <c r="H75" s="40">
        <f t="shared" si="9"/>
        <v>39497.380000000005</v>
      </c>
      <c r="I75" s="40"/>
      <c r="J75" s="40"/>
      <c r="K75" s="40">
        <f t="shared" si="10"/>
        <v>39497.380000000005</v>
      </c>
      <c r="L75" s="40"/>
    </row>
    <row r="76" spans="1:12">
      <c r="A76" s="32">
        <v>4140</v>
      </c>
      <c r="B76" s="32" t="s">
        <v>7</v>
      </c>
      <c r="C76" s="32" t="s">
        <v>63</v>
      </c>
      <c r="D76" s="26" t="s">
        <v>8</v>
      </c>
      <c r="E76" s="26">
        <f>VLOOKUP(D76,Verkehrstage!$A$1:$B$10,2,FALSE)</f>
        <v>365</v>
      </c>
      <c r="F76" s="26">
        <v>60.593000000000004</v>
      </c>
      <c r="G76" s="71">
        <v>0</v>
      </c>
      <c r="H76" s="27">
        <f>$E76*F76</f>
        <v>22116.445</v>
      </c>
      <c r="I76" s="27"/>
      <c r="J76" s="27"/>
      <c r="K76" s="33">
        <f>SUM(H76:I76)</f>
        <v>22116.445</v>
      </c>
      <c r="L76" s="27"/>
    </row>
    <row r="77" spans="1:12">
      <c r="A77" s="32">
        <v>4140</v>
      </c>
      <c r="B77" s="32" t="s">
        <v>63</v>
      </c>
      <c r="C77" s="32" t="s">
        <v>69</v>
      </c>
      <c r="D77" s="26" t="s">
        <v>14</v>
      </c>
      <c r="E77" s="26">
        <f>VLOOKUP(D77,Verkehrstage!$A$1:$B$10,2,FALSE)</f>
        <v>104</v>
      </c>
      <c r="F77" s="26">
        <v>7.13</v>
      </c>
      <c r="G77" s="71">
        <v>0</v>
      </c>
      <c r="H77" s="27">
        <f>$E77*F77</f>
        <v>741.52</v>
      </c>
      <c r="I77" s="27"/>
      <c r="J77" s="27"/>
      <c r="K77" s="33">
        <f>SUM(H77:I77)</f>
        <v>741.52</v>
      </c>
      <c r="L77" s="27"/>
    </row>
    <row r="78" spans="1:12">
      <c r="A78" s="32">
        <v>4142</v>
      </c>
      <c r="B78" s="32" t="s">
        <v>7</v>
      </c>
      <c r="C78" s="32" t="s">
        <v>63</v>
      </c>
      <c r="D78" s="26" t="s">
        <v>14</v>
      </c>
      <c r="E78" s="26">
        <f>VLOOKUP(D78,Verkehrstage!$A$1:$B$10,2,FALSE)</f>
        <v>104</v>
      </c>
      <c r="F78" s="26">
        <v>60.593000000000004</v>
      </c>
      <c r="G78" s="71">
        <v>0</v>
      </c>
      <c r="H78" s="27">
        <f>$E78*F78</f>
        <v>6301.6720000000005</v>
      </c>
      <c r="I78" s="27"/>
      <c r="J78" s="27"/>
      <c r="K78" s="27">
        <f>SUM(H78:I78)</f>
        <v>6301.6720000000005</v>
      </c>
      <c r="L78" s="27"/>
    </row>
    <row r="79" spans="1:12">
      <c r="A79" s="26">
        <v>4144</v>
      </c>
      <c r="B79" s="26" t="s">
        <v>7</v>
      </c>
      <c r="C79" s="26" t="s">
        <v>74</v>
      </c>
      <c r="D79" s="26" t="s">
        <v>9</v>
      </c>
      <c r="E79" s="26">
        <f>VLOOKUP(D79,Verkehrstage!$A$1:$B$10,2,FALSE)</f>
        <v>252</v>
      </c>
      <c r="F79" s="26">
        <v>26.722999999999999</v>
      </c>
      <c r="G79" s="71">
        <v>0</v>
      </c>
      <c r="H79" s="27">
        <f>$E79*F79</f>
        <v>6734.1959999999999</v>
      </c>
      <c r="I79" s="27"/>
      <c r="J79" s="27"/>
      <c r="K79" s="27">
        <f>SUM(H79:I79)</f>
        <v>6734.1959999999999</v>
      </c>
      <c r="L79" s="27"/>
    </row>
    <row r="80" spans="1:12" ht="15.75" thickBot="1">
      <c r="A80" s="38">
        <v>4146</v>
      </c>
      <c r="B80" s="38" t="s">
        <v>63</v>
      </c>
      <c r="C80" s="38" t="s">
        <v>73</v>
      </c>
      <c r="D80" s="38" t="s">
        <v>8</v>
      </c>
      <c r="E80" s="38">
        <f>VLOOKUP(D80,Verkehrstage!$A$1:$B$10,2,FALSE)</f>
        <v>365</v>
      </c>
      <c r="F80" s="38">
        <v>47.619</v>
      </c>
      <c r="G80" s="83">
        <v>0</v>
      </c>
      <c r="H80" s="54">
        <f>$E80*F80</f>
        <v>17380.935000000001</v>
      </c>
      <c r="I80" s="54"/>
      <c r="J80" s="54"/>
      <c r="K80" s="54">
        <f>SUM(H80:I80)</f>
        <v>17380.935000000001</v>
      </c>
      <c r="L80" s="54"/>
    </row>
    <row r="81" spans="1:16">
      <c r="A81" s="1"/>
      <c r="B81" s="1"/>
      <c r="C81" s="1"/>
      <c r="D81" s="1"/>
      <c r="E81" s="1"/>
      <c r="F81" s="28"/>
      <c r="G81" s="28"/>
      <c r="H81" s="158">
        <f>SUM(H7:H80)</f>
        <v>2038328.9420000003</v>
      </c>
      <c r="I81" s="42"/>
      <c r="J81" s="42"/>
      <c r="K81" s="159">
        <f>SUM(K7:K80)</f>
        <v>2038328.9420000003</v>
      </c>
      <c r="L81" s="32"/>
      <c r="M81" s="153" t="s">
        <v>139</v>
      </c>
    </row>
    <row r="82" spans="1:16">
      <c r="A82" s="1" t="s">
        <v>29</v>
      </c>
      <c r="B82" s="1" t="s">
        <v>35</v>
      </c>
      <c r="C82" s="1"/>
      <c r="D82" s="1"/>
      <c r="E82" s="1"/>
      <c r="F82" s="1"/>
      <c r="G82" s="1"/>
      <c r="H82" s="1"/>
      <c r="I82" s="1"/>
      <c r="J82" s="1"/>
      <c r="K82" s="1"/>
      <c r="L82" s="1"/>
      <c r="O82" s="123"/>
      <c r="P82" s="128"/>
    </row>
    <row r="83" spans="1:16">
      <c r="A83" s="1" t="s">
        <v>30</v>
      </c>
      <c r="B83" s="1" t="s">
        <v>36</v>
      </c>
      <c r="C83" s="1"/>
      <c r="D83" s="1"/>
      <c r="E83" s="1"/>
      <c r="F83" s="1"/>
      <c r="G83" s="1"/>
      <c r="H83" s="1"/>
      <c r="I83" s="1"/>
      <c r="J83" s="1"/>
      <c r="K83" s="1"/>
      <c r="L83" s="1"/>
      <c r="P83" s="129"/>
    </row>
    <row r="84" spans="1:16">
      <c r="P84" s="81"/>
    </row>
    <row r="87" spans="1:16">
      <c r="P87" s="123"/>
    </row>
  </sheetData>
  <sheetProtection algorithmName="SHA-512" hashValue="aXgELFf0Cs3GKWD8wkKHQrHxcUGOTdqJaaAXvrfzWRfW8LQQkoMw8a5E0SNWL3vVtx42Zmy/BBXaNJMFO2HDvg==" saltValue="FgXk6MY6DfpR2fz2xMzaCQ==" spinCount="100000" sheet="1" objects="1" scenarios="1"/>
  <mergeCells count="9">
    <mergeCell ref="A2:L2"/>
    <mergeCell ref="A5:A6"/>
    <mergeCell ref="B5:B6"/>
    <mergeCell ref="C5:C6"/>
    <mergeCell ref="D5:D6"/>
    <mergeCell ref="E5:E6"/>
    <mergeCell ref="K5:K6"/>
    <mergeCell ref="L5:L6"/>
    <mergeCell ref="F5:G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zoomScale="85" zoomScaleNormal="85" workbookViewId="0">
      <selection activeCell="T28" sqref="T28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5">
      <c r="L1" s="24"/>
      <c r="M1" s="24"/>
    </row>
    <row r="2" spans="1:15" ht="18">
      <c r="A2" s="187" t="s">
        <v>100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60" t="s">
        <v>31</v>
      </c>
      <c r="G5" s="61"/>
      <c r="H5" s="60" t="s">
        <v>37</v>
      </c>
      <c r="I5" s="6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5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/>
      <c r="L6" s="189"/>
      <c r="M6" s="25"/>
      <c r="N6" s="29"/>
      <c r="O6" s="189"/>
    </row>
    <row r="7" spans="1:15">
      <c r="A7" s="26">
        <v>7301</v>
      </c>
      <c r="B7" s="26" t="s">
        <v>75</v>
      </c>
      <c r="C7" s="26" t="s">
        <v>76</v>
      </c>
      <c r="D7" s="26" t="s">
        <v>9</v>
      </c>
      <c r="E7" s="26">
        <f>VLOOKUP(D7,Verkehrstage!$A$1:$B$10,2,FALSE)</f>
        <v>252</v>
      </c>
      <c r="F7" s="26">
        <v>30.427</v>
      </c>
      <c r="G7" s="71">
        <v>0</v>
      </c>
      <c r="H7" s="27">
        <f>$E7*F7</f>
        <v>7667.6040000000003</v>
      </c>
      <c r="I7" s="27"/>
      <c r="J7" s="27"/>
      <c r="K7" s="27"/>
      <c r="L7" s="33">
        <f>SUM(H7:I7)</f>
        <v>7667.6040000000003</v>
      </c>
      <c r="M7" s="27"/>
      <c r="N7" s="26"/>
      <c r="O7" s="27"/>
    </row>
    <row r="8" spans="1:15">
      <c r="A8" s="26">
        <v>7303</v>
      </c>
      <c r="B8" s="26" t="s">
        <v>75</v>
      </c>
      <c r="C8" s="26" t="s">
        <v>76</v>
      </c>
      <c r="D8" s="26" t="s">
        <v>9</v>
      </c>
      <c r="E8" s="26">
        <f>VLOOKUP(D8,Verkehrstage!$A$1:$B$10,2,FALSE)</f>
        <v>252</v>
      </c>
      <c r="F8" s="26">
        <v>30.427</v>
      </c>
      <c r="G8" s="71">
        <v>0</v>
      </c>
      <c r="H8" s="27">
        <f t="shared" ref="H8:H24" si="0">$E8*F8</f>
        <v>7667.6040000000003</v>
      </c>
      <c r="I8" s="27"/>
      <c r="J8" s="27"/>
      <c r="K8" s="27"/>
      <c r="L8" s="27">
        <f>SUM(H8:I8)</f>
        <v>7667.6040000000003</v>
      </c>
      <c r="M8" s="27"/>
      <c r="N8" s="26"/>
      <c r="O8" s="27"/>
    </row>
    <row r="9" spans="1:15">
      <c r="A9" s="26">
        <v>7305</v>
      </c>
      <c r="B9" s="26" t="s">
        <v>75</v>
      </c>
      <c r="C9" s="26" t="s">
        <v>76</v>
      </c>
      <c r="D9" s="26" t="s">
        <v>15</v>
      </c>
      <c r="E9" s="26">
        <f>VLOOKUP(D9,Verkehrstage!$A$1:$B$10,2,FALSE)</f>
        <v>304</v>
      </c>
      <c r="F9" s="26">
        <v>30.427</v>
      </c>
      <c r="G9" s="71">
        <v>0</v>
      </c>
      <c r="H9" s="27">
        <f t="shared" si="0"/>
        <v>9249.8079999999991</v>
      </c>
      <c r="I9" s="27"/>
      <c r="J9" s="27"/>
      <c r="K9" s="27"/>
      <c r="L9" s="33">
        <f t="shared" ref="L9:L24" si="1">SUM(H9:I9)</f>
        <v>9249.8079999999991</v>
      </c>
      <c r="M9" s="27"/>
      <c r="N9" s="26"/>
      <c r="O9" s="27"/>
    </row>
    <row r="10" spans="1:15">
      <c r="A10" s="26">
        <v>7307</v>
      </c>
      <c r="B10" s="26" t="s">
        <v>75</v>
      </c>
      <c r="C10" s="26" t="s">
        <v>76</v>
      </c>
      <c r="D10" s="26" t="s">
        <v>8</v>
      </c>
      <c r="E10" s="26">
        <f>VLOOKUP(D10,Verkehrstage!$A$1:$B$10,2,FALSE)</f>
        <v>365</v>
      </c>
      <c r="F10" s="26">
        <v>30.427</v>
      </c>
      <c r="G10" s="71">
        <v>0</v>
      </c>
      <c r="H10" s="27">
        <f t="shared" si="0"/>
        <v>11105.855</v>
      </c>
      <c r="I10" s="27"/>
      <c r="J10" s="27"/>
      <c r="K10" s="27"/>
      <c r="L10" s="27">
        <f t="shared" si="1"/>
        <v>11105.855</v>
      </c>
      <c r="M10" s="27"/>
      <c r="N10" s="26"/>
      <c r="O10" s="27"/>
    </row>
    <row r="11" spans="1:15">
      <c r="A11" s="26">
        <v>7309</v>
      </c>
      <c r="B11" s="26" t="s">
        <v>75</v>
      </c>
      <c r="C11" s="26" t="s">
        <v>76</v>
      </c>
      <c r="D11" s="26" t="s">
        <v>8</v>
      </c>
      <c r="E11" s="26">
        <f>VLOOKUP(D11,Verkehrstage!$A$1:$B$10,2,FALSE)</f>
        <v>365</v>
      </c>
      <c r="F11" s="26">
        <v>30.427</v>
      </c>
      <c r="G11" s="71">
        <v>0</v>
      </c>
      <c r="H11" s="27">
        <f t="shared" si="0"/>
        <v>11105.855</v>
      </c>
      <c r="I11" s="27"/>
      <c r="J11" s="27"/>
      <c r="K11" s="27"/>
      <c r="L11" s="33">
        <f t="shared" si="1"/>
        <v>11105.855</v>
      </c>
      <c r="M11" s="27"/>
      <c r="N11" s="26"/>
      <c r="O11" s="27"/>
    </row>
    <row r="12" spans="1:15">
      <c r="A12" s="26">
        <v>7311</v>
      </c>
      <c r="B12" s="26" t="s">
        <v>75</v>
      </c>
      <c r="C12" s="26" t="s">
        <v>76</v>
      </c>
      <c r="D12" s="26" t="s">
        <v>8</v>
      </c>
      <c r="E12" s="26">
        <f>VLOOKUP(D12,Verkehrstage!$A$1:$B$10,2,FALSE)</f>
        <v>365</v>
      </c>
      <c r="F12" s="26">
        <v>30.427</v>
      </c>
      <c r="G12" s="71">
        <v>0</v>
      </c>
      <c r="H12" s="27">
        <f t="shared" si="0"/>
        <v>11105.855</v>
      </c>
      <c r="I12" s="27"/>
      <c r="J12" s="27"/>
      <c r="K12" s="27"/>
      <c r="L12" s="27">
        <f t="shared" si="1"/>
        <v>11105.855</v>
      </c>
      <c r="M12" s="27"/>
      <c r="N12" s="26"/>
      <c r="O12" s="27"/>
    </row>
    <row r="13" spans="1:15">
      <c r="A13" s="26">
        <v>7313</v>
      </c>
      <c r="B13" s="26" t="s">
        <v>75</v>
      </c>
      <c r="C13" s="26" t="s">
        <v>76</v>
      </c>
      <c r="D13" s="26" t="s">
        <v>8</v>
      </c>
      <c r="E13" s="26">
        <f>VLOOKUP(D13,Verkehrstage!$A$1:$B$10,2,FALSE)</f>
        <v>365</v>
      </c>
      <c r="F13" s="26">
        <v>30.427</v>
      </c>
      <c r="G13" s="71">
        <v>0</v>
      </c>
      <c r="H13" s="27">
        <f t="shared" si="0"/>
        <v>11105.855</v>
      </c>
      <c r="I13" s="27"/>
      <c r="J13" s="27"/>
      <c r="K13" s="27"/>
      <c r="L13" s="33">
        <f t="shared" si="1"/>
        <v>11105.855</v>
      </c>
      <c r="M13" s="27"/>
      <c r="N13" s="26"/>
      <c r="O13" s="27"/>
    </row>
    <row r="14" spans="1:15">
      <c r="A14" s="26">
        <v>7315</v>
      </c>
      <c r="B14" s="26" t="s">
        <v>75</v>
      </c>
      <c r="C14" s="26" t="s">
        <v>76</v>
      </c>
      <c r="D14" s="26" t="s">
        <v>8</v>
      </c>
      <c r="E14" s="26">
        <f>VLOOKUP(D14,Verkehrstage!$A$1:$B$10,2,FALSE)</f>
        <v>365</v>
      </c>
      <c r="F14" s="26">
        <v>30.427</v>
      </c>
      <c r="G14" s="71">
        <v>0</v>
      </c>
      <c r="H14" s="27">
        <f t="shared" si="0"/>
        <v>11105.855</v>
      </c>
      <c r="I14" s="27"/>
      <c r="J14" s="27"/>
      <c r="K14" s="27"/>
      <c r="L14" s="27">
        <f t="shared" si="1"/>
        <v>11105.855</v>
      </c>
      <c r="M14" s="27"/>
      <c r="N14" s="26"/>
      <c r="O14" s="27"/>
    </row>
    <row r="15" spans="1:15">
      <c r="A15" s="26">
        <v>7317</v>
      </c>
      <c r="B15" s="26" t="s">
        <v>75</v>
      </c>
      <c r="C15" s="26" t="s">
        <v>76</v>
      </c>
      <c r="D15" s="26" t="s">
        <v>8</v>
      </c>
      <c r="E15" s="26">
        <f>VLOOKUP(D15,Verkehrstage!$A$1:$B$10,2,FALSE)</f>
        <v>365</v>
      </c>
      <c r="F15" s="26">
        <v>30.427</v>
      </c>
      <c r="G15" s="71">
        <v>0</v>
      </c>
      <c r="H15" s="27">
        <f t="shared" si="0"/>
        <v>11105.855</v>
      </c>
      <c r="I15" s="27"/>
      <c r="J15" s="27"/>
      <c r="K15" s="27"/>
      <c r="L15" s="33">
        <f t="shared" si="1"/>
        <v>11105.855</v>
      </c>
      <c r="M15" s="27"/>
      <c r="N15" s="26"/>
      <c r="O15" s="27"/>
    </row>
    <row r="16" spans="1:15">
      <c r="A16" s="26">
        <v>7319</v>
      </c>
      <c r="B16" s="26" t="s">
        <v>75</v>
      </c>
      <c r="C16" s="26" t="s">
        <v>76</v>
      </c>
      <c r="D16" s="26" t="s">
        <v>8</v>
      </c>
      <c r="E16" s="26">
        <f>VLOOKUP(D16,Verkehrstage!$A$1:$B$10,2,FALSE)</f>
        <v>365</v>
      </c>
      <c r="F16" s="26">
        <v>30.427</v>
      </c>
      <c r="G16" s="71">
        <v>0</v>
      </c>
      <c r="H16" s="27">
        <f t="shared" si="0"/>
        <v>11105.855</v>
      </c>
      <c r="I16" s="27"/>
      <c r="J16" s="27"/>
      <c r="K16" s="27"/>
      <c r="L16" s="27">
        <f t="shared" si="1"/>
        <v>11105.855</v>
      </c>
      <c r="M16" s="27"/>
      <c r="N16" s="26"/>
      <c r="O16" s="27"/>
    </row>
    <row r="17" spans="1:15">
      <c r="A17" s="26">
        <v>7321</v>
      </c>
      <c r="B17" s="26" t="s">
        <v>75</v>
      </c>
      <c r="C17" s="26" t="s">
        <v>76</v>
      </c>
      <c r="D17" s="26" t="s">
        <v>8</v>
      </c>
      <c r="E17" s="26">
        <f>VLOOKUP(D17,Verkehrstage!$A$1:$B$10,2,FALSE)</f>
        <v>365</v>
      </c>
      <c r="F17" s="26">
        <v>30.427</v>
      </c>
      <c r="G17" s="71">
        <v>0</v>
      </c>
      <c r="H17" s="27">
        <f t="shared" si="0"/>
        <v>11105.855</v>
      </c>
      <c r="I17" s="27"/>
      <c r="J17" s="27"/>
      <c r="K17" s="27"/>
      <c r="L17" s="33">
        <f t="shared" si="1"/>
        <v>11105.855</v>
      </c>
      <c r="M17" s="27"/>
      <c r="N17" s="26"/>
      <c r="O17" s="27"/>
    </row>
    <row r="18" spans="1:15">
      <c r="A18" s="26">
        <v>7323</v>
      </c>
      <c r="B18" s="26" t="s">
        <v>75</v>
      </c>
      <c r="C18" s="26" t="s">
        <v>76</v>
      </c>
      <c r="D18" s="26" t="s">
        <v>8</v>
      </c>
      <c r="E18" s="26">
        <f>VLOOKUP(D18,Verkehrstage!$A$1:$B$10,2,FALSE)</f>
        <v>365</v>
      </c>
      <c r="F18" s="26">
        <v>30.427</v>
      </c>
      <c r="G18" s="71">
        <v>0</v>
      </c>
      <c r="H18" s="27">
        <f t="shared" si="0"/>
        <v>11105.855</v>
      </c>
      <c r="I18" s="27"/>
      <c r="J18" s="27"/>
      <c r="K18" s="27"/>
      <c r="L18" s="27">
        <f t="shared" si="1"/>
        <v>11105.855</v>
      </c>
      <c r="M18" s="27"/>
      <c r="N18" s="26"/>
      <c r="O18" s="27"/>
    </row>
    <row r="19" spans="1:15">
      <c r="A19" s="26">
        <v>7325</v>
      </c>
      <c r="B19" s="26" t="s">
        <v>75</v>
      </c>
      <c r="C19" s="26" t="s">
        <v>76</v>
      </c>
      <c r="D19" s="26" t="s">
        <v>8</v>
      </c>
      <c r="E19" s="26">
        <f>VLOOKUP(D19,Verkehrstage!$A$1:$B$10,2,FALSE)</f>
        <v>365</v>
      </c>
      <c r="F19" s="26">
        <v>30.427</v>
      </c>
      <c r="G19" s="71">
        <v>0</v>
      </c>
      <c r="H19" s="27">
        <f t="shared" si="0"/>
        <v>11105.855</v>
      </c>
      <c r="I19" s="27"/>
      <c r="J19" s="27"/>
      <c r="K19" s="27"/>
      <c r="L19" s="33">
        <f t="shared" si="1"/>
        <v>11105.855</v>
      </c>
      <c r="M19" s="27"/>
      <c r="N19" s="26"/>
      <c r="O19" s="27"/>
    </row>
    <row r="20" spans="1:15">
      <c r="A20" s="26">
        <v>7327</v>
      </c>
      <c r="B20" s="26" t="s">
        <v>75</v>
      </c>
      <c r="C20" s="26" t="s">
        <v>76</v>
      </c>
      <c r="D20" s="26" t="s">
        <v>8</v>
      </c>
      <c r="E20" s="26">
        <f>VLOOKUP(D20,Verkehrstage!$A$1:$B$10,2,FALSE)</f>
        <v>365</v>
      </c>
      <c r="F20" s="26">
        <v>30.427</v>
      </c>
      <c r="G20" s="71">
        <v>0</v>
      </c>
      <c r="H20" s="27">
        <f t="shared" si="0"/>
        <v>11105.855</v>
      </c>
      <c r="I20" s="27"/>
      <c r="J20" s="27"/>
      <c r="K20" s="27"/>
      <c r="L20" s="27">
        <f t="shared" si="1"/>
        <v>11105.855</v>
      </c>
      <c r="M20" s="27"/>
      <c r="N20" s="26"/>
      <c r="O20" s="27"/>
    </row>
    <row r="21" spans="1:15">
      <c r="A21" s="26">
        <v>7329</v>
      </c>
      <c r="B21" s="26" t="s">
        <v>75</v>
      </c>
      <c r="C21" s="26" t="s">
        <v>76</v>
      </c>
      <c r="D21" s="26" t="s">
        <v>8</v>
      </c>
      <c r="E21" s="26">
        <f>VLOOKUP(D21,Verkehrstage!$A$1:$B$10,2,FALSE)</f>
        <v>365</v>
      </c>
      <c r="F21" s="26">
        <v>30.427</v>
      </c>
      <c r="G21" s="71">
        <v>0</v>
      </c>
      <c r="H21" s="27">
        <f t="shared" si="0"/>
        <v>11105.855</v>
      </c>
      <c r="I21" s="27"/>
      <c r="J21" s="27"/>
      <c r="K21" s="27"/>
      <c r="L21" s="33">
        <f t="shared" si="1"/>
        <v>11105.855</v>
      </c>
      <c r="M21" s="27"/>
      <c r="N21" s="26"/>
      <c r="O21" s="27"/>
    </row>
    <row r="22" spans="1:15">
      <c r="A22" s="26">
        <v>7331</v>
      </c>
      <c r="B22" s="26" t="s">
        <v>75</v>
      </c>
      <c r="C22" s="26" t="s">
        <v>76</v>
      </c>
      <c r="D22" s="26" t="s">
        <v>8</v>
      </c>
      <c r="E22" s="26">
        <f>VLOOKUP(D22,Verkehrstage!$A$1:$B$10,2,FALSE)</f>
        <v>365</v>
      </c>
      <c r="F22" s="26">
        <v>30.427</v>
      </c>
      <c r="G22" s="71">
        <v>0</v>
      </c>
      <c r="H22" s="27">
        <f t="shared" si="0"/>
        <v>11105.855</v>
      </c>
      <c r="I22" s="27"/>
      <c r="J22" s="27"/>
      <c r="K22" s="27"/>
      <c r="L22" s="27">
        <f t="shared" si="1"/>
        <v>11105.855</v>
      </c>
      <c r="M22" s="27"/>
      <c r="N22" s="26"/>
      <c r="O22" s="27"/>
    </row>
    <row r="23" spans="1:15">
      <c r="A23" s="26">
        <v>7333</v>
      </c>
      <c r="B23" s="26" t="s">
        <v>75</v>
      </c>
      <c r="C23" s="26" t="s">
        <v>76</v>
      </c>
      <c r="D23" s="26" t="s">
        <v>8</v>
      </c>
      <c r="E23" s="26">
        <f>VLOOKUP(D23,Verkehrstage!$A$1:$B$10,2,FALSE)</f>
        <v>365</v>
      </c>
      <c r="F23" s="26">
        <v>30.427</v>
      </c>
      <c r="G23" s="71">
        <v>0</v>
      </c>
      <c r="H23" s="27">
        <f t="shared" si="0"/>
        <v>11105.855</v>
      </c>
      <c r="I23" s="27"/>
      <c r="J23" s="27"/>
      <c r="K23" s="27"/>
      <c r="L23" s="33">
        <f t="shared" si="1"/>
        <v>11105.855</v>
      </c>
      <c r="M23" s="27"/>
      <c r="N23" s="26"/>
      <c r="O23" s="27"/>
    </row>
    <row r="24" spans="1:15" ht="15.75" thickBot="1">
      <c r="A24" s="35">
        <v>7335</v>
      </c>
      <c r="B24" s="35" t="s">
        <v>75</v>
      </c>
      <c r="C24" s="35" t="s">
        <v>76</v>
      </c>
      <c r="D24" s="35" t="s">
        <v>8</v>
      </c>
      <c r="E24" s="35">
        <f>VLOOKUP(D24,Verkehrstage!$A$1:$B$10,2,FALSE)</f>
        <v>365</v>
      </c>
      <c r="F24" s="35">
        <v>30.427</v>
      </c>
      <c r="G24" s="73">
        <v>0</v>
      </c>
      <c r="H24" s="36">
        <f t="shared" si="0"/>
        <v>11105.855</v>
      </c>
      <c r="I24" s="36"/>
      <c r="J24" s="36"/>
      <c r="K24" s="36"/>
      <c r="L24" s="36">
        <f t="shared" si="1"/>
        <v>11105.855</v>
      </c>
      <c r="M24" s="36"/>
      <c r="N24" s="35"/>
      <c r="O24" s="36"/>
    </row>
    <row r="25" spans="1:15">
      <c r="A25" s="32">
        <v>7304</v>
      </c>
      <c r="B25" s="32" t="s">
        <v>76</v>
      </c>
      <c r="C25" s="32" t="s">
        <v>75</v>
      </c>
      <c r="D25" s="32" t="s">
        <v>9</v>
      </c>
      <c r="E25" s="32">
        <f>VLOOKUP(D25,Verkehrstage!$A$1:$B$10,2,FALSE)</f>
        <v>252</v>
      </c>
      <c r="F25" s="32">
        <v>30.427</v>
      </c>
      <c r="G25" s="72">
        <v>0</v>
      </c>
      <c r="H25" s="33">
        <f t="shared" ref="H25:H26" si="2">$E25*F25</f>
        <v>7667.6040000000003</v>
      </c>
      <c r="I25" s="33"/>
      <c r="J25" s="33"/>
      <c r="K25" s="33"/>
      <c r="L25" s="33">
        <f>SUM(H25:I25)</f>
        <v>7667.6040000000003</v>
      </c>
      <c r="M25" s="33"/>
      <c r="N25" s="32"/>
      <c r="O25" s="33"/>
    </row>
    <row r="26" spans="1:15">
      <c r="A26" s="30">
        <v>7306</v>
      </c>
      <c r="B26" s="26" t="s">
        <v>76</v>
      </c>
      <c r="C26" s="26" t="s">
        <v>75</v>
      </c>
      <c r="D26" s="26" t="s">
        <v>15</v>
      </c>
      <c r="E26" s="26">
        <f>VLOOKUP(D26,Verkehrstage!$A$1:$B$10,2,FALSE)</f>
        <v>304</v>
      </c>
      <c r="F26" s="26">
        <v>30.427</v>
      </c>
      <c r="G26" s="71">
        <v>0</v>
      </c>
      <c r="H26" s="27">
        <f t="shared" si="2"/>
        <v>9249.8079999999991</v>
      </c>
      <c r="I26" s="27"/>
      <c r="J26" s="27"/>
      <c r="K26" s="27"/>
      <c r="L26" s="27">
        <f>SUM(H26:I26)</f>
        <v>9249.8079999999991</v>
      </c>
      <c r="M26" s="27"/>
      <c r="N26" s="26"/>
      <c r="O26" s="27"/>
    </row>
    <row r="27" spans="1:15">
      <c r="A27" s="32">
        <v>7308</v>
      </c>
      <c r="B27" s="32" t="s">
        <v>76</v>
      </c>
      <c r="C27" s="32" t="s">
        <v>75</v>
      </c>
      <c r="D27" s="32" t="s">
        <v>9</v>
      </c>
      <c r="E27" s="32">
        <f>VLOOKUP(D27,Verkehrstage!$A$1:$B$10,2,FALSE)</f>
        <v>252</v>
      </c>
      <c r="F27" s="32">
        <v>30.427</v>
      </c>
      <c r="G27" s="72">
        <v>0</v>
      </c>
      <c r="H27" s="33">
        <f t="shared" ref="H27:H30" si="3">$E27*F27</f>
        <v>7667.6040000000003</v>
      </c>
      <c r="I27" s="33"/>
      <c r="J27" s="33"/>
      <c r="K27" s="33"/>
      <c r="L27" s="33">
        <f t="shared" ref="L27:L30" si="4">SUM(H27:I27)</f>
        <v>7667.6040000000003</v>
      </c>
      <c r="M27" s="33"/>
      <c r="N27" s="32"/>
      <c r="O27" s="33"/>
    </row>
    <row r="28" spans="1:15">
      <c r="A28" s="30">
        <v>7310</v>
      </c>
      <c r="B28" s="32" t="s">
        <v>76</v>
      </c>
      <c r="C28" s="32" t="s">
        <v>75</v>
      </c>
      <c r="D28" s="32" t="s">
        <v>8</v>
      </c>
      <c r="E28" s="26">
        <f>VLOOKUP(D28,Verkehrstage!$A$1:$B$10,2,FALSE)</f>
        <v>365</v>
      </c>
      <c r="F28" s="32">
        <v>30.427</v>
      </c>
      <c r="G28" s="71">
        <v>0</v>
      </c>
      <c r="H28" s="27">
        <f t="shared" si="3"/>
        <v>11105.855</v>
      </c>
      <c r="I28" s="27"/>
      <c r="J28" s="27"/>
      <c r="K28" s="27"/>
      <c r="L28" s="27">
        <f t="shared" si="4"/>
        <v>11105.855</v>
      </c>
      <c r="M28" s="27"/>
      <c r="N28" s="26"/>
      <c r="O28" s="27"/>
    </row>
    <row r="29" spans="1:15">
      <c r="A29" s="32">
        <v>7312</v>
      </c>
      <c r="B29" s="32" t="s">
        <v>76</v>
      </c>
      <c r="C29" s="32" t="s">
        <v>75</v>
      </c>
      <c r="D29" s="32" t="s">
        <v>8</v>
      </c>
      <c r="E29" s="32">
        <f>VLOOKUP(D29,Verkehrstage!$A$1:$B$10,2,FALSE)</f>
        <v>365</v>
      </c>
      <c r="F29" s="32">
        <v>30.427</v>
      </c>
      <c r="G29" s="72">
        <v>0</v>
      </c>
      <c r="H29" s="33">
        <f t="shared" si="3"/>
        <v>11105.855</v>
      </c>
      <c r="I29" s="33"/>
      <c r="J29" s="33"/>
      <c r="K29" s="33"/>
      <c r="L29" s="33">
        <f t="shared" si="4"/>
        <v>11105.855</v>
      </c>
      <c r="M29" s="33"/>
      <c r="N29" s="32"/>
      <c r="O29" s="33"/>
    </row>
    <row r="30" spans="1:15">
      <c r="A30" s="30">
        <v>7314</v>
      </c>
      <c r="B30" s="32" t="s">
        <v>76</v>
      </c>
      <c r="C30" s="32" t="s">
        <v>75</v>
      </c>
      <c r="D30" s="32" t="s">
        <v>8</v>
      </c>
      <c r="E30" s="26">
        <f>VLOOKUP(D30,Verkehrstage!$A$1:$B$10,2,FALSE)</f>
        <v>365</v>
      </c>
      <c r="F30" s="32">
        <v>30.427</v>
      </c>
      <c r="G30" s="71">
        <v>0</v>
      </c>
      <c r="H30" s="27">
        <f t="shared" si="3"/>
        <v>11105.855</v>
      </c>
      <c r="I30" s="27"/>
      <c r="J30" s="27"/>
      <c r="K30" s="27"/>
      <c r="L30" s="27">
        <f t="shared" si="4"/>
        <v>11105.855</v>
      </c>
      <c r="M30" s="27"/>
      <c r="N30" s="26"/>
      <c r="O30" s="27"/>
    </row>
    <row r="31" spans="1:15">
      <c r="A31" s="32">
        <v>7316</v>
      </c>
      <c r="B31" s="32" t="s">
        <v>76</v>
      </c>
      <c r="C31" s="32" t="s">
        <v>75</v>
      </c>
      <c r="D31" s="32" t="s">
        <v>8</v>
      </c>
      <c r="E31" s="32">
        <f>VLOOKUP(D31,Verkehrstage!$A$1:$B$10,2,FALSE)</f>
        <v>365</v>
      </c>
      <c r="F31" s="32">
        <v>30.427</v>
      </c>
      <c r="G31" s="72">
        <v>0</v>
      </c>
      <c r="H31" s="33">
        <f t="shared" ref="H31:H42" si="5">$E31*F31</f>
        <v>11105.855</v>
      </c>
      <c r="I31" s="33"/>
      <c r="J31" s="33"/>
      <c r="K31" s="33"/>
      <c r="L31" s="33">
        <f t="shared" ref="L31:L42" si="6">SUM(H31:I31)</f>
        <v>11105.855</v>
      </c>
      <c r="M31" s="33"/>
      <c r="N31" s="32"/>
      <c r="O31" s="33"/>
    </row>
    <row r="32" spans="1:15">
      <c r="A32" s="30">
        <v>7318</v>
      </c>
      <c r="B32" s="32" t="s">
        <v>76</v>
      </c>
      <c r="C32" s="32" t="s">
        <v>75</v>
      </c>
      <c r="D32" s="32" t="s">
        <v>8</v>
      </c>
      <c r="E32" s="26">
        <f>VLOOKUP(D32,Verkehrstage!$A$1:$B$10,2,FALSE)</f>
        <v>365</v>
      </c>
      <c r="F32" s="32">
        <v>30.427</v>
      </c>
      <c r="G32" s="71">
        <v>0</v>
      </c>
      <c r="H32" s="27">
        <f t="shared" si="5"/>
        <v>11105.855</v>
      </c>
      <c r="I32" s="27"/>
      <c r="J32" s="27"/>
      <c r="K32" s="27"/>
      <c r="L32" s="27">
        <f t="shared" si="6"/>
        <v>11105.855</v>
      </c>
      <c r="M32" s="27"/>
      <c r="N32" s="26"/>
      <c r="O32" s="27"/>
    </row>
    <row r="33" spans="1:15">
      <c r="A33" s="32">
        <v>7320</v>
      </c>
      <c r="B33" s="32" t="s">
        <v>76</v>
      </c>
      <c r="C33" s="32" t="s">
        <v>75</v>
      </c>
      <c r="D33" s="32" t="s">
        <v>8</v>
      </c>
      <c r="E33" s="32">
        <f>VLOOKUP(D33,Verkehrstage!$A$1:$B$10,2,FALSE)</f>
        <v>365</v>
      </c>
      <c r="F33" s="32">
        <v>30.427</v>
      </c>
      <c r="G33" s="72">
        <v>0</v>
      </c>
      <c r="H33" s="33">
        <f t="shared" si="5"/>
        <v>11105.855</v>
      </c>
      <c r="I33" s="33"/>
      <c r="J33" s="33"/>
      <c r="K33" s="33"/>
      <c r="L33" s="33">
        <f t="shared" si="6"/>
        <v>11105.855</v>
      </c>
      <c r="M33" s="33"/>
      <c r="N33" s="32"/>
      <c r="O33" s="33"/>
    </row>
    <row r="34" spans="1:15">
      <c r="A34" s="30">
        <v>7322</v>
      </c>
      <c r="B34" s="32" t="s">
        <v>76</v>
      </c>
      <c r="C34" s="32" t="s">
        <v>75</v>
      </c>
      <c r="D34" s="32" t="s">
        <v>8</v>
      </c>
      <c r="E34" s="26">
        <f>VLOOKUP(D34,Verkehrstage!$A$1:$B$10,2,FALSE)</f>
        <v>365</v>
      </c>
      <c r="F34" s="32">
        <v>30.427</v>
      </c>
      <c r="G34" s="71">
        <v>0</v>
      </c>
      <c r="H34" s="27">
        <f t="shared" si="5"/>
        <v>11105.855</v>
      </c>
      <c r="I34" s="27"/>
      <c r="J34" s="27"/>
      <c r="K34" s="27"/>
      <c r="L34" s="27">
        <f t="shared" si="6"/>
        <v>11105.855</v>
      </c>
      <c r="M34" s="27"/>
      <c r="N34" s="26"/>
      <c r="O34" s="27"/>
    </row>
    <row r="35" spans="1:15">
      <c r="A35" s="32">
        <v>7324</v>
      </c>
      <c r="B35" s="32" t="s">
        <v>76</v>
      </c>
      <c r="C35" s="32" t="s">
        <v>75</v>
      </c>
      <c r="D35" s="32" t="s">
        <v>8</v>
      </c>
      <c r="E35" s="32">
        <f>VLOOKUP(D35,Verkehrstage!$A$1:$B$10,2,FALSE)</f>
        <v>365</v>
      </c>
      <c r="F35" s="32">
        <v>30.427</v>
      </c>
      <c r="G35" s="72">
        <v>0</v>
      </c>
      <c r="H35" s="33">
        <f t="shared" si="5"/>
        <v>11105.855</v>
      </c>
      <c r="I35" s="33"/>
      <c r="J35" s="33"/>
      <c r="K35" s="33"/>
      <c r="L35" s="33">
        <f t="shared" si="6"/>
        <v>11105.855</v>
      </c>
      <c r="M35" s="33"/>
      <c r="N35" s="32"/>
      <c r="O35" s="33"/>
    </row>
    <row r="36" spans="1:15">
      <c r="A36" s="30">
        <v>7326</v>
      </c>
      <c r="B36" s="32" t="s">
        <v>76</v>
      </c>
      <c r="C36" s="32" t="s">
        <v>75</v>
      </c>
      <c r="D36" s="32" t="s">
        <v>8</v>
      </c>
      <c r="E36" s="26">
        <f>VLOOKUP(D36,Verkehrstage!$A$1:$B$10,2,FALSE)</f>
        <v>365</v>
      </c>
      <c r="F36" s="32">
        <v>30.427</v>
      </c>
      <c r="G36" s="71">
        <v>0</v>
      </c>
      <c r="H36" s="27">
        <f t="shared" si="5"/>
        <v>11105.855</v>
      </c>
      <c r="I36" s="27"/>
      <c r="J36" s="27"/>
      <c r="K36" s="27"/>
      <c r="L36" s="27">
        <f t="shared" si="6"/>
        <v>11105.855</v>
      </c>
      <c r="M36" s="27"/>
      <c r="N36" s="26"/>
      <c r="O36" s="27"/>
    </row>
    <row r="37" spans="1:15">
      <c r="A37" s="32">
        <v>7328</v>
      </c>
      <c r="B37" s="32" t="s">
        <v>76</v>
      </c>
      <c r="C37" s="32" t="s">
        <v>75</v>
      </c>
      <c r="D37" s="32" t="s">
        <v>8</v>
      </c>
      <c r="E37" s="32">
        <f>VLOOKUP(D37,Verkehrstage!$A$1:$B$10,2,FALSE)</f>
        <v>365</v>
      </c>
      <c r="F37" s="32">
        <v>30.427</v>
      </c>
      <c r="G37" s="72">
        <v>0</v>
      </c>
      <c r="H37" s="33">
        <f t="shared" si="5"/>
        <v>11105.855</v>
      </c>
      <c r="I37" s="33"/>
      <c r="J37" s="33"/>
      <c r="K37" s="33"/>
      <c r="L37" s="33">
        <f t="shared" si="6"/>
        <v>11105.855</v>
      </c>
      <c r="M37" s="33"/>
      <c r="N37" s="32"/>
      <c r="O37" s="33"/>
    </row>
    <row r="38" spans="1:15">
      <c r="A38" s="30">
        <v>7330</v>
      </c>
      <c r="B38" s="32" t="s">
        <v>76</v>
      </c>
      <c r="C38" s="32" t="s">
        <v>75</v>
      </c>
      <c r="D38" s="32" t="s">
        <v>8</v>
      </c>
      <c r="E38" s="26">
        <f>VLOOKUP(D38,Verkehrstage!$A$1:$B$10,2,FALSE)</f>
        <v>365</v>
      </c>
      <c r="F38" s="32">
        <v>30.427</v>
      </c>
      <c r="G38" s="71">
        <v>0</v>
      </c>
      <c r="H38" s="27">
        <f t="shared" si="5"/>
        <v>11105.855</v>
      </c>
      <c r="I38" s="27"/>
      <c r="J38" s="27"/>
      <c r="K38" s="27"/>
      <c r="L38" s="27">
        <f t="shared" si="6"/>
        <v>11105.855</v>
      </c>
      <c r="M38" s="27"/>
      <c r="N38" s="26"/>
      <c r="O38" s="27"/>
    </row>
    <row r="39" spans="1:15">
      <c r="A39" s="32">
        <v>7332</v>
      </c>
      <c r="B39" s="32" t="s">
        <v>76</v>
      </c>
      <c r="C39" s="32" t="s">
        <v>75</v>
      </c>
      <c r="D39" s="32" t="s">
        <v>8</v>
      </c>
      <c r="E39" s="32">
        <f>VLOOKUP(D39,Verkehrstage!$A$1:$B$10,2,FALSE)</f>
        <v>365</v>
      </c>
      <c r="F39" s="32">
        <v>30.427</v>
      </c>
      <c r="G39" s="72">
        <v>0</v>
      </c>
      <c r="H39" s="33">
        <f t="shared" si="5"/>
        <v>11105.855</v>
      </c>
      <c r="I39" s="33"/>
      <c r="J39" s="33"/>
      <c r="K39" s="33"/>
      <c r="L39" s="33">
        <f t="shared" si="6"/>
        <v>11105.855</v>
      </c>
      <c r="M39" s="33"/>
      <c r="N39" s="32"/>
      <c r="O39" s="33"/>
    </row>
    <row r="40" spans="1:15">
      <c r="A40" s="30">
        <v>7334</v>
      </c>
      <c r="B40" s="32" t="s">
        <v>76</v>
      </c>
      <c r="C40" s="32" t="s">
        <v>75</v>
      </c>
      <c r="D40" s="32" t="s">
        <v>8</v>
      </c>
      <c r="E40" s="26">
        <f>VLOOKUP(D40,Verkehrstage!$A$1:$B$10,2,FALSE)</f>
        <v>365</v>
      </c>
      <c r="F40" s="32">
        <v>30.427</v>
      </c>
      <c r="G40" s="71">
        <v>0</v>
      </c>
      <c r="H40" s="27">
        <f t="shared" si="5"/>
        <v>11105.855</v>
      </c>
      <c r="I40" s="27"/>
      <c r="J40" s="27"/>
      <c r="K40" s="27"/>
      <c r="L40" s="27">
        <f t="shared" si="6"/>
        <v>11105.855</v>
      </c>
      <c r="M40" s="27"/>
      <c r="N40" s="26"/>
      <c r="O40" s="27"/>
    </row>
    <row r="41" spans="1:15">
      <c r="A41" s="32">
        <v>7336</v>
      </c>
      <c r="B41" s="32" t="s">
        <v>76</v>
      </c>
      <c r="C41" s="32" t="s">
        <v>75</v>
      </c>
      <c r="D41" s="32" t="s">
        <v>8</v>
      </c>
      <c r="E41" s="32">
        <f>VLOOKUP(D41,Verkehrstage!$A$1:$B$10,2,FALSE)</f>
        <v>365</v>
      </c>
      <c r="F41" s="32">
        <v>30.427</v>
      </c>
      <c r="G41" s="72">
        <v>0</v>
      </c>
      <c r="H41" s="33">
        <f t="shared" si="5"/>
        <v>11105.855</v>
      </c>
      <c r="I41" s="33"/>
      <c r="J41" s="33"/>
      <c r="K41" s="33"/>
      <c r="L41" s="33">
        <f t="shared" si="6"/>
        <v>11105.855</v>
      </c>
      <c r="M41" s="33"/>
      <c r="N41" s="32"/>
      <c r="O41" s="33"/>
    </row>
    <row r="42" spans="1:15" ht="15.75" thickBot="1">
      <c r="A42" s="34">
        <v>7338</v>
      </c>
      <c r="B42" s="35" t="s">
        <v>76</v>
      </c>
      <c r="C42" s="35" t="s">
        <v>75</v>
      </c>
      <c r="D42" s="35" t="s">
        <v>8</v>
      </c>
      <c r="E42" s="35">
        <f>VLOOKUP(D42,Verkehrstage!$A$1:$B$10,2,FALSE)</f>
        <v>365</v>
      </c>
      <c r="F42" s="35">
        <v>30.427</v>
      </c>
      <c r="G42" s="73">
        <v>0</v>
      </c>
      <c r="H42" s="36">
        <f t="shared" si="5"/>
        <v>11105.855</v>
      </c>
      <c r="I42" s="36"/>
      <c r="J42" s="36"/>
      <c r="K42" s="36"/>
      <c r="L42" s="36">
        <f t="shared" si="6"/>
        <v>11105.855</v>
      </c>
      <c r="M42" s="36"/>
      <c r="N42" s="35"/>
      <c r="O42" s="36"/>
    </row>
    <row r="43" spans="1:15">
      <c r="A43" s="1"/>
      <c r="B43" s="1"/>
      <c r="C43" s="1"/>
      <c r="D43" s="1"/>
      <c r="E43" s="1"/>
      <c r="F43" s="28"/>
      <c r="G43" s="28"/>
      <c r="H43" s="42">
        <f t="shared" ref="H43:L43" si="7">SUM(H7:H42)</f>
        <v>382345.68199999986</v>
      </c>
      <c r="I43" s="42"/>
      <c r="J43" s="42"/>
      <c r="K43" s="42"/>
      <c r="L43" s="43">
        <f t="shared" si="7"/>
        <v>382345.68199999986</v>
      </c>
      <c r="M43" s="44"/>
      <c r="N43" s="32"/>
      <c r="O43" s="32"/>
    </row>
    <row r="44" spans="1:15">
      <c r="A44" s="1" t="s">
        <v>29</v>
      </c>
      <c r="B44" s="1" t="s">
        <v>35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 t="s">
        <v>30</v>
      </c>
      <c r="B45" s="1" t="s">
        <v>36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</sheetData>
  <sheetProtection algorithmName="SHA-512" hashValue="tdU0wvvSRdcrP1Ah8FV8DUmQOs4EZnmWXkWPrnRNye1SMgUX83P+2JY/k262Kis+cbVIGHvWRkXldmnQG/U8Uw==" saltValue="BrxDxrak8WreUrM1flZakg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workbookViewId="0">
      <selection activeCell="L33" sqref="L33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5">
      <c r="L1" s="24"/>
      <c r="M1" s="24"/>
    </row>
    <row r="2" spans="1:15" ht="18">
      <c r="A2" s="187" t="str">
        <f>CONCATENATE(Gesamtübersicht!B13, " ",Gesamtübersicht!C13)</f>
        <v>RB 44 Erfurt - Suhl - Grimmenthal - Meiningen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60" t="s">
        <v>31</v>
      </c>
      <c r="G5" s="46"/>
      <c r="H5" s="60" t="s">
        <v>37</v>
      </c>
      <c r="I5" s="46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5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/>
      <c r="L6" s="189"/>
      <c r="M6" s="25"/>
      <c r="N6" s="29"/>
      <c r="O6" s="189"/>
    </row>
    <row r="7" spans="1:15">
      <c r="A7" s="26">
        <v>7120</v>
      </c>
      <c r="B7" s="26" t="s">
        <v>63</v>
      </c>
      <c r="C7" s="26" t="s">
        <v>6</v>
      </c>
      <c r="D7" s="26" t="s">
        <v>15</v>
      </c>
      <c r="E7" s="26">
        <f>VLOOKUP(D7,Verkehrstage!$A$1:$B$10,2,FALSE)</f>
        <v>304</v>
      </c>
      <c r="F7" s="26">
        <v>91.525000000000006</v>
      </c>
      <c r="G7" s="71">
        <v>0</v>
      </c>
      <c r="H7" s="27">
        <f>$E7*F7</f>
        <v>27823.600000000002</v>
      </c>
      <c r="I7" s="27"/>
      <c r="J7" s="27"/>
      <c r="K7" s="27"/>
      <c r="L7" s="27">
        <f>SUM(H7:I7)</f>
        <v>27823.600000000002</v>
      </c>
      <c r="M7" s="27"/>
      <c r="N7" s="26"/>
      <c r="O7" s="27"/>
    </row>
    <row r="8" spans="1:15">
      <c r="A8" s="26">
        <v>7122</v>
      </c>
      <c r="B8" s="26" t="s">
        <v>63</v>
      </c>
      <c r="C8" s="26" t="s">
        <v>6</v>
      </c>
      <c r="D8" s="26" t="s">
        <v>9</v>
      </c>
      <c r="E8" s="26">
        <v>252</v>
      </c>
      <c r="F8" s="26">
        <v>91.525000000000006</v>
      </c>
      <c r="G8" s="71">
        <v>0</v>
      </c>
      <c r="H8" s="27">
        <f>$E8*F8</f>
        <v>23064.300000000003</v>
      </c>
      <c r="I8" s="27"/>
      <c r="J8" s="27"/>
      <c r="K8" s="27"/>
      <c r="L8" s="27">
        <f t="shared" ref="L8:L26" si="0">SUM(H8:I8)</f>
        <v>23064.300000000003</v>
      </c>
      <c r="M8" s="27"/>
      <c r="N8" s="26"/>
      <c r="O8" s="27"/>
    </row>
    <row r="9" spans="1:15">
      <c r="A9" s="26">
        <v>7152</v>
      </c>
      <c r="B9" s="26" t="s">
        <v>63</v>
      </c>
      <c r="C9" s="26" t="s">
        <v>69</v>
      </c>
      <c r="D9" s="26" t="s">
        <v>8</v>
      </c>
      <c r="E9" s="26">
        <v>365</v>
      </c>
      <c r="F9" s="26">
        <v>7.13</v>
      </c>
      <c r="G9" s="71">
        <v>0</v>
      </c>
      <c r="H9" s="27">
        <f t="shared" ref="H9:H26" si="1">$E9*F9</f>
        <v>2602.4499999999998</v>
      </c>
      <c r="I9" s="27"/>
      <c r="J9" s="27"/>
      <c r="K9" s="27"/>
      <c r="L9" s="27">
        <f t="shared" si="0"/>
        <v>2602.4499999999998</v>
      </c>
      <c r="M9" s="27"/>
      <c r="N9" s="26"/>
      <c r="O9" s="27"/>
    </row>
    <row r="10" spans="1:15">
      <c r="A10" s="26">
        <v>7154</v>
      </c>
      <c r="B10" s="26" t="s">
        <v>63</v>
      </c>
      <c r="C10" s="26" t="s">
        <v>69</v>
      </c>
      <c r="D10" s="26" t="s">
        <v>8</v>
      </c>
      <c r="E10" s="26">
        <f>VLOOKUP(D10,Verkehrstage!$A$1:$B$10,2,FALSE)</f>
        <v>365</v>
      </c>
      <c r="F10" s="26">
        <v>7.13</v>
      </c>
      <c r="G10" s="71">
        <v>0</v>
      </c>
      <c r="H10" s="27">
        <f t="shared" si="1"/>
        <v>2602.4499999999998</v>
      </c>
      <c r="I10" s="27"/>
      <c r="J10" s="27"/>
      <c r="K10" s="27"/>
      <c r="L10" s="27">
        <f t="shared" si="0"/>
        <v>2602.4499999999998</v>
      </c>
      <c r="M10" s="27"/>
      <c r="N10" s="26"/>
      <c r="O10" s="27"/>
    </row>
    <row r="11" spans="1:15">
      <c r="A11" s="26">
        <v>7156</v>
      </c>
      <c r="B11" s="26" t="s">
        <v>63</v>
      </c>
      <c r="C11" s="26" t="s">
        <v>69</v>
      </c>
      <c r="D11" s="26" t="s">
        <v>8</v>
      </c>
      <c r="E11" s="26">
        <f>VLOOKUP(D11,Verkehrstage!$A$1:$B$10,2,FALSE)</f>
        <v>365</v>
      </c>
      <c r="F11" s="26">
        <v>7.13</v>
      </c>
      <c r="G11" s="71">
        <v>0</v>
      </c>
      <c r="H11" s="27">
        <f t="shared" si="1"/>
        <v>2602.4499999999998</v>
      </c>
      <c r="I11" s="27"/>
      <c r="J11" s="27"/>
      <c r="K11" s="27"/>
      <c r="L11" s="27">
        <f t="shared" si="0"/>
        <v>2602.4499999999998</v>
      </c>
      <c r="M11" s="27"/>
      <c r="N11" s="26"/>
      <c r="O11" s="27"/>
    </row>
    <row r="12" spans="1:15">
      <c r="A12" s="26">
        <v>7158</v>
      </c>
      <c r="B12" s="26" t="s">
        <v>63</v>
      </c>
      <c r="C12" s="26" t="s">
        <v>69</v>
      </c>
      <c r="D12" s="26" t="s">
        <v>8</v>
      </c>
      <c r="E12" s="26">
        <v>365</v>
      </c>
      <c r="F12" s="26">
        <v>7.13</v>
      </c>
      <c r="G12" s="71">
        <v>0</v>
      </c>
      <c r="H12" s="27">
        <f t="shared" si="1"/>
        <v>2602.4499999999998</v>
      </c>
      <c r="I12" s="27"/>
      <c r="J12" s="27"/>
      <c r="K12" s="27"/>
      <c r="L12" s="27">
        <f t="shared" si="0"/>
        <v>2602.4499999999998</v>
      </c>
      <c r="M12" s="27"/>
      <c r="N12" s="26"/>
      <c r="O12" s="27"/>
    </row>
    <row r="13" spans="1:15">
      <c r="A13" s="26">
        <v>7160</v>
      </c>
      <c r="B13" s="26" t="s">
        <v>63</v>
      </c>
      <c r="C13" s="26" t="s">
        <v>69</v>
      </c>
      <c r="D13" s="26" t="s">
        <v>8</v>
      </c>
      <c r="E13" s="26">
        <v>365</v>
      </c>
      <c r="F13" s="26">
        <v>7.13</v>
      </c>
      <c r="G13" s="71">
        <v>0</v>
      </c>
      <c r="H13" s="27">
        <f t="shared" si="1"/>
        <v>2602.4499999999998</v>
      </c>
      <c r="I13" s="27"/>
      <c r="J13" s="27"/>
      <c r="K13" s="27"/>
      <c r="L13" s="27">
        <f t="shared" si="0"/>
        <v>2602.4499999999998</v>
      </c>
      <c r="M13" s="27"/>
      <c r="N13" s="26"/>
      <c r="O13" s="27"/>
    </row>
    <row r="14" spans="1:15">
      <c r="A14" s="26">
        <v>7162</v>
      </c>
      <c r="B14" s="26" t="s">
        <v>63</v>
      </c>
      <c r="C14" s="26" t="s">
        <v>69</v>
      </c>
      <c r="D14" s="26" t="s">
        <v>8</v>
      </c>
      <c r="E14" s="26">
        <f>VLOOKUP(D14,Verkehrstage!$A$1:$B$10,2,FALSE)</f>
        <v>365</v>
      </c>
      <c r="F14" s="26">
        <v>7.13</v>
      </c>
      <c r="G14" s="71">
        <v>0</v>
      </c>
      <c r="H14" s="27">
        <f t="shared" si="1"/>
        <v>2602.4499999999998</v>
      </c>
      <c r="I14" s="27"/>
      <c r="J14" s="27"/>
      <c r="K14" s="27"/>
      <c r="L14" s="27">
        <f t="shared" si="0"/>
        <v>2602.4499999999998</v>
      </c>
      <c r="M14" s="27"/>
      <c r="N14" s="26"/>
      <c r="O14" s="27"/>
    </row>
    <row r="15" spans="1:15">
      <c r="A15" s="26">
        <v>7164</v>
      </c>
      <c r="B15" s="26" t="s">
        <v>63</v>
      </c>
      <c r="C15" s="26" t="s">
        <v>69</v>
      </c>
      <c r="D15" s="26" t="s">
        <v>8</v>
      </c>
      <c r="E15" s="39">
        <f>VLOOKUP(D15,Verkehrstage!$A$1:$B$10,2,FALSE)</f>
        <v>365</v>
      </c>
      <c r="F15" s="39">
        <v>7.13</v>
      </c>
      <c r="G15" s="130">
        <v>0</v>
      </c>
      <c r="H15" s="40">
        <f t="shared" si="1"/>
        <v>2602.4499999999998</v>
      </c>
      <c r="I15" s="27"/>
      <c r="J15" s="27"/>
      <c r="K15" s="27"/>
      <c r="L15" s="40">
        <f t="shared" si="0"/>
        <v>2602.4499999999998</v>
      </c>
      <c r="M15" s="27"/>
      <c r="N15" s="26"/>
      <c r="O15" s="27"/>
    </row>
    <row r="16" spans="1:15" ht="15.75" thickBot="1">
      <c r="A16" s="32">
        <v>7166</v>
      </c>
      <c r="B16" s="32" t="s">
        <v>63</v>
      </c>
      <c r="C16" s="32" t="s">
        <v>69</v>
      </c>
      <c r="D16" s="32" t="s">
        <v>8</v>
      </c>
      <c r="E16" s="35">
        <f>VLOOKUP(D16,Verkehrstage!$A$1:$B$10,2,FALSE)</f>
        <v>365</v>
      </c>
      <c r="F16" s="35">
        <v>7.13</v>
      </c>
      <c r="G16" s="73">
        <v>0</v>
      </c>
      <c r="H16" s="36">
        <f t="shared" ref="H16" si="2">$E16*F16</f>
        <v>2602.4499999999998</v>
      </c>
      <c r="I16" s="36"/>
      <c r="J16" s="36"/>
      <c r="K16" s="36"/>
      <c r="L16" s="36">
        <f t="shared" ref="L16" si="3">SUM(H16:I16)</f>
        <v>2602.4499999999998</v>
      </c>
      <c r="M16" s="36"/>
      <c r="N16" s="35"/>
      <c r="O16" s="36"/>
    </row>
    <row r="17" spans="1:15">
      <c r="A17" s="51">
        <v>7119</v>
      </c>
      <c r="B17" s="51" t="s">
        <v>6</v>
      </c>
      <c r="C17" s="51" t="s">
        <v>63</v>
      </c>
      <c r="D17" s="51" t="s">
        <v>8</v>
      </c>
      <c r="E17" s="32">
        <f>VLOOKUP(D17,Verkehrstage!$A$1:$B$10,2,FALSE)</f>
        <v>365</v>
      </c>
      <c r="F17" s="32">
        <v>91.525000000000006</v>
      </c>
      <c r="G17" s="72">
        <v>0</v>
      </c>
      <c r="H17" s="33">
        <f t="shared" si="1"/>
        <v>33406.625</v>
      </c>
      <c r="I17" s="33"/>
      <c r="J17" s="33"/>
      <c r="K17" s="33"/>
      <c r="L17" s="33">
        <f t="shared" si="0"/>
        <v>33406.625</v>
      </c>
      <c r="M17" s="33"/>
      <c r="N17" s="32"/>
      <c r="O17" s="33"/>
    </row>
    <row r="18" spans="1:15">
      <c r="A18" s="26">
        <v>7121</v>
      </c>
      <c r="B18" s="26" t="s">
        <v>6</v>
      </c>
      <c r="C18" s="26" t="s">
        <v>63</v>
      </c>
      <c r="D18" s="26" t="s">
        <v>8</v>
      </c>
      <c r="E18" s="26">
        <f>VLOOKUP(D18,Verkehrstage!$A$1:$B$10,2,FALSE)</f>
        <v>365</v>
      </c>
      <c r="F18" s="26">
        <v>91.525000000000006</v>
      </c>
      <c r="G18" s="71">
        <v>0</v>
      </c>
      <c r="H18" s="27">
        <f t="shared" si="1"/>
        <v>33406.625</v>
      </c>
      <c r="I18" s="27"/>
      <c r="J18" s="27"/>
      <c r="K18" s="27"/>
      <c r="L18" s="27">
        <f t="shared" si="0"/>
        <v>33406.625</v>
      </c>
      <c r="M18" s="27"/>
      <c r="N18" s="26"/>
      <c r="O18" s="27"/>
    </row>
    <row r="19" spans="1:15">
      <c r="A19" s="26">
        <v>7153</v>
      </c>
      <c r="B19" s="26" t="s">
        <v>69</v>
      </c>
      <c r="C19" s="26" t="s">
        <v>63</v>
      </c>
      <c r="D19" s="26" t="s">
        <v>9</v>
      </c>
      <c r="E19" s="26">
        <f>VLOOKUP(D19,Verkehrstage!$A$1:$B$10,2,FALSE)</f>
        <v>252</v>
      </c>
      <c r="F19" s="26">
        <v>7.13</v>
      </c>
      <c r="G19" s="71">
        <v>0</v>
      </c>
      <c r="H19" s="27">
        <f t="shared" si="1"/>
        <v>1796.76</v>
      </c>
      <c r="I19" s="27"/>
      <c r="J19" s="27"/>
      <c r="K19" s="27"/>
      <c r="L19" s="27">
        <f t="shared" si="0"/>
        <v>1796.76</v>
      </c>
      <c r="M19" s="27"/>
      <c r="N19" s="26"/>
      <c r="O19" s="27"/>
    </row>
    <row r="20" spans="1:15">
      <c r="A20" s="26">
        <v>7155</v>
      </c>
      <c r="B20" s="26" t="s">
        <v>69</v>
      </c>
      <c r="C20" s="26" t="s">
        <v>63</v>
      </c>
      <c r="D20" s="26" t="s">
        <v>8</v>
      </c>
      <c r="E20" s="26">
        <f>VLOOKUP(D20,Verkehrstage!$A$1:$B$10,2,FALSE)</f>
        <v>365</v>
      </c>
      <c r="F20" s="26">
        <v>7.13</v>
      </c>
      <c r="G20" s="71">
        <v>0</v>
      </c>
      <c r="H20" s="27">
        <f t="shared" si="1"/>
        <v>2602.4499999999998</v>
      </c>
      <c r="I20" s="27"/>
      <c r="J20" s="27"/>
      <c r="K20" s="27"/>
      <c r="L20" s="27">
        <f t="shared" si="0"/>
        <v>2602.4499999999998</v>
      </c>
      <c r="M20" s="27"/>
      <c r="N20" s="26"/>
      <c r="O20" s="27"/>
    </row>
    <row r="21" spans="1:15">
      <c r="A21" s="26">
        <v>7157</v>
      </c>
      <c r="B21" s="26" t="s">
        <v>69</v>
      </c>
      <c r="C21" s="26" t="s">
        <v>63</v>
      </c>
      <c r="D21" s="26" t="s">
        <v>8</v>
      </c>
      <c r="E21" s="26">
        <f>VLOOKUP(D21,Verkehrstage!$A$1:$B$10,2,FALSE)</f>
        <v>365</v>
      </c>
      <c r="F21" s="26">
        <v>7.13</v>
      </c>
      <c r="G21" s="71">
        <v>0</v>
      </c>
      <c r="H21" s="27">
        <f t="shared" si="1"/>
        <v>2602.4499999999998</v>
      </c>
      <c r="I21" s="27"/>
      <c r="J21" s="27"/>
      <c r="K21" s="27"/>
      <c r="L21" s="27">
        <f t="shared" si="0"/>
        <v>2602.4499999999998</v>
      </c>
      <c r="M21" s="27"/>
      <c r="N21" s="26"/>
      <c r="O21" s="27"/>
    </row>
    <row r="22" spans="1:15">
      <c r="A22" s="26">
        <v>7159</v>
      </c>
      <c r="B22" s="26" t="s">
        <v>69</v>
      </c>
      <c r="C22" s="26" t="s">
        <v>63</v>
      </c>
      <c r="D22" s="26" t="s">
        <v>8</v>
      </c>
      <c r="E22" s="26">
        <f>VLOOKUP(D22,Verkehrstage!$A$1:$B$10,2,FALSE)</f>
        <v>365</v>
      </c>
      <c r="F22" s="26">
        <v>7.13</v>
      </c>
      <c r="G22" s="71">
        <v>0</v>
      </c>
      <c r="H22" s="27">
        <f t="shared" si="1"/>
        <v>2602.4499999999998</v>
      </c>
      <c r="I22" s="27"/>
      <c r="J22" s="27"/>
      <c r="K22" s="27"/>
      <c r="L22" s="27">
        <f t="shared" si="0"/>
        <v>2602.4499999999998</v>
      </c>
      <c r="M22" s="27"/>
      <c r="N22" s="26"/>
      <c r="O22" s="27"/>
    </row>
    <row r="23" spans="1:15">
      <c r="A23" s="26">
        <v>7161</v>
      </c>
      <c r="B23" s="26" t="s">
        <v>69</v>
      </c>
      <c r="C23" s="26" t="s">
        <v>63</v>
      </c>
      <c r="D23" s="26" t="s">
        <v>8</v>
      </c>
      <c r="E23" s="26">
        <f>VLOOKUP(D23,Verkehrstage!$A$1:$B$10,2,FALSE)</f>
        <v>365</v>
      </c>
      <c r="F23" s="26">
        <v>7.13</v>
      </c>
      <c r="G23" s="71">
        <v>0</v>
      </c>
      <c r="H23" s="27">
        <f t="shared" si="1"/>
        <v>2602.4499999999998</v>
      </c>
      <c r="I23" s="27"/>
      <c r="J23" s="27"/>
      <c r="K23" s="27"/>
      <c r="L23" s="27">
        <f t="shared" si="0"/>
        <v>2602.4499999999998</v>
      </c>
      <c r="M23" s="27"/>
      <c r="N23" s="26"/>
      <c r="O23" s="27"/>
    </row>
    <row r="24" spans="1:15">
      <c r="A24" s="26">
        <v>7163</v>
      </c>
      <c r="B24" s="26" t="s">
        <v>69</v>
      </c>
      <c r="C24" s="26" t="s">
        <v>63</v>
      </c>
      <c r="D24" s="26" t="s">
        <v>8</v>
      </c>
      <c r="E24" s="26">
        <f>VLOOKUP(D24,Verkehrstage!$A$1:$B$10,2,FALSE)</f>
        <v>365</v>
      </c>
      <c r="F24" s="26">
        <v>7.13</v>
      </c>
      <c r="G24" s="71">
        <v>0</v>
      </c>
      <c r="H24" s="27">
        <f t="shared" si="1"/>
        <v>2602.4499999999998</v>
      </c>
      <c r="I24" s="27"/>
      <c r="J24" s="27"/>
      <c r="K24" s="27"/>
      <c r="L24" s="27">
        <f t="shared" si="0"/>
        <v>2602.4499999999998</v>
      </c>
      <c r="M24" s="27"/>
      <c r="N24" s="26"/>
      <c r="O24" s="27"/>
    </row>
    <row r="25" spans="1:15">
      <c r="A25" s="30">
        <v>7165</v>
      </c>
      <c r="B25" s="26" t="s">
        <v>69</v>
      </c>
      <c r="C25" s="26" t="s">
        <v>63</v>
      </c>
      <c r="D25" s="26" t="s">
        <v>8</v>
      </c>
      <c r="E25" s="26">
        <f>VLOOKUP(D25,Verkehrstage!$A$1:$B$10,2,FALSE)</f>
        <v>365</v>
      </c>
      <c r="F25" s="26">
        <v>7.13</v>
      </c>
      <c r="G25" s="71">
        <v>0</v>
      </c>
      <c r="H25" s="27">
        <f t="shared" ref="H25" si="4">$E25*F25</f>
        <v>2602.4499999999998</v>
      </c>
      <c r="I25" s="27"/>
      <c r="J25" s="27"/>
      <c r="K25" s="27"/>
      <c r="L25" s="27">
        <f t="shared" ref="L25" si="5">SUM(H25:I25)</f>
        <v>2602.4499999999998</v>
      </c>
      <c r="M25" s="27"/>
      <c r="N25" s="26"/>
      <c r="O25" s="27"/>
    </row>
    <row r="26" spans="1:15" ht="15.75" thickBot="1">
      <c r="A26" s="37">
        <v>7167</v>
      </c>
      <c r="B26" s="38" t="s">
        <v>69</v>
      </c>
      <c r="C26" s="38" t="s">
        <v>63</v>
      </c>
      <c r="D26" s="38" t="s">
        <v>8</v>
      </c>
      <c r="E26" s="38">
        <f>VLOOKUP(D26,Verkehrstage!$A$1:$B$10,2,FALSE)</f>
        <v>365</v>
      </c>
      <c r="F26" s="38">
        <v>7.13</v>
      </c>
      <c r="G26" s="83">
        <v>0</v>
      </c>
      <c r="H26" s="54">
        <f t="shared" si="1"/>
        <v>2602.4499999999998</v>
      </c>
      <c r="I26" s="54"/>
      <c r="J26" s="54"/>
      <c r="K26" s="54"/>
      <c r="L26" s="54">
        <f t="shared" si="0"/>
        <v>2602.4499999999998</v>
      </c>
      <c r="M26" s="54"/>
      <c r="N26" s="38"/>
      <c r="O26" s="54"/>
    </row>
    <row r="27" spans="1:15">
      <c r="A27" s="1"/>
      <c r="B27" s="1"/>
      <c r="C27" s="1"/>
      <c r="D27" s="1"/>
      <c r="E27" s="1"/>
      <c r="F27" s="28"/>
      <c r="G27" s="28"/>
      <c r="H27" s="42">
        <f>SUM(H7:H26)</f>
        <v>158534.66000000009</v>
      </c>
      <c r="I27" s="42"/>
      <c r="J27" s="42"/>
      <c r="K27" s="42"/>
      <c r="L27" s="42">
        <f t="shared" ref="L27" si="6">SUM(L7:L26)</f>
        <v>158534.66000000009</v>
      </c>
      <c r="M27" s="42"/>
      <c r="N27" s="42"/>
      <c r="O27" s="42"/>
    </row>
    <row r="28" spans="1:15">
      <c r="A28" s="1" t="s">
        <v>29</v>
      </c>
      <c r="B28" s="1" t="s">
        <v>35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 t="s">
        <v>30</v>
      </c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sheetProtection algorithmName="SHA-512" hashValue="yotS5hPN92EcJKOh/VpQNgB/UCB9jWApCwaZHI0ft6DHEMllb0az06TExlkfIC8dtklhIAze1Yqdgks/UluS4Q==" saltValue="nqjctBeKor8UQYIrT4muiw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"/>
  <sheetViews>
    <sheetView zoomScale="80" zoomScaleNormal="80" workbookViewId="0">
      <selection activeCell="T10" sqref="T10"/>
    </sheetView>
  </sheetViews>
  <sheetFormatPr baseColWidth="10" defaultRowHeight="15"/>
  <cols>
    <col min="2" max="2" width="21.42578125" bestFit="1" customWidth="1"/>
    <col min="3" max="3" width="18.5703125" bestFit="1" customWidth="1"/>
    <col min="4" max="4" width="13.5703125" customWidth="1"/>
    <col min="8" max="8" width="18.7109375" bestFit="1" customWidth="1"/>
    <col min="9" max="9" width="16.7109375" bestFit="1" customWidth="1"/>
    <col min="11" max="11" width="15.5703125" bestFit="1" customWidth="1"/>
    <col min="12" max="12" width="20.85546875" bestFit="1" customWidth="1"/>
  </cols>
  <sheetData>
    <row r="1" spans="1:16">
      <c r="L1" s="24"/>
      <c r="M1" s="24"/>
    </row>
    <row r="2" spans="1:16" ht="18">
      <c r="A2" s="187" t="s">
        <v>97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51" customHeight="1">
      <c r="A5" s="190" t="s">
        <v>27</v>
      </c>
      <c r="B5" s="190" t="s">
        <v>2</v>
      </c>
      <c r="C5" s="190" t="s">
        <v>28</v>
      </c>
      <c r="D5" s="190" t="s">
        <v>29</v>
      </c>
      <c r="E5" s="190" t="s">
        <v>30</v>
      </c>
      <c r="F5" s="192" t="s">
        <v>31</v>
      </c>
      <c r="G5" s="193"/>
      <c r="H5" s="60" t="s">
        <v>37</v>
      </c>
      <c r="I5" s="61"/>
      <c r="J5" s="25" t="s">
        <v>32</v>
      </c>
      <c r="K5" s="25" t="s">
        <v>33</v>
      </c>
      <c r="L5" s="188" t="s">
        <v>38</v>
      </c>
      <c r="M5" s="25" t="s">
        <v>33</v>
      </c>
      <c r="N5" s="29" t="s">
        <v>39</v>
      </c>
      <c r="O5" s="188" t="s">
        <v>34</v>
      </c>
    </row>
    <row r="6" spans="1:16">
      <c r="A6" s="191"/>
      <c r="B6" s="191"/>
      <c r="C6" s="191"/>
      <c r="D6" s="191"/>
      <c r="E6" s="191"/>
      <c r="F6" s="25" t="s">
        <v>22</v>
      </c>
      <c r="G6" s="25" t="s">
        <v>89</v>
      </c>
      <c r="H6" s="25" t="s">
        <v>22</v>
      </c>
      <c r="I6" s="25" t="s">
        <v>89</v>
      </c>
      <c r="J6" s="25"/>
      <c r="K6" s="25" t="s">
        <v>22</v>
      </c>
      <c r="L6" s="189"/>
      <c r="M6" s="25"/>
      <c r="N6" s="29"/>
      <c r="O6" s="189"/>
    </row>
    <row r="7" spans="1:16">
      <c r="A7" s="146" t="s">
        <v>119</v>
      </c>
      <c r="B7" s="26" t="s">
        <v>78</v>
      </c>
      <c r="C7" s="26" t="s">
        <v>79</v>
      </c>
      <c r="D7" s="26" t="s">
        <v>95</v>
      </c>
      <c r="E7" s="26">
        <f>VLOOKUP(D7,Verkehrstage!$A$1:$B$16,2,FALSE)</f>
        <v>47</v>
      </c>
      <c r="F7" s="27"/>
      <c r="G7" s="74"/>
      <c r="H7" s="27"/>
      <c r="I7" s="27"/>
      <c r="J7" s="27">
        <v>14.2</v>
      </c>
      <c r="K7" s="27">
        <f>$E7*J7</f>
        <v>667.4</v>
      </c>
      <c r="L7" s="27"/>
      <c r="M7" s="27"/>
      <c r="N7" s="95"/>
      <c r="O7" s="94"/>
      <c r="P7" s="150" t="s">
        <v>137</v>
      </c>
    </row>
    <row r="8" spans="1:16">
      <c r="A8" s="146" t="s">
        <v>120</v>
      </c>
      <c r="B8" s="26" t="s">
        <v>78</v>
      </c>
      <c r="C8" s="26" t="s">
        <v>79</v>
      </c>
      <c r="D8" s="26" t="s">
        <v>95</v>
      </c>
      <c r="E8" s="26">
        <f>VLOOKUP(D8,Verkehrstage!$A$1:$B$16,2,FALSE)</f>
        <v>47</v>
      </c>
      <c r="F8" s="27"/>
      <c r="G8" s="74"/>
      <c r="H8" s="27"/>
      <c r="I8" s="27"/>
      <c r="J8" s="27">
        <v>14.2</v>
      </c>
      <c r="K8" s="27">
        <f t="shared" ref="K8:K24" si="0">$E8*J8</f>
        <v>667.4</v>
      </c>
      <c r="L8" s="27"/>
      <c r="M8" s="27"/>
      <c r="N8" s="95"/>
      <c r="O8" s="94"/>
      <c r="P8" s="150" t="s">
        <v>137</v>
      </c>
    </row>
    <row r="9" spans="1:16">
      <c r="A9" s="146" t="s">
        <v>121</v>
      </c>
      <c r="B9" s="26" t="s">
        <v>78</v>
      </c>
      <c r="C9" s="26" t="s">
        <v>79</v>
      </c>
      <c r="D9" s="26" t="s">
        <v>95</v>
      </c>
      <c r="E9" s="26">
        <f>VLOOKUP(D9,Verkehrstage!$A$1:$B$16,2,FALSE)</f>
        <v>47</v>
      </c>
      <c r="F9" s="27"/>
      <c r="G9" s="74"/>
      <c r="H9" s="27"/>
      <c r="I9" s="27"/>
      <c r="J9" s="27">
        <v>14.2</v>
      </c>
      <c r="K9" s="27">
        <f t="shared" si="0"/>
        <v>667.4</v>
      </c>
      <c r="L9" s="27"/>
      <c r="M9" s="27"/>
      <c r="N9" s="95"/>
      <c r="O9" s="94"/>
      <c r="P9" s="150" t="s">
        <v>137</v>
      </c>
    </row>
    <row r="10" spans="1:16">
      <c r="A10" s="146" t="s">
        <v>122</v>
      </c>
      <c r="B10" s="26" t="s">
        <v>78</v>
      </c>
      <c r="C10" s="26" t="s">
        <v>79</v>
      </c>
      <c r="D10" s="26" t="s">
        <v>95</v>
      </c>
      <c r="E10" s="26">
        <f>VLOOKUP(D10,Verkehrstage!$A$1:$B$16,2,FALSE)</f>
        <v>47</v>
      </c>
      <c r="F10" s="27"/>
      <c r="G10" s="74"/>
      <c r="H10" s="27"/>
      <c r="I10" s="27"/>
      <c r="J10" s="27">
        <v>14.2</v>
      </c>
      <c r="K10" s="27">
        <f t="shared" si="0"/>
        <v>667.4</v>
      </c>
      <c r="L10" s="27"/>
      <c r="M10" s="27"/>
      <c r="N10" s="95"/>
      <c r="O10" s="94"/>
      <c r="P10" s="150" t="s">
        <v>137</v>
      </c>
    </row>
    <row r="11" spans="1:16">
      <c r="A11" s="146" t="s">
        <v>123</v>
      </c>
      <c r="B11" s="26" t="s">
        <v>78</v>
      </c>
      <c r="C11" s="26" t="s">
        <v>79</v>
      </c>
      <c r="D11" s="26" t="s">
        <v>96</v>
      </c>
      <c r="E11" s="26">
        <f>VLOOKUP(D11,Verkehrstage!$A$1:$B$16,2,FALSE)</f>
        <v>66</v>
      </c>
      <c r="F11" s="27"/>
      <c r="G11" s="74"/>
      <c r="H11" s="27"/>
      <c r="I11" s="27"/>
      <c r="J11" s="27">
        <v>14.2</v>
      </c>
      <c r="K11" s="27">
        <f t="shared" si="0"/>
        <v>937.19999999999993</v>
      </c>
      <c r="L11" s="27"/>
      <c r="M11" s="27"/>
      <c r="N11" s="95"/>
      <c r="O11" s="94"/>
      <c r="P11" s="150" t="s">
        <v>137</v>
      </c>
    </row>
    <row r="12" spans="1:16">
      <c r="A12" s="146" t="s">
        <v>124</v>
      </c>
      <c r="B12" s="26" t="s">
        <v>78</v>
      </c>
      <c r="C12" s="26" t="s">
        <v>79</v>
      </c>
      <c r="D12" s="26" t="s">
        <v>96</v>
      </c>
      <c r="E12" s="26">
        <f>VLOOKUP(D12,Verkehrstage!$A$1:$B$16,2,FALSE)</f>
        <v>66</v>
      </c>
      <c r="F12" s="27"/>
      <c r="G12" s="27"/>
      <c r="H12" s="27"/>
      <c r="I12" s="27"/>
      <c r="J12" s="27">
        <v>14.2</v>
      </c>
      <c r="K12" s="27">
        <f t="shared" si="0"/>
        <v>937.19999999999993</v>
      </c>
      <c r="L12" s="27"/>
      <c r="M12" s="27"/>
      <c r="N12" s="26"/>
      <c r="O12" s="27"/>
      <c r="P12" s="150" t="s">
        <v>137</v>
      </c>
    </row>
    <row r="13" spans="1:16">
      <c r="A13" s="146" t="s">
        <v>125</v>
      </c>
      <c r="B13" s="26" t="s">
        <v>78</v>
      </c>
      <c r="C13" s="26" t="s">
        <v>79</v>
      </c>
      <c r="D13" s="26" t="s">
        <v>96</v>
      </c>
      <c r="E13" s="26">
        <f>VLOOKUP(D13,Verkehrstage!$A$1:$B$16,2,FALSE)</f>
        <v>66</v>
      </c>
      <c r="F13" s="27"/>
      <c r="G13" s="27"/>
      <c r="H13" s="27"/>
      <c r="I13" s="27"/>
      <c r="J13" s="27">
        <v>14.2</v>
      </c>
      <c r="K13" s="27">
        <f t="shared" si="0"/>
        <v>937.19999999999993</v>
      </c>
      <c r="L13" s="27"/>
      <c r="M13" s="27"/>
      <c r="N13" s="26"/>
      <c r="O13" s="27"/>
      <c r="P13" s="150" t="s">
        <v>137</v>
      </c>
    </row>
    <row r="14" spans="1:16">
      <c r="A14" s="146" t="s">
        <v>126</v>
      </c>
      <c r="B14" s="26" t="s">
        <v>78</v>
      </c>
      <c r="C14" s="26" t="s">
        <v>79</v>
      </c>
      <c r="D14" s="26" t="s">
        <v>96</v>
      </c>
      <c r="E14" s="26">
        <f>VLOOKUP(D14,Verkehrstage!$A$1:$B$16,2,FALSE)</f>
        <v>66</v>
      </c>
      <c r="F14" s="27"/>
      <c r="G14" s="27"/>
      <c r="H14" s="27"/>
      <c r="I14" s="27"/>
      <c r="J14" s="27">
        <v>14.2</v>
      </c>
      <c r="K14" s="27">
        <f t="shared" si="0"/>
        <v>937.19999999999993</v>
      </c>
      <c r="L14" s="27"/>
      <c r="M14" s="27"/>
      <c r="N14" s="26"/>
      <c r="O14" s="27"/>
      <c r="P14" s="150" t="s">
        <v>137</v>
      </c>
    </row>
    <row r="15" spans="1:16" ht="15.75" thickBot="1">
      <c r="A15" s="147" t="s">
        <v>127</v>
      </c>
      <c r="B15" s="35" t="s">
        <v>78</v>
      </c>
      <c r="C15" s="35" t="s">
        <v>79</v>
      </c>
      <c r="D15" s="35" t="s">
        <v>96</v>
      </c>
      <c r="E15" s="35">
        <f>VLOOKUP(D15,Verkehrstage!$A$1:$B$16,2,FALSE)</f>
        <v>66</v>
      </c>
      <c r="F15" s="36"/>
      <c r="G15" s="36"/>
      <c r="H15" s="36"/>
      <c r="I15" s="36"/>
      <c r="J15" s="36">
        <v>14.2</v>
      </c>
      <c r="K15" s="36">
        <f t="shared" si="0"/>
        <v>937.19999999999993</v>
      </c>
      <c r="L15" s="36"/>
      <c r="M15" s="36"/>
      <c r="N15" s="35"/>
      <c r="O15" s="36"/>
      <c r="P15" s="150" t="s">
        <v>137</v>
      </c>
    </row>
    <row r="16" spans="1:16">
      <c r="A16" s="148" t="s">
        <v>128</v>
      </c>
      <c r="B16" s="32" t="s">
        <v>79</v>
      </c>
      <c r="C16" s="32" t="s">
        <v>78</v>
      </c>
      <c r="D16" s="26" t="s">
        <v>95</v>
      </c>
      <c r="E16" s="32">
        <f>VLOOKUP(D16,Verkehrstage!$A$1:$B$16,2,FALSE)</f>
        <v>47</v>
      </c>
      <c r="F16" s="33"/>
      <c r="G16" s="33"/>
      <c r="H16" s="33"/>
      <c r="I16" s="33"/>
      <c r="J16" s="33">
        <v>14.2</v>
      </c>
      <c r="K16" s="33">
        <f t="shared" si="0"/>
        <v>667.4</v>
      </c>
      <c r="L16" s="27"/>
      <c r="M16" s="27"/>
      <c r="N16" s="32"/>
      <c r="O16" s="33"/>
      <c r="P16" s="150" t="s">
        <v>137</v>
      </c>
    </row>
    <row r="17" spans="1:16">
      <c r="A17" s="149" t="s">
        <v>129</v>
      </c>
      <c r="B17" s="32" t="s">
        <v>79</v>
      </c>
      <c r="C17" s="32" t="s">
        <v>78</v>
      </c>
      <c r="D17" s="26" t="s">
        <v>95</v>
      </c>
      <c r="E17" s="26">
        <f>VLOOKUP(D17,Verkehrstage!$A$1:$B$16,2,FALSE)</f>
        <v>47</v>
      </c>
      <c r="F17" s="33"/>
      <c r="G17" s="33"/>
      <c r="H17" s="33"/>
      <c r="I17" s="33"/>
      <c r="J17" s="33">
        <v>14.2</v>
      </c>
      <c r="K17" s="27">
        <f t="shared" si="0"/>
        <v>667.4</v>
      </c>
      <c r="L17" s="27"/>
      <c r="M17" s="27"/>
      <c r="N17" s="32"/>
      <c r="O17" s="33"/>
      <c r="P17" s="150" t="s">
        <v>137</v>
      </c>
    </row>
    <row r="18" spans="1:16">
      <c r="A18" s="148" t="s">
        <v>130</v>
      </c>
      <c r="B18" s="32" t="s">
        <v>79</v>
      </c>
      <c r="C18" s="32" t="s">
        <v>78</v>
      </c>
      <c r="D18" s="26" t="s">
        <v>95</v>
      </c>
      <c r="E18" s="26">
        <f>VLOOKUP(D18,Verkehrstage!$A$1:$B$16,2,FALSE)</f>
        <v>47</v>
      </c>
      <c r="F18" s="33"/>
      <c r="G18" s="33"/>
      <c r="H18" s="33"/>
      <c r="I18" s="33"/>
      <c r="J18" s="33">
        <v>14.2</v>
      </c>
      <c r="K18" s="27">
        <f t="shared" si="0"/>
        <v>667.4</v>
      </c>
      <c r="L18" s="27"/>
      <c r="M18" s="27"/>
      <c r="N18" s="32"/>
      <c r="O18" s="33"/>
      <c r="P18" s="150" t="s">
        <v>137</v>
      </c>
    </row>
    <row r="19" spans="1:16">
      <c r="A19" s="148" t="s">
        <v>131</v>
      </c>
      <c r="B19" s="32" t="s">
        <v>79</v>
      </c>
      <c r="C19" s="32" t="s">
        <v>78</v>
      </c>
      <c r="D19" s="26" t="s">
        <v>95</v>
      </c>
      <c r="E19" s="26">
        <f>VLOOKUP(D19,Verkehrstage!$A$1:$B$16,2,FALSE)</f>
        <v>47</v>
      </c>
      <c r="F19" s="33"/>
      <c r="G19" s="33"/>
      <c r="H19" s="33"/>
      <c r="I19" s="33"/>
      <c r="J19" s="33">
        <v>14.2</v>
      </c>
      <c r="K19" s="27">
        <f t="shared" si="0"/>
        <v>667.4</v>
      </c>
      <c r="L19" s="27"/>
      <c r="M19" s="27"/>
      <c r="N19" s="32"/>
      <c r="O19" s="33"/>
      <c r="P19" s="150" t="s">
        <v>137</v>
      </c>
    </row>
    <row r="20" spans="1:16">
      <c r="A20" s="148" t="s">
        <v>132</v>
      </c>
      <c r="B20" s="32" t="s">
        <v>79</v>
      </c>
      <c r="C20" s="32" t="s">
        <v>78</v>
      </c>
      <c r="D20" s="26" t="s">
        <v>96</v>
      </c>
      <c r="E20" s="26">
        <f>VLOOKUP(D20,Verkehrstage!$A$1:$B$16,2,FALSE)</f>
        <v>66</v>
      </c>
      <c r="F20" s="33"/>
      <c r="G20" s="33"/>
      <c r="H20" s="33"/>
      <c r="I20" s="33"/>
      <c r="J20" s="33">
        <v>14.2</v>
      </c>
      <c r="K20" s="27">
        <f t="shared" si="0"/>
        <v>937.19999999999993</v>
      </c>
      <c r="L20" s="27"/>
      <c r="M20" s="27"/>
      <c r="N20" s="32"/>
      <c r="O20" s="33"/>
      <c r="P20" s="150" t="s">
        <v>137</v>
      </c>
    </row>
    <row r="21" spans="1:16">
      <c r="A21" s="148" t="s">
        <v>133</v>
      </c>
      <c r="B21" s="32" t="s">
        <v>79</v>
      </c>
      <c r="C21" s="32" t="s">
        <v>78</v>
      </c>
      <c r="D21" s="26" t="s">
        <v>96</v>
      </c>
      <c r="E21" s="26">
        <f>VLOOKUP(D21,Verkehrstage!$A$1:$B$16,2,FALSE)</f>
        <v>66</v>
      </c>
      <c r="F21" s="33"/>
      <c r="G21" s="33"/>
      <c r="H21" s="33"/>
      <c r="I21" s="33"/>
      <c r="J21" s="33">
        <v>14.2</v>
      </c>
      <c r="K21" s="27">
        <f t="shared" si="0"/>
        <v>937.19999999999993</v>
      </c>
      <c r="L21" s="27"/>
      <c r="M21" s="27"/>
      <c r="N21" s="32"/>
      <c r="O21" s="33"/>
      <c r="P21" s="150" t="s">
        <v>137</v>
      </c>
    </row>
    <row r="22" spans="1:16">
      <c r="A22" s="148" t="s">
        <v>134</v>
      </c>
      <c r="B22" s="32" t="s">
        <v>79</v>
      </c>
      <c r="C22" s="32" t="s">
        <v>78</v>
      </c>
      <c r="D22" s="26" t="s">
        <v>96</v>
      </c>
      <c r="E22" s="26">
        <f>VLOOKUP(D22,Verkehrstage!$A$1:$B$16,2,FALSE)</f>
        <v>66</v>
      </c>
      <c r="F22" s="33"/>
      <c r="G22" s="33"/>
      <c r="H22" s="33"/>
      <c r="I22" s="33"/>
      <c r="J22" s="33">
        <v>14.2</v>
      </c>
      <c r="K22" s="27">
        <f t="shared" si="0"/>
        <v>937.19999999999993</v>
      </c>
      <c r="L22" s="27"/>
      <c r="M22" s="27"/>
      <c r="N22" s="32"/>
      <c r="O22" s="33"/>
      <c r="P22" s="150" t="s">
        <v>137</v>
      </c>
    </row>
    <row r="23" spans="1:16">
      <c r="A23" s="148" t="s">
        <v>135</v>
      </c>
      <c r="B23" s="32" t="s">
        <v>79</v>
      </c>
      <c r="C23" s="32" t="s">
        <v>78</v>
      </c>
      <c r="D23" s="26" t="s">
        <v>96</v>
      </c>
      <c r="E23" s="26">
        <f>VLOOKUP(D23,Verkehrstage!$A$1:$B$16,2,FALSE)</f>
        <v>66</v>
      </c>
      <c r="F23" s="33"/>
      <c r="G23" s="33"/>
      <c r="H23" s="33"/>
      <c r="I23" s="33"/>
      <c r="J23" s="33">
        <v>14.2</v>
      </c>
      <c r="K23" s="27">
        <f t="shared" si="0"/>
        <v>937.19999999999993</v>
      </c>
      <c r="L23" s="27"/>
      <c r="M23" s="27"/>
      <c r="N23" s="32"/>
      <c r="O23" s="33"/>
      <c r="P23" s="150" t="s">
        <v>137</v>
      </c>
    </row>
    <row r="24" spans="1:16" ht="15.75" thickBot="1">
      <c r="A24" s="147" t="s">
        <v>136</v>
      </c>
      <c r="B24" s="35" t="s">
        <v>79</v>
      </c>
      <c r="C24" s="35" t="s">
        <v>78</v>
      </c>
      <c r="D24" s="35" t="s">
        <v>96</v>
      </c>
      <c r="E24" s="35">
        <f>VLOOKUP(D24,Verkehrstage!$A$1:$B$16,2,FALSE)</f>
        <v>66</v>
      </c>
      <c r="F24" s="36"/>
      <c r="G24" s="36"/>
      <c r="H24" s="36"/>
      <c r="I24" s="36"/>
      <c r="J24" s="36">
        <v>14.2</v>
      </c>
      <c r="K24" s="36">
        <f t="shared" si="0"/>
        <v>937.19999999999993</v>
      </c>
      <c r="L24" s="36"/>
      <c r="M24" s="36"/>
      <c r="N24" s="35"/>
      <c r="O24" s="36"/>
      <c r="P24" s="150" t="s">
        <v>137</v>
      </c>
    </row>
    <row r="25" spans="1:16">
      <c r="A25" s="1"/>
      <c r="B25" s="1"/>
      <c r="C25" s="1"/>
      <c r="D25" s="1"/>
      <c r="E25" s="1"/>
      <c r="F25" s="28"/>
      <c r="G25" s="28"/>
      <c r="H25" s="42"/>
      <c r="I25" s="42"/>
      <c r="J25" s="42"/>
      <c r="K25" s="42">
        <f>SUM(K7:K24)</f>
        <v>14711.200000000003</v>
      </c>
      <c r="L25" s="42"/>
      <c r="M25" s="44"/>
      <c r="N25" s="32"/>
      <c r="O25" s="32"/>
    </row>
    <row r="26" spans="1:16">
      <c r="A26" s="1" t="s">
        <v>29</v>
      </c>
      <c r="B26" s="1" t="s">
        <v>35</v>
      </c>
      <c r="C26" s="4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>
      <c r="A27" s="1" t="s">
        <v>30</v>
      </c>
      <c r="B27" s="1" t="s">
        <v>36</v>
      </c>
      <c r="C27" s="4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Gesamtübersicht</vt:lpstr>
      <vt:lpstr>RE 7</vt:lpstr>
      <vt:lpstr>RE 57</vt:lpstr>
      <vt:lpstr>RE 70</vt:lpstr>
      <vt:lpstr>RB 40</vt:lpstr>
      <vt:lpstr>RB 41</vt:lpstr>
      <vt:lpstr>RB 43</vt:lpstr>
      <vt:lpstr>RB 44</vt:lpstr>
      <vt:lpstr>RB 49</vt:lpstr>
      <vt:lpstr>RB 50</vt:lpstr>
      <vt:lpstr>RB 59</vt:lpstr>
      <vt:lpstr>RS 5</vt:lpstr>
      <vt:lpstr>Streckenlängen</vt:lpstr>
      <vt:lpstr>Verkehrstage</vt:lpstr>
    </vt:vector>
  </TitlesOfParts>
  <Company>TLBV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TLBV Michel, Philipp</dc:creator>
  <cp:lastModifiedBy>TLBV Michel, Philipp</cp:lastModifiedBy>
  <dcterms:created xsi:type="dcterms:W3CDTF">2024-05-28T10:44:26Z</dcterms:created>
  <dcterms:modified xsi:type="dcterms:W3CDTF">2026-02-12T09:51:03Z</dcterms:modified>
</cp:coreProperties>
</file>