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balciunas\Desktop\VGU\"/>
    </mc:Choice>
  </mc:AlternateContent>
  <xr:revisionPtr revIDLastSave="0" documentId="13_ncr:1_{DE588F0A-CA5C-4E4E-8AA8-BFF8E4C6D40E}" xr6:coauthVersionLast="47" xr6:coauthVersionMax="47" xr10:uidLastSave="{00000000-0000-0000-0000-000000000000}"/>
  <workbookProtection workbookAlgorithmName="SHA-512" workbookHashValue="U4C9rG+JocU2TkagJyh/g7B9a6cspQWLPY33otK9YWeczotZM0gwfz4Zvg9p15Qx4Wst4BQKPOYdUbgUyQ8FMA==" workbookSaltValue="U7UunwNOS2DxuNMnsxKJmQ==" workbookSpinCount="100000" lockStructure="1"/>
  <bookViews>
    <workbookView xWindow="38280" yWindow="-120" windowWidth="29040" windowHeight="15720" xr2:uid="{00000000-000D-0000-FFFF-FFFF00000000}"/>
  </bookViews>
  <sheets>
    <sheet name="Los 3" sheetId="23" r:id="rId1"/>
    <sheet name="Annahmen Los 3" sheetId="28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5" i="23" l="1"/>
  <c r="C16" i="28"/>
  <c r="G116" i="23" l="1"/>
  <c r="G115" i="23"/>
  <c r="G114" i="23"/>
  <c r="G113" i="23"/>
  <c r="G112" i="23"/>
  <c r="E109" i="23"/>
  <c r="G109" i="23" s="1"/>
  <c r="E108" i="23"/>
  <c r="G108" i="23" s="1"/>
  <c r="G105" i="23"/>
  <c r="E100" i="23"/>
  <c r="G100" i="23" s="1"/>
  <c r="E99" i="23"/>
  <c r="G99" i="23" s="1"/>
  <c r="E98" i="23"/>
  <c r="G98" i="23" s="1"/>
  <c r="E72" i="23"/>
  <c r="G72" i="23" s="1"/>
  <c r="E70" i="23"/>
  <c r="G70" i="23" s="1"/>
  <c r="E69" i="23"/>
  <c r="G69" i="23" s="1"/>
  <c r="E68" i="23"/>
  <c r="G68" i="23" s="1"/>
  <c r="E67" i="23"/>
  <c r="G67" i="23" s="1"/>
  <c r="E53" i="23"/>
  <c r="G53" i="23" s="1"/>
  <c r="E51" i="23"/>
  <c r="G51" i="23" s="1"/>
  <c r="E50" i="23"/>
  <c r="G50" i="23" s="1"/>
  <c r="E49" i="23"/>
  <c r="G49" i="23" s="1"/>
  <c r="E48" i="23"/>
  <c r="G48" i="23" s="1"/>
  <c r="E47" i="23"/>
  <c r="G47" i="23" s="1"/>
  <c r="E46" i="23"/>
  <c r="G46" i="23" s="1"/>
  <c r="E45" i="23"/>
  <c r="G45" i="23" s="1"/>
  <c r="E35" i="23"/>
  <c r="G35" i="23" s="1"/>
  <c r="E34" i="23"/>
  <c r="G34" i="23" s="1"/>
  <c r="E33" i="23"/>
  <c r="G33" i="23" s="1"/>
  <c r="E32" i="23"/>
  <c r="E31" i="23"/>
  <c r="G31" i="23" s="1"/>
  <c r="E27" i="23"/>
  <c r="E28" i="23" s="1"/>
  <c r="G28" i="23" s="1"/>
  <c r="E26" i="23"/>
  <c r="G26" i="23" s="1"/>
  <c r="E23" i="23"/>
  <c r="G23" i="23" s="1"/>
  <c r="E22" i="23"/>
  <c r="G22" i="23" s="1"/>
  <c r="E21" i="23"/>
  <c r="G21" i="23" s="1"/>
  <c r="E18" i="23"/>
  <c r="G18" i="23" s="1"/>
  <c r="E17" i="23"/>
  <c r="G17" i="23" s="1"/>
  <c r="G14" i="23"/>
  <c r="E13" i="23"/>
  <c r="G13" i="23" s="1"/>
  <c r="G10" i="23"/>
  <c r="C15" i="28"/>
  <c r="E71" i="23" l="1"/>
  <c r="G71" i="23" s="1"/>
  <c r="G27" i="23"/>
  <c r="C105" i="28"/>
  <c r="C110" i="28" l="1"/>
  <c r="E102" i="23" s="1"/>
  <c r="G102" i="23" s="1"/>
  <c r="C111" i="28"/>
  <c r="E103" i="23" s="1"/>
  <c r="G103" i="23" s="1"/>
  <c r="C112" i="28"/>
  <c r="E104" i="23" s="1"/>
  <c r="G104" i="23" s="1"/>
  <c r="C109" i="28"/>
  <c r="E101" i="23" s="1"/>
  <c r="G101" i="23" s="1"/>
  <c r="C68" i="28"/>
  <c r="C69" i="28"/>
  <c r="C70" i="28"/>
  <c r="C67" i="28"/>
  <c r="C56" i="28"/>
  <c r="E97" i="23" s="1"/>
  <c r="G97" i="23" s="1"/>
  <c r="C50" i="28"/>
  <c r="C44" i="28"/>
  <c r="C46" i="28" s="1"/>
  <c r="E86" i="23" s="1"/>
  <c r="G86" i="23" s="1"/>
  <c r="C25" i="28"/>
  <c r="C24" i="28"/>
  <c r="C22" i="28"/>
  <c r="C23" i="28"/>
  <c r="C31" i="28" s="1"/>
  <c r="C21" i="28"/>
  <c r="C9" i="28"/>
  <c r="C5" i="28"/>
  <c r="C4" i="28" l="1"/>
  <c r="D9" i="28"/>
  <c r="C26" i="28"/>
  <c r="C100" i="28"/>
  <c r="C53" i="28"/>
  <c r="E93" i="23" s="1"/>
  <c r="G93" i="23" s="1"/>
  <c r="C55" i="28"/>
  <c r="E95" i="23" s="1"/>
  <c r="G95" i="23" s="1"/>
  <c r="C52" i="28"/>
  <c r="E92" i="23" s="1"/>
  <c r="G92" i="23" s="1"/>
  <c r="C54" i="28"/>
  <c r="E94" i="23" s="1"/>
  <c r="G94" i="23" s="1"/>
  <c r="C51" i="28"/>
  <c r="E91" i="23" s="1"/>
  <c r="C49" i="28"/>
  <c r="E89" i="23" s="1"/>
  <c r="G89" i="23" s="1"/>
  <c r="C45" i="28"/>
  <c r="E85" i="23" s="1"/>
  <c r="C48" i="28"/>
  <c r="E88" i="23" s="1"/>
  <c r="G88" i="23" s="1"/>
  <c r="C47" i="28"/>
  <c r="E87" i="23" s="1"/>
  <c r="G87" i="23" s="1"/>
  <c r="C42" i="28"/>
  <c r="C38" i="28"/>
  <c r="E80" i="23" s="1"/>
  <c r="G80" i="23" s="1"/>
  <c r="C32" i="28"/>
  <c r="E73" i="23" s="1"/>
  <c r="G73" i="23" s="1"/>
  <c r="C43" i="28"/>
  <c r="C40" i="28"/>
  <c r="E82" i="23" s="1"/>
  <c r="G82" i="23" s="1"/>
  <c r="C33" i="28"/>
  <c r="E74" i="23" s="1"/>
  <c r="G74" i="23" s="1"/>
  <c r="C36" i="28"/>
  <c r="E77" i="23" s="1"/>
  <c r="G77" i="23" s="1"/>
  <c r="C37" i="28"/>
  <c r="E79" i="23" s="1"/>
  <c r="G79" i="23" s="1"/>
  <c r="C39" i="28"/>
  <c r="E81" i="23" s="1"/>
  <c r="G81" i="23" s="1"/>
  <c r="C34" i="28"/>
  <c r="E75" i="23" s="1"/>
  <c r="G75" i="23" s="1"/>
  <c r="C35" i="28"/>
  <c r="E76" i="23" s="1"/>
  <c r="C41" i="28"/>
  <c r="E83" i="23" s="1"/>
  <c r="C66" i="28" l="1"/>
  <c r="D8" i="28"/>
  <c r="D5" i="28"/>
  <c r="E55" i="23"/>
  <c r="G55" i="23" s="1"/>
  <c r="E52" i="23"/>
  <c r="G52" i="23" s="1"/>
  <c r="E54" i="23"/>
  <c r="G54" i="23" s="1"/>
  <c r="G85" i="23"/>
  <c r="E90" i="23"/>
  <c r="G90" i="23" s="1"/>
  <c r="E96" i="23"/>
  <c r="G96" i="23" s="1"/>
  <c r="G91" i="23"/>
  <c r="E84" i="23"/>
  <c r="G84" i="23" s="1"/>
  <c r="G83" i="23"/>
  <c r="E78" i="23"/>
  <c r="G78" i="23" s="1"/>
  <c r="G76" i="23"/>
  <c r="C108" i="28"/>
  <c r="C86" i="28" l="1"/>
  <c r="E66" i="23" s="1"/>
  <c r="G66" i="23" s="1"/>
  <c r="E39" i="23"/>
  <c r="G39" i="23" s="1"/>
  <c r="C88" i="28"/>
  <c r="C98" i="28"/>
  <c r="C101" i="28" s="1"/>
  <c r="C84" i="28"/>
  <c r="E65" i="23" s="1"/>
  <c r="G65" i="23" s="1"/>
  <c r="C65" i="28"/>
  <c r="C90" i="28"/>
  <c r="C73" i="28"/>
  <c r="E59" i="23" l="1"/>
  <c r="G59" i="23" s="1"/>
  <c r="E58" i="23"/>
  <c r="G58" i="23" s="1"/>
  <c r="E57" i="23"/>
  <c r="G57" i="23" s="1"/>
  <c r="E56" i="23"/>
  <c r="G56" i="23" s="1"/>
  <c r="E63" i="23"/>
  <c r="G63" i="23" s="1"/>
  <c r="E60" i="23"/>
  <c r="G60" i="23" s="1"/>
  <c r="E64" i="23"/>
  <c r="G64" i="23" s="1"/>
  <c r="E61" i="23"/>
  <c r="G61" i="23" s="1"/>
  <c r="E62" i="23"/>
  <c r="G62" i="23" s="1"/>
  <c r="E40" i="23"/>
  <c r="G40" i="23" s="1"/>
  <c r="E41" i="23"/>
  <c r="E36" i="23"/>
  <c r="E37" i="23"/>
  <c r="G37" i="23" s="1"/>
  <c r="E38" i="23"/>
  <c r="G38" i="23" s="1"/>
  <c r="E44" i="23" l="1"/>
  <c r="G44" i="23" s="1"/>
  <c r="G36" i="23"/>
  <c r="E43" i="23"/>
  <c r="G43" i="23" s="1"/>
  <c r="E42" i="23"/>
  <c r="G42" i="23" s="1"/>
  <c r="G41" i="23"/>
  <c r="G118" i="23" l="1"/>
  <c r="G119" i="23" s="1"/>
</calcChain>
</file>

<file path=xl/sharedStrings.xml><?xml version="1.0" encoding="utf-8"?>
<sst xmlns="http://schemas.openxmlformats.org/spreadsheetml/2006/main" count="540" uniqueCount="358">
  <si>
    <t>Pos.</t>
  </si>
  <si>
    <t>Bezeichnung</t>
  </si>
  <si>
    <t>Einheit</t>
  </si>
  <si>
    <t>Menge</t>
  </si>
  <si>
    <t>Einzelpreis in € (netto)</t>
  </si>
  <si>
    <t>Kommentar</t>
  </si>
  <si>
    <t>psch.</t>
  </si>
  <si>
    <t>Prüfung der Liegenschaftsliste, Erstellen Rolloutplanung und Dokumentation</t>
  </si>
  <si>
    <t>Arbeitspaket 1: Übergreifendes Projektmanagement</t>
  </si>
  <si>
    <t>1.1</t>
  </si>
  <si>
    <t>Projektmanagement inkl. Kommunikation mit AG, Kommunikation mit Errichter und Betreiber der LIS, Kommunikation mit VNB und Qualitätssicherung</t>
  </si>
  <si>
    <t>Arbeitspaket 2: Kick-off und Rolloutplanung</t>
  </si>
  <si>
    <t>2.1</t>
  </si>
  <si>
    <t>2.2</t>
  </si>
  <si>
    <t>Gesamtpreis in € (netto)</t>
  </si>
  <si>
    <t>Arbeitspaket 3: Bestandsaufnahme</t>
  </si>
  <si>
    <t>3.1</t>
  </si>
  <si>
    <t>3.2</t>
  </si>
  <si>
    <t>Kick-off-Meetings</t>
  </si>
  <si>
    <t>Beschaffung und Sichtung Leitungsauskünfte</t>
  </si>
  <si>
    <t>Ermittlung frei verfügbare Netzanschlusskapazität</t>
  </si>
  <si>
    <t>4.1</t>
  </si>
  <si>
    <t>4.2</t>
  </si>
  <si>
    <t>4.3</t>
  </si>
  <si>
    <t>Arbeitspaket 4: Grobkonzept und Standorttermin</t>
  </si>
  <si>
    <t>Standorttermin</t>
  </si>
  <si>
    <t>Ermittlung Art und Standorte der LP, Barrierefreiheitskonzept, Leitungswege, Zeitplanung, Kostenschätzung</t>
  </si>
  <si>
    <t>Ein zentraler Kick-off Termin + ein Kick-off Termin je Amt inkl. Vor- und Nachbereitung der Termine</t>
  </si>
  <si>
    <t xml:space="preserve">Abgleich Bestandsunterlagen vor Ort, Abstimmung des Grobkonzepts vor Ort, </t>
  </si>
  <si>
    <t>Netzleistungsabfrage/Netzanschlussanfrage</t>
  </si>
  <si>
    <t>Arbeitspaket 5: Finale Planung der vorgelagerten Infrastruktur</t>
  </si>
  <si>
    <t>5.1</t>
  </si>
  <si>
    <t>5.2</t>
  </si>
  <si>
    <t>5.3</t>
  </si>
  <si>
    <t>Erstellung und Abstimmung Grobkonzept</t>
  </si>
  <si>
    <t>Aufklärung Bodenkontamination</t>
  </si>
  <si>
    <t>Handling-Fee</t>
  </si>
  <si>
    <t>Erstellung Projektbeschreibung, Planung Baustelleneinrichtung, Tiefbauarbeiten, Elektrische Infrastruktur, Kostenberechnung</t>
  </si>
  <si>
    <t>Planung der vorgelagerten Infrastruktur</t>
  </si>
  <si>
    <t>6.1</t>
  </si>
  <si>
    <t>6.2</t>
  </si>
  <si>
    <t>6.3</t>
  </si>
  <si>
    <t>Arbeitspaket 6: Errichtung der vorgelagerten Infrastruktur</t>
  </si>
  <si>
    <t>Ortung mittels Handschachtung</t>
  </si>
  <si>
    <t>Ortung mittels Sondierungsgerät</t>
  </si>
  <si>
    <t>Ortung mittels Bodenradar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</si>
  <si>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</si>
  <si>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</si>
  <si>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</si>
  <si>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</si>
  <si>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</si>
  <si>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</si>
  <si>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</si>
  <si>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</si>
  <si>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</si>
  <si>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</si>
  <si>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</si>
  <si>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</si>
  <si>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</si>
  <si>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</si>
  <si>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Baustelleneinrichtung</t>
  </si>
  <si>
    <t>Aufnahme und Sicherung der Oberfläche (Rasen- und Vegetationsflächen)</t>
  </si>
  <si>
    <t>Aufnahme und Sicherung der Oberfläche (Pflasterbelag im Sand- oder Betonbett)</t>
  </si>
  <si>
    <t>Aufnahme und Sicherung der Oberfläche (Beton und Asphalt)</t>
  </si>
  <si>
    <t>m³</t>
  </si>
  <si>
    <t>m</t>
  </si>
  <si>
    <t>Bodenaushub und Wiedereinbringen des Bodens (Bodenklasse 3 und 4)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</si>
  <si>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</si>
  <si>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</si>
  <si>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</si>
  <si>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</si>
  <si>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</si>
  <si>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</si>
  <si>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</si>
  <si>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</si>
  <si>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</si>
  <si>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</si>
  <si>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</si>
  <si>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</si>
  <si>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</si>
  <si>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</si>
  <si>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Sicherung von Leitungen, Abflüssen und Drainagen (gegen Versanden), vorhandener Grenzsteine und -markierungen</t>
  </si>
  <si>
    <t>Schutz von Gräben und Gruben gegen eindringendes Oberflächenwasser und Entfernen von eingedrungenem Oberflächenwasser</t>
  </si>
  <si>
    <t>Liefern und Einbauen eines Sandbettes mit einer Mindesthöhe von 30 cm inkl. der erforderlichen Mehrtiefe des Grabens von 5 cm und Absanden von Fremdleitungen</t>
  </si>
  <si>
    <t>Verlegung von Trassenwarnband</t>
  </si>
  <si>
    <t>Lieferung und Einbau von verdichtungsfähigem, witterungs- und frostunempfindlichem Füllmaterial mit Herkunftsnachweis</t>
  </si>
  <si>
    <t>Reststreifenwiederherstellung gemäß ZTV A-StB</t>
  </si>
  <si>
    <t>Demontage und erneute Montage von Zäunen</t>
  </si>
  <si>
    <t>Aus-, Um- und Einpflanzen von Begrünung</t>
  </si>
  <si>
    <t>Beseitigung von nach- und ausgebrochenem Material inkl. Abfahren und Anfahren von Austauschmaterial inkl. Deponiegebühren</t>
  </si>
  <si>
    <t>Arbeitspaket 7: Übergabe und Dokumentation</t>
  </si>
  <si>
    <t>7.1</t>
  </si>
  <si>
    <t>7.2</t>
  </si>
  <si>
    <t>Abnahme und Übergabe an AG</t>
  </si>
  <si>
    <t>Dokumentation</t>
  </si>
  <si>
    <t>Stromkabel ≤22kW (inkl. Einführen, Montieren und Materialkosten)</t>
  </si>
  <si>
    <t>Stromkabel &gt;22kW≤50kW (inkl. Einführen, Montieren und Materialkosten)</t>
  </si>
  <si>
    <t>Stromkabel &gt;50kW&lt;100kW(inkl. Einführen, Montieren und Materialkosten)</t>
  </si>
  <si>
    <t>Stromkabel ≥100kW≤150kW (inkl. Einführen, Montieren und Materialkosten)</t>
  </si>
  <si>
    <t>Stromkabel &gt;150kW≤200kW (inkl. Einführen, Montieren und Materialkosten)</t>
  </si>
  <si>
    <t>Stromkabel &gt;200kW≤250kW (inkl. Einführen, Montieren und Materialkosten)</t>
  </si>
  <si>
    <t>Stromkabel &gt;250kW≤300kW (inkl. Einführen, Montieren und Materialkosten)</t>
  </si>
  <si>
    <t>Stromkabel &gt;300kW≤400kW (inkl. Einführen, Montieren und Materialkosten)</t>
  </si>
  <si>
    <t>Stromkabel &gt;400kW (inkl. Einführen, Montieren und Materialkosten)</t>
  </si>
  <si>
    <t>Datenkabel (inkl. Einführen, Montieren und Materialkosten)</t>
  </si>
  <si>
    <t>Leerrohr (inkl. Einführen, Montieren, Materialkosten und Zugdraht)</t>
  </si>
  <si>
    <t>Oberflächenbefestigung  (wiederverwertbares Material)</t>
  </si>
  <si>
    <t>Oberflächenbefestigung (nicht wiederverwertbares Material, Beton und Asphalt)</t>
  </si>
  <si>
    <t xml:space="preserve">Errichtung der kabelgebundenen Verteilung </t>
  </si>
  <si>
    <t>Durchquerung Brandabschnitte der kabelgebundenen Anbindung (inkl. sachgerechter Verschließung)</t>
  </si>
  <si>
    <t>Transport und Lagerung von Abraummaterial (inkl. Gestellung eines Containers im Fall einer Bodenkontamination)</t>
  </si>
  <si>
    <t>Entsorgung von Abraummaterial</t>
  </si>
  <si>
    <t>Kompakt-Trafostation 250kVA (inkl. Lieferung)</t>
  </si>
  <si>
    <t>Kompakt-Trafostation 400kVA (inkl. Lieferung)</t>
  </si>
  <si>
    <t>Kompakt-Trafostation 630kVA (inkl. Lieferung)</t>
  </si>
  <si>
    <t>Kompakt-Trafostation 800kVA (inkl. Lieferung)</t>
  </si>
  <si>
    <t>Kompakt-Trafostation 1000kVA (inkl. Lieferung)</t>
  </si>
  <si>
    <t>Begehbare Trafostation 250kVA (inkl. Lieferung)</t>
  </si>
  <si>
    <t>Begehbare Trafostation 400kVA (inkl. Lieferung)</t>
  </si>
  <si>
    <t>Begehbare Trafostation 630kVA (inkl. Lieferung)</t>
  </si>
  <si>
    <t>Begehbare Trafostation 800kVA (inkl. Lieferung)</t>
  </si>
  <si>
    <t>Begehbare Trafostation 1000kVA (inkl. Lieferung)</t>
  </si>
  <si>
    <t xml:space="preserve">Kabelverteilerschrank (KVS) 160A </t>
  </si>
  <si>
    <t xml:space="preserve">Kabelverteilerschrank (KVS) 250A </t>
  </si>
  <si>
    <t xml:space="preserve">Kabelverteilerschrank (KVS) 400A </t>
  </si>
  <si>
    <t xml:space="preserve">Kabelverteilerschrank (KVS) 630A </t>
  </si>
  <si>
    <t xml:space="preserve">Kabelverteilerschrank (KVS) 800A </t>
  </si>
  <si>
    <t>Messwandlerschrank (MWS) 160A</t>
  </si>
  <si>
    <t>Messwandlerschrank (MWS) 250A</t>
  </si>
  <si>
    <t>Messwandlerschrank 400A</t>
  </si>
  <si>
    <t>Messwandlerschrank 630A</t>
  </si>
  <si>
    <t>Messwandlerschrank 800A</t>
  </si>
  <si>
    <t xml:space="preserve">Ertüchtigung Bestandsladeinfrastruktur 2: Nachrüstung eichrechtskonformes Messsystem (LIS inkl. LP vorhanden) </t>
  </si>
  <si>
    <t>Ertüchtigung Bestandsladeinfrastruktur 3: Nachrüstung (LIS ohne LP vorhanden)</t>
  </si>
  <si>
    <t>6.32</t>
  </si>
  <si>
    <t>6.33</t>
  </si>
  <si>
    <t>6.34</t>
  </si>
  <si>
    <t>6.35</t>
  </si>
  <si>
    <t>6.36</t>
  </si>
  <si>
    <t>6.37</t>
  </si>
  <si>
    <t>6.38</t>
  </si>
  <si>
    <t>6.39</t>
  </si>
  <si>
    <t>6.40</t>
  </si>
  <si>
    <t>6.41</t>
  </si>
  <si>
    <t>6.42</t>
  </si>
  <si>
    <t>6.43</t>
  </si>
  <si>
    <t>6.44</t>
  </si>
  <si>
    <t>6.45</t>
  </si>
  <si>
    <t>6.46</t>
  </si>
  <si>
    <t>6.47</t>
  </si>
  <si>
    <t>6.48</t>
  </si>
  <si>
    <t>6.49</t>
  </si>
  <si>
    <t>6.50</t>
  </si>
  <si>
    <t>6.51</t>
  </si>
  <si>
    <t>6.52</t>
  </si>
  <si>
    <t>6.53</t>
  </si>
  <si>
    <t>6.54</t>
  </si>
  <si>
    <t>6.55</t>
  </si>
  <si>
    <t>6.56</t>
  </si>
  <si>
    <t>6.57</t>
  </si>
  <si>
    <t>6.58</t>
  </si>
  <si>
    <t>6.59</t>
  </si>
  <si>
    <t>6.60</t>
  </si>
  <si>
    <t>6.61</t>
  </si>
  <si>
    <t>6.62</t>
  </si>
  <si>
    <t>6.63</t>
  </si>
  <si>
    <t>6.64</t>
  </si>
  <si>
    <t>6.65</t>
  </si>
  <si>
    <t>6.66</t>
  </si>
  <si>
    <t>6.67</t>
  </si>
  <si>
    <t>6.68</t>
  </si>
  <si>
    <t>6.69</t>
  </si>
  <si>
    <t>6.70</t>
  </si>
  <si>
    <t>6.71</t>
  </si>
  <si>
    <t>6.72</t>
  </si>
  <si>
    <t>Stk.</t>
  </si>
  <si>
    <t>psch. je LP</t>
  </si>
  <si>
    <t>Stundensatz für Projektleiter (AN-Koordinator)</t>
  </si>
  <si>
    <t>Stundensatz für Projektmitarbeiter</t>
  </si>
  <si>
    <t>Stundensatz für Facharbeiter</t>
  </si>
  <si>
    <t>Stundensatz für Vorarbeiter</t>
  </si>
  <si>
    <t>Stundensatz für Helfer</t>
  </si>
  <si>
    <t>8.1</t>
  </si>
  <si>
    <t>8.2</t>
  </si>
  <si>
    <t>8.3</t>
  </si>
  <si>
    <t>8.4</t>
  </si>
  <si>
    <t>8.5</t>
  </si>
  <si>
    <t>Wertungssumme</t>
  </si>
  <si>
    <t>h</t>
  </si>
  <si>
    <t>Stundensätze</t>
  </si>
  <si>
    <t>Annahmen</t>
  </si>
  <si>
    <t>Verteilung</t>
  </si>
  <si>
    <t>Erläuterung</t>
  </si>
  <si>
    <t>Vertragslaufzeit</t>
  </si>
  <si>
    <t>gewählte Dauer bildet den erwarteten Mittelwert ab (5a Grundlaufzeit+3a Optionale Verlängerung+3a Optionale Verlängerung)</t>
  </si>
  <si>
    <t>aus dem erwarteten Nutzungsbedarf und der Standortliste abgeleitet, um eine realistische Portfolio-Größe zu bewerten</t>
  </si>
  <si>
    <t>Anteil freistehender AC-Säulen gemäß typischer Außenaufstellung und Nutzerdauern</t>
  </si>
  <si>
    <t>Anzahl AC-LP Wallbox (Innenbereich)</t>
  </si>
  <si>
    <t>Schätzung von Standorten mit Hallen/Garagen und den dortigen Stellplatzkontingenten</t>
  </si>
  <si>
    <t>Anzahl AC-LP Wallbox (Außenbereich)</t>
  </si>
  <si>
    <t>Schätzung von Standorten mit ungeraden Außenbedarfen und den dortigen Stellplatzkontingenten</t>
  </si>
  <si>
    <t>Anteil schneller Ladepunkte, Einsatz nur in begründeten Fällen.</t>
  </si>
  <si>
    <t>Betriebslaufzeit AC-Ladesäulen/Wallboxen /Jahre</t>
  </si>
  <si>
    <t>Berücksichtung der Dauer zur Errichtung infrastruktullerer Voraussetzungen</t>
  </si>
  <si>
    <t>BLZ für DC</t>
  </si>
  <si>
    <t>Anzahl Ämter</t>
  </si>
  <si>
    <t>Anzahl Liegenschaften</t>
  </si>
  <si>
    <t>Direkt aus der Standortliste</t>
  </si>
  <si>
    <t>Anzahl Liegenschaften mit Bedarf im Innenbereich</t>
  </si>
  <si>
    <t>Bestimmt über erwartete Innenverteilungen der Bedarfe</t>
  </si>
  <si>
    <t>Liegenschaft ohne Trafostation und ohne neuen Netzanschluss</t>
  </si>
  <si>
    <t>Quote gemäß erwarteter Netzkapazitäten</t>
  </si>
  <si>
    <t>Liegenschaft ohne Trafostation mit neuem Netzanschluss</t>
  </si>
  <si>
    <t>Liegenschaft mit Trafostation</t>
  </si>
  <si>
    <t>Anzahl Wallboxen gesamt</t>
  </si>
  <si>
    <t>Summe</t>
  </si>
  <si>
    <t>Anfahrpoller/Ladeeinrichtung</t>
  </si>
  <si>
    <t>Pro Ladeeinrichtung kalkuliert als Standard-Schutzbedarf gegen Anprall</t>
  </si>
  <si>
    <t>Verteilung normaler Anfahrpollar</t>
  </si>
  <si>
    <t>Mehrzahl klassischer Poller, da technisch am häufigsten zulässig</t>
  </si>
  <si>
    <t>Verteilung alternativer Anfahrpollar</t>
  </si>
  <si>
    <t>Nur in Fällen, bei denen klassische Poller nicht verwendet werden können</t>
  </si>
  <si>
    <t>Anzahl Schilder/Ladeeinrichtung</t>
  </si>
  <si>
    <t>basierend auf StVO-/Nutzerführung: üblicherweise 1 Schild je Ladepunkt/Stellplatz</t>
  </si>
  <si>
    <t>Anzahl Trafostationen gesamt</t>
  </si>
  <si>
    <t>Rechnerische Bedarfe kleiner 1 werden mit einer Mindestmenge 1 abgefragt, um sicherzustellen, dass für alle Varianten Preise abgefragt werden</t>
  </si>
  <si>
    <t>Anzahl Trafostationen kompakt</t>
  </si>
  <si>
    <t>Anzahl Trafostationen begehbar</t>
  </si>
  <si>
    <t>Anzahl Kabelverteilerschränke gesamt</t>
  </si>
  <si>
    <t>Quote gemäß typischer Verteilung</t>
  </si>
  <si>
    <t>Anzahl Messwandlerschränke gesamt</t>
  </si>
  <si>
    <t>Anzahl Zähleranschlusssäule gesamt</t>
  </si>
  <si>
    <t>Durchschnittsfläche entlang geplanter Trassenkorridore</t>
  </si>
  <si>
    <t>Prozentualer Anteil, bei dem geortet werden muss (je Liegenschaft)</t>
  </si>
  <si>
    <t>risikobasierte Quote wegen unbekannter Leitungen/Medien</t>
  </si>
  <si>
    <t>Ortung mittels Luftbild Quote</t>
  </si>
  <si>
    <t>Anteil einfacher Vorerkundung via Pläne/Luftbild in wenig komplexen Bereichen</t>
  </si>
  <si>
    <t>Ortung mittels Sondierungsgerät Quote</t>
  </si>
  <si>
    <t>Sonderfall</t>
  </si>
  <si>
    <t>Ortung mittel Bodenradar (Ground Penetrating Radar, GPR) Quote</t>
  </si>
  <si>
    <t>Ausführung in Handschachtung Quote</t>
  </si>
  <si>
    <t>Sicherheitsanteil nahe Bestandsleitungen oder sensiblen Bereichen</t>
  </si>
  <si>
    <t>Anzahl Meter Handschachtung/Liegenschaft</t>
  </si>
  <si>
    <t>Erfahrungswert als Teilstrecke der Gesamttrasse</t>
  </si>
  <si>
    <t>Tiefbau je Liegenschaft in Metern</t>
  </si>
  <si>
    <t>Geschätzt 10m je Ladepunkt</t>
  </si>
  <si>
    <t>Tiefbau gesamt in Metern</t>
  </si>
  <si>
    <t>Anzahl Liegenschaften unbefestigte Oberfläche</t>
  </si>
  <si>
    <t>Typische Portfolio-Verteilung</t>
  </si>
  <si>
    <t>Anzahl Liegenschaften befestigte Oberfläche</t>
  </si>
  <si>
    <t>Anzahl Liegenschaften Beton Oberfläche</t>
  </si>
  <si>
    <t>Anzahl Liegenschaften Asphalt Oberfläche</t>
  </si>
  <si>
    <t>Tiefbau je Baugrube für Trafostation (normales Erdreich) Kubimeter</t>
  </si>
  <si>
    <t>Standardwert für Trafoaushub</t>
  </si>
  <si>
    <t>Stromkabel je Liegenschaft im Verhältnis zum Tiefbau in Metern</t>
  </si>
  <si>
    <t>Multiplikator &gt;1, da parallele Stränge/Schleifen erforderlich sind</t>
  </si>
  <si>
    <t>Stromkabel gesamt in Metern</t>
  </si>
  <si>
    <t>Stromkabel ≤22kW Anteil</t>
  </si>
  <si>
    <t>Anteil aus AC-Portfolio und kurzen Zuleitungen</t>
  </si>
  <si>
    <t>Stromkabel &gt;22kW≤50kW Anteil</t>
  </si>
  <si>
    <t>Stromkabel &gt;50kW&lt;100kW Anteil</t>
  </si>
  <si>
    <t>Stromkabel ≥100kW≤150kW Anteil</t>
  </si>
  <si>
    <t>Stromkabel &gt;150kW≤200kW Anteil</t>
  </si>
  <si>
    <t>Stromkabel &gt;200kW≤250kW Anteil</t>
  </si>
  <si>
    <t>Anteil für HPC</t>
  </si>
  <si>
    <t>Stromkabel &gt;250kW≤300kW Anteil</t>
  </si>
  <si>
    <t>Stromkabel &gt;300kW≤400kW Anteil</t>
  </si>
  <si>
    <t>Stromkabel &gt;400kW Anteil</t>
  </si>
  <si>
    <t>Datenkabel je Liegenschaft im Verhätnis zum Tiefbau in Metern</t>
  </si>
  <si>
    <t>Multiplikator aus OCPP/Steuerung und Reserven (Redundanz)</t>
  </si>
  <si>
    <t>Datenkabel gesamt in Metern</t>
  </si>
  <si>
    <t>Leerohr je Liegenschaft im Verhätnis zum Tiefbau in Metern</t>
  </si>
  <si>
    <t>Gesamtreserve zur Minimierung späterer Aufgrabungen</t>
  </si>
  <si>
    <t>Leerohr gesamt in Metern</t>
  </si>
  <si>
    <t>Anteil wiederverwertbare Oberfläche</t>
  </si>
  <si>
    <t>Wiederverwertbare Oberfläche</t>
  </si>
  <si>
    <t>Anteil nicht-wiederverwertbare Oberfläche</t>
  </si>
  <si>
    <t>Nicht-wiederverwertbare Oberfläche</t>
  </si>
  <si>
    <t>Kabelgebundene Verteilung (bei Bedarfen im Innenraum) in Metern je Liegenschaft</t>
  </si>
  <si>
    <t>mittlere Leitungslänge zwischen Technikraum und Stellplätzen</t>
  </si>
  <si>
    <t>Wsl. Durchquerung Brandabschnitte</t>
  </si>
  <si>
    <t>risikobasierte Quote</t>
  </si>
  <si>
    <t>Wsl. für Kernbohrung</t>
  </si>
  <si>
    <t>Anteil für Wände-Durchdringungen bei Innenerschließung</t>
  </si>
  <si>
    <t>Demontage und erneute Montage von Zäunen je Liegenschaft in Metern</t>
  </si>
  <si>
    <t>Durchschnittslänge für Trassenquerungen am Zaunbestand</t>
  </si>
  <si>
    <t>Breite Standardgraben</t>
  </si>
  <si>
    <t>Typische Grabenbreite nach Kabelverlegungen</t>
  </si>
  <si>
    <t>Tiefe Standardgraben</t>
  </si>
  <si>
    <t>Typische Grabentiefe nach Kabelverlegungen</t>
  </si>
  <si>
    <t>erfahrungsbasierte Quote für kontaminierten/ungeeigneten Boden</t>
  </si>
  <si>
    <t>Abraummaterial Tiefbau für Standargraben in Kubikmetern gesamt</t>
  </si>
  <si>
    <t xml:space="preserve">Abraummaterial Tiefbau je Trafo in Kubikmetern </t>
  </si>
  <si>
    <t>Standardvolumen pro Trafogrube</t>
  </si>
  <si>
    <t>Abraummaterial Tiefbau für Trafo in Kubikmetern gesamt</t>
  </si>
  <si>
    <t>Abraummaterial gesamt</t>
  </si>
  <si>
    <t>Anteil Entsorgung Abraummaterial</t>
  </si>
  <si>
    <t>Quote für Material, das nicht wieder eingebaut werden kann/darf</t>
  </si>
  <si>
    <t>Anteil kabelgebundene Lösung (Innenbereich)</t>
  </si>
  <si>
    <t>erfahrungsbasierte Quote bei älteren Liegenschaften</t>
  </si>
  <si>
    <t>Kabelgebundene Verteilung je Liegenschaft in Metern</t>
  </si>
  <si>
    <t>Kabelgebundene Verteilung je Liegenschaft in Metern gesamt</t>
  </si>
  <si>
    <t>Anteil Stromschiene Lösung</t>
  </si>
  <si>
    <t>Stromschiene Bedarf je Liegenschaft (Bedarfe im Innenraum) in Metern</t>
  </si>
  <si>
    <t>Stromschiene Bedarf je Liegenschaft (Bedarfe im Innenraum) in Metern gesamt</t>
  </si>
  <si>
    <t>Anzahl LP im Bestand</t>
  </si>
  <si>
    <t>Anzahl LP: Ertüchtigung 1:Einwandfreie LIS inkl. LP (funktionsfähig &amp; konform)</t>
  </si>
  <si>
    <t xml:space="preserve">Anzahl LP: Ertüchtigung 2: Nachrüstung eichrechtskonformes Messsystem (LIS inkl. LP vorhanden) </t>
  </si>
  <si>
    <t>Anzahl LP: Ertüchtigung 3: Nachrüstung (LIS ohne LP vorhanden)</t>
  </si>
  <si>
    <t>Anzahl LP: Ertüchtigung 4 :Nachrüstung (LIS ohne LP vorhanden, vorgelagerten Elektro-/Bauinfrastruktur nicht ausreichend)</t>
  </si>
  <si>
    <t>Stunden für Projektleiter (AN-Koordinator)</t>
  </si>
  <si>
    <t>Stunden für Projektmitarbeiter</t>
  </si>
  <si>
    <t>Stunden für Facharbeiter</t>
  </si>
  <si>
    <t>Stunden für Vorarbeiter</t>
  </si>
  <si>
    <t>Stunden für Helfer</t>
  </si>
  <si>
    <t>Anzahl LP</t>
  </si>
  <si>
    <t>Anzahl AC-LP Ladesäule</t>
  </si>
  <si>
    <t>Anzahl AC Ladesäule</t>
  </si>
  <si>
    <t>Anzahl DC-LP Ladesäule</t>
  </si>
  <si>
    <t>Anzahl DC Ladesäule</t>
  </si>
  <si>
    <t>Wert</t>
  </si>
  <si>
    <t>Anzahl Ladesäulen gesamt</t>
  </si>
  <si>
    <t>Anzahl Ladeeinrichtungen gesamt</t>
  </si>
  <si>
    <t>Zu ortende Oberflächen in m²/Liegenschaft (Erwartungswert)</t>
  </si>
  <si>
    <t>Anteil Liegenschaften mit Aufklärung Bodenkontamination</t>
  </si>
  <si>
    <t>Ortung mittels Luftbild</t>
  </si>
  <si>
    <t>m²</t>
  </si>
  <si>
    <t>Lieferung und Errichtung von Anfahrpollern zum Schutz der Ladeeinrichtungen</t>
  </si>
  <si>
    <t>Lieferung und Errichtung Fundament AC-Ladesäule</t>
  </si>
  <si>
    <t>Lieferung und Errichtung Fundament DC-Ladesäule</t>
  </si>
  <si>
    <t>Lieferung und Errichtung Fundament Wallbox</t>
  </si>
  <si>
    <t>Lieferung und Errichtung Zähleranschlusssäule 63A</t>
  </si>
  <si>
    <t>Lieferung und Errichtung Fundament und Errichtung KVS</t>
  </si>
  <si>
    <t>Lieferung und Errichtung Fundament und Errichtung MWS</t>
  </si>
  <si>
    <t>Errichtung Kompakttrafostation  (inkl. Fundament, Sauberkeitsschicht und notwendige Kranarbeiten)</t>
  </si>
  <si>
    <t>Errichtung begehbare Trafostation (inkl. Fundament, Sauberkeitsschicht und notwendige Kranarbeiten)</t>
  </si>
  <si>
    <t>Lieferung und Errichtung von alternativen Anfahrpollern zum Schutz der Ladeeinrichtungen</t>
  </si>
  <si>
    <t>Errichtung von Parkplatzschildern sowie Markierung der Parkplatzflächen pro Ladeeinrichtung</t>
  </si>
  <si>
    <t>Lieferung und Errichtung Stromschiene</t>
  </si>
  <si>
    <r>
      <t xml:space="preserve">Zuschlag für Durchquerungen mittels Kernbohrung (inkl. sachgerechter Verschließung)       </t>
    </r>
    <r>
      <rPr>
        <sz val="11"/>
        <color theme="0"/>
        <rFont val="Calibri"/>
        <family val="2"/>
        <scheme val="minor"/>
      </rPr>
      <t xml:space="preserve"> .</t>
    </r>
  </si>
  <si>
    <t>Anteil nicht-wiederverwertbarer Aushub</t>
  </si>
  <si>
    <t>Gesamt (netto)</t>
  </si>
  <si>
    <t>Gesamt (brutto)</t>
  </si>
  <si>
    <t>Ertüchtigung Bestandsladeinfrastruktur 1: Einwandfreie LIS inkl. LP (funktionsfähig &amp; konform)</t>
  </si>
  <si>
    <t>Ertüchtigung Bestandsladeinfrastruktur 4: Nachrüstung (LIS ohne LP vorhanden, vorgelagerten Elektro-/Bauinfrastruktur nicht ausreichend)</t>
  </si>
  <si>
    <t>Lieferung und Errichtung Stele für Wallbox</t>
  </si>
  <si>
    <t>Lieferung und Errichtung barrierefreie Stele für Wallbox</t>
  </si>
  <si>
    <t>6.73</t>
  </si>
  <si>
    <t>6.74</t>
  </si>
  <si>
    <t>Barrierefreie Ladepunkte</t>
  </si>
  <si>
    <t>Barrierefreie AC-Ladesäulen</t>
  </si>
  <si>
    <t>Barrierefreie Wallboxen</t>
  </si>
  <si>
    <t>6.75</t>
  </si>
  <si>
    <t>Errichtung Vorverkabelung pro Stellplatz</t>
  </si>
  <si>
    <t>Vorverkabelung</t>
  </si>
  <si>
    <t>Preisblatt für die Dienstleistungen für Planung und Errichtung der vorgelagerten Infrastruktur - Los 3</t>
  </si>
  <si>
    <t>Errichtung und Betrieb von Ladeeinrichtungen für E-Fahrzeuge der WSV (2025-I-084)</t>
  </si>
  <si>
    <t>Vertragsanlage 4_Preisblatt_Los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</si>
</sst>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0.000"/>
  </numFmts>
  <fonts count="22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aj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ajor"/>
    </font>
    <font>
      <b/>
      <sz val="15.5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rgb="FF3F3F3F"/>
      <name val="Calibri"/>
      <family val="2"/>
      <scheme val="major"/>
    </font>
    <font>
      <b/>
      <sz val="11"/>
      <color theme="9"/>
      <name val="Calibri"/>
      <family val="2"/>
      <scheme val="major"/>
    </font>
    <font>
      <sz val="11"/>
      <color theme="4"/>
      <name val="Arial"/>
      <family val="2"/>
    </font>
    <font>
      <sz val="11"/>
      <color theme="8"/>
      <name val="Calibri"/>
      <family val="2"/>
      <scheme val="minor"/>
    </font>
    <font>
      <b/>
      <sz val="12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D2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/>
      <bottom style="double">
        <color theme="4"/>
      </bottom>
      <diagonal/>
    </border>
    <border>
      <left/>
      <right/>
      <top/>
      <bottom style="double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6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9" fillId="0" borderId="0" applyNumberFormat="0" applyFill="0" applyAlignment="0" applyProtection="0"/>
    <xf numFmtId="0" fontId="6" fillId="0" borderId="0" applyNumberFormat="0" applyFill="0" applyAlignment="0" applyProtection="0"/>
    <xf numFmtId="0" fontId="10" fillId="0" borderId="0" applyNumberFormat="0" applyFill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2" fillId="20" borderId="0" applyNumberFormat="0" applyBorder="0" applyAlignment="0" applyProtection="0"/>
    <xf numFmtId="0" fontId="4" fillId="0" borderId="2" applyNumberFormat="0" applyAlignment="0" applyProtection="0"/>
    <xf numFmtId="0" fontId="11" fillId="0" borderId="1" applyNumberFormat="0" applyAlignment="0" applyProtection="0"/>
    <xf numFmtId="0" fontId="12" fillId="0" borderId="0" applyNumberFormat="0" applyAlignment="0" applyProtection="0"/>
    <xf numFmtId="0" fontId="4" fillId="0" borderId="3" applyNumberFormat="0" applyFill="0" applyAlignment="0" applyProtection="0"/>
    <xf numFmtId="0" fontId="3" fillId="24" borderId="0" applyNumberFormat="0" applyAlignment="0" applyProtection="0"/>
    <xf numFmtId="0" fontId="14" fillId="0" borderId="0" applyNumberFormat="0" applyBorder="0" applyAlignment="0" applyProtection="0"/>
    <xf numFmtId="0" fontId="13" fillId="0" borderId="2" applyNumberFormat="0" applyAlignment="0" applyProtection="0"/>
    <xf numFmtId="0" fontId="5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Border="0" applyAlignment="0" applyProtection="0"/>
    <xf numFmtId="0" fontId="3" fillId="22" borderId="0" applyBorder="0" applyAlignment="0" applyProtection="0"/>
    <xf numFmtId="0" fontId="3" fillId="27" borderId="0" applyBorder="0" applyAlignment="0" applyProtection="0"/>
    <xf numFmtId="0" fontId="3" fillId="23" borderId="0" applyBorder="0" applyAlignment="0" applyProtection="0"/>
    <xf numFmtId="0" fontId="3" fillId="24" borderId="0" applyBorder="0" applyAlignment="0" applyProtection="0"/>
    <xf numFmtId="0" fontId="3" fillId="21" borderId="0" applyBorder="0" applyAlignment="0" applyProtection="0"/>
    <xf numFmtId="44" fontId="7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15" fillId="28" borderId="10" xfId="0" applyFont="1" applyFill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29" borderId="10" xfId="0" applyFont="1" applyFill="1" applyBorder="1" applyAlignment="1">
      <alignment vertical="center" wrapText="1"/>
    </xf>
    <xf numFmtId="44" fontId="10" fillId="0" borderId="10" xfId="42" applyFont="1" applyFill="1" applyBorder="1" applyAlignment="1">
      <alignment vertical="center" wrapText="1"/>
    </xf>
    <xf numFmtId="49" fontId="16" fillId="0" borderId="10" xfId="0" applyNumberFormat="1" applyFont="1" applyBorder="1" applyAlignment="1">
      <alignment horizontal="left" vertical="center" wrapText="1"/>
    </xf>
    <xf numFmtId="49" fontId="15" fillId="28" borderId="10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0" fontId="7" fillId="0" borderId="10" xfId="0" applyFont="1" applyBorder="1" applyAlignment="1">
      <alignment wrapText="1"/>
    </xf>
    <xf numFmtId="49" fontId="19" fillId="26" borderId="11" xfId="0" applyNumberFormat="1" applyFont="1" applyFill="1" applyBorder="1" applyAlignment="1">
      <alignment wrapText="1"/>
    </xf>
    <xf numFmtId="0" fontId="19" fillId="26" borderId="11" xfId="0" applyFont="1" applyFill="1" applyBorder="1" applyAlignment="1">
      <alignment wrapText="1"/>
    </xf>
    <xf numFmtId="49" fontId="7" fillId="0" borderId="11" xfId="0" applyNumberFormat="1" applyFont="1" applyBorder="1" applyAlignment="1">
      <alignment wrapText="1"/>
    </xf>
    <xf numFmtId="0" fontId="7" fillId="0" borderId="11" xfId="0" applyFont="1" applyBorder="1" applyAlignment="1">
      <alignment wrapText="1"/>
    </xf>
    <xf numFmtId="164" fontId="7" fillId="0" borderId="11" xfId="0" applyNumberFormat="1" applyFont="1" applyBorder="1" applyAlignment="1">
      <alignment wrapText="1"/>
    </xf>
    <xf numFmtId="0" fontId="3" fillId="26" borderId="11" xfId="0" applyFont="1" applyFill="1" applyBorder="1" applyAlignment="1">
      <alignment wrapText="1"/>
    </xf>
    <xf numFmtId="44" fontId="15" fillId="28" borderId="10" xfId="42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3" fillId="22" borderId="11" xfId="0" applyFont="1" applyFill="1" applyBorder="1" applyAlignment="1">
      <alignment wrapText="1"/>
    </xf>
    <xf numFmtId="44" fontId="10" fillId="0" borderId="10" xfId="42" applyFont="1" applyFill="1" applyBorder="1" applyAlignment="1" applyProtection="1">
      <alignment vertical="center" wrapText="1"/>
      <protection locked="0"/>
    </xf>
    <xf numFmtId="0" fontId="0" fillId="0" borderId="11" xfId="0" applyFont="1" applyFill="1" applyBorder="1" applyAlignment="1">
      <alignment wrapText="1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17" fillId="22" borderId="8" xfId="37" applyFont="1" applyBorder="1" applyAlignment="1">
      <alignment horizontal="center" vertical="center" wrapText="1"/>
    </xf>
    <xf numFmtId="0" fontId="17" fillId="22" borderId="9" xfId="37" applyFont="1" applyBorder="1" applyAlignment="1">
      <alignment horizontal="center" vertical="center" wrapText="1"/>
    </xf>
    <xf numFmtId="0" fontId="18" fillId="26" borderId="5" xfId="36" applyFont="1" applyBorder="1" applyAlignment="1">
      <alignment horizontal="center" vertical="center" wrapText="1"/>
    </xf>
    <xf numFmtId="0" fontId="18" fillId="26" borderId="0" xfId="36" applyFont="1" applyAlignment="1">
      <alignment horizontal="center" vertical="center" wrapText="1"/>
    </xf>
    <xf numFmtId="0" fontId="18" fillId="26" borderId="6" xfId="36" applyFont="1" applyBorder="1" applyAlignment="1">
      <alignment horizontal="center" vertical="center" wrapText="1"/>
    </xf>
    <xf numFmtId="0" fontId="18" fillId="26" borderId="7" xfId="36" applyFont="1" applyBorder="1" applyAlignment="1">
      <alignment horizontal="center" vertical="center" wrapText="1"/>
    </xf>
  </cellXfs>
  <cellStyles count="44">
    <cellStyle name="20 % - Akzent1" xfId="18" builtinId="30" hidden="1"/>
    <cellStyle name="20 % - Akzent2" xfId="21" builtinId="34" hidden="1"/>
    <cellStyle name="20 % - Akzent3" xfId="24" builtinId="38" hidden="1"/>
    <cellStyle name="20 % - Akzent4" xfId="27" builtinId="42" hidden="1"/>
    <cellStyle name="20 % - Akzent5" xfId="30" builtinId="46" hidden="1"/>
    <cellStyle name="20 % - Akzent6" xfId="33" builtinId="50" hidden="1"/>
    <cellStyle name="40 % - Akzent1" xfId="19" builtinId="31" hidden="1"/>
    <cellStyle name="40 % - Akzent2" xfId="22" builtinId="35" hidden="1"/>
    <cellStyle name="40 % - Akzent3" xfId="25" builtinId="39" hidden="1"/>
    <cellStyle name="40 % - Akzent4" xfId="28" builtinId="43" hidden="1"/>
    <cellStyle name="40 % - Akzent5" xfId="31" builtinId="47" hidden="1"/>
    <cellStyle name="40 % - Akzent6" xfId="34" builtinId="51" hidden="1"/>
    <cellStyle name="60 % - Akzent1" xfId="20" builtinId="32" hidden="1"/>
    <cellStyle name="60 % - Akzent2" xfId="23" builtinId="36" hidden="1"/>
    <cellStyle name="60 % - Akzent3" xfId="26" builtinId="40" hidden="1"/>
    <cellStyle name="60 % - Akzent4" xfId="29" builtinId="44" hidden="1"/>
    <cellStyle name="60 % - Akzent5" xfId="32" builtinId="48" hidden="1"/>
    <cellStyle name="60 % - Akzent6" xfId="35" builtinId="52" hidden="1"/>
    <cellStyle name="Akzent 1 Petrol" xfId="36" xr:uid="{00000000-0005-0000-0000-000012000000}"/>
    <cellStyle name="Akzent 2 Dunkelblau" xfId="37" xr:uid="{00000000-0005-0000-0000-000013000000}"/>
    <cellStyle name="Akzent 3 Grün" xfId="38" xr:uid="{00000000-0005-0000-0000-000014000000}"/>
    <cellStyle name="Akzent 4 Dunkelgrün" xfId="39" xr:uid="{00000000-0005-0000-0000-000015000000}"/>
    <cellStyle name="Akzent 5 Rot" xfId="40" xr:uid="{00000000-0005-0000-0000-000016000000}"/>
    <cellStyle name="Akzent 6 Dunkelrot" xfId="41" xr:uid="{00000000-0005-0000-0000-000017000000}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Standard 3" xfId="43" xr:uid="{19EEFEFC-067D-4D70-A59C-9A31DAD81805}"/>
    <cellStyle name="Überschrift" xfId="1" builtinId="15" hidden="1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ährung" xfId="42" builtinId="4"/>
    <cellStyle name="Warnender Text" xfId="14" builtinId="11" customBuiltin="1"/>
    <cellStyle name="Zelle überprüfen" xfId="13" builtinId="23" customBuiltin="1"/>
  </cellStyles>
  <dxfs count="156"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9"/>
          <bgColor theme="9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8"/>
          <bgColor theme="8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7"/>
          <bgColor theme="7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6"/>
          <bgColor theme="6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EDEDED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 patternType="solid">
          <fgColor theme="5"/>
          <bgColor theme="5"/>
        </patternFill>
      </fill>
      <border diagonalUp="0" diagonalDown="0">
        <left/>
        <right/>
        <top/>
        <bottom style="thin">
          <color auto="1"/>
        </bottom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9"/>
          <bgColor theme="9"/>
        </patternFill>
      </fill>
      <border>
        <left style="thin">
          <color theme="9"/>
        </left>
        <right style="thin">
          <color theme="9"/>
        </right>
        <vertical style="thin">
          <color theme="9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8"/>
          <bgColor theme="8"/>
        </patternFill>
      </fill>
      <border>
        <left style="thin">
          <color theme="8"/>
        </left>
        <right style="thin">
          <color theme="8"/>
        </right>
        <vertical style="thin">
          <color theme="8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7"/>
          <bgColor theme="7"/>
        </patternFill>
      </fill>
      <border>
        <left style="thin">
          <color theme="7"/>
        </left>
        <right style="thin">
          <color theme="7"/>
        </right>
        <vertical style="thin">
          <color theme="7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6"/>
          <bgColor theme="6"/>
        </patternFill>
      </fill>
      <border>
        <left style="thin">
          <color theme="6"/>
        </left>
        <right style="thin">
          <color theme="6"/>
        </right>
        <vertical style="thin">
          <color theme="6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border>
        <left/>
      </border>
    </dxf>
    <dxf>
      <border>
        <left/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i val="0"/>
        <color theme="1"/>
      </font>
    </dxf>
    <dxf>
      <font>
        <b/>
        <i val="0"/>
        <color theme="1"/>
      </font>
      <fill>
        <patternFill patternType="none">
          <bgColor auto="1"/>
        </patternFill>
      </fill>
      <border>
        <top style="thin">
          <color auto="1"/>
        </top>
      </border>
    </dxf>
    <dxf>
      <font>
        <b/>
        <i val="0"/>
        <color theme="0"/>
      </font>
      <fill>
        <patternFill patternType="solid">
          <fgColor theme="5"/>
          <bgColor theme="5"/>
        </patternFill>
      </fill>
      <border>
        <left style="thin">
          <color theme="5"/>
        </left>
        <right style="thin">
          <color theme="5"/>
        </right>
        <vertical style="thin">
          <color theme="5"/>
        </vertical>
      </border>
    </dxf>
    <dxf>
      <font>
        <color theme="1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1"/>
        </horizontal>
      </border>
    </dxf>
    <dxf>
      <font>
        <b/>
        <i val="0"/>
        <color theme="0"/>
      </font>
    </dxf>
    <dxf>
      <font>
        <b/>
        <i val="0"/>
        <color theme="1"/>
      </font>
      <fill>
        <patternFill patternType="solid">
          <bgColor theme="0"/>
        </patternFill>
      </fill>
      <border>
        <left style="thin">
          <color theme="0"/>
        </left>
        <right style="thin">
          <color theme="0"/>
        </right>
        <bottom style="thin">
          <color theme="1"/>
        </bottom>
        <vertical style="thin">
          <color theme="0"/>
        </vertic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auto="1"/>
      </font>
      <fill>
        <patternFill patternType="solid">
          <bgColor theme="0"/>
        </patternFill>
      </fill>
      <border>
        <horizontal style="thin">
          <color theme="1"/>
        </horizontal>
      </border>
    </dxf>
    <dxf>
      <font>
        <b/>
        <i val="0"/>
        <color theme="1"/>
      </font>
      <fill>
        <patternFill>
          <bgColor theme="0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 diagonalUp="0" diagonalDown="0">
        <left/>
        <right/>
        <top/>
        <bottom style="thin">
          <color theme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vertical/>
        <horizontal style="thin">
          <color auto="1"/>
        </horizontal>
      </border>
    </dxf>
    <dxf>
      <font>
        <b/>
        <i val="0"/>
        <color auto="1"/>
      </font>
      <border>
        <top style="thin">
          <color auto="1"/>
        </top>
      </border>
    </dxf>
    <dxf>
      <font>
        <b/>
        <i val="0"/>
        <color theme="0"/>
      </font>
      <fill>
        <patternFill patternType="solid">
          <bgColor theme="1"/>
        </patternFill>
      </fill>
      <border>
        <left/>
        <right/>
        <vertical/>
      </border>
    </dxf>
    <dxf>
      <fill>
        <patternFill>
          <bgColor rgb="FFF2F2F2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F2F2F2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  <border>
        <horizontal style="thin">
          <color theme="1"/>
        </horizontal>
      </border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>
          <bgColor theme="1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ont>
        <b/>
        <i val="0"/>
        <color theme="1"/>
      </font>
      <border>
        <top style="thin">
          <color theme="1"/>
        </top>
      </border>
    </dxf>
    <dxf>
      <font>
        <b/>
        <i val="0"/>
        <color theme="0"/>
      </font>
      <fill>
        <patternFill patternType="solid">
          <bgColor theme="1"/>
        </patternFill>
      </fill>
      <border>
        <left/>
        <right/>
        <bottom/>
        <vertical/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auto="1"/>
      </font>
      <fill>
        <patternFill patternType="none">
          <bgColor auto="1"/>
        </patternFill>
      </fill>
      <border>
        <horizontal style="thin">
          <color theme="1"/>
        </horizontal>
      </border>
    </dxf>
    <dxf>
      <font>
        <b/>
        <i val="0"/>
        <color theme="1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color theme="0"/>
      </font>
      <fill>
        <patternFill>
          <bgColor theme="1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>
        <vertical/>
        <horizontal style="thin">
          <color auto="1"/>
        </horizontal>
      </border>
    </dxf>
    <dxf>
      <font>
        <b/>
        <i val="0"/>
        <color theme="0"/>
      </font>
    </dxf>
    <dxf>
      <font>
        <b/>
        <i val="0"/>
        <color theme="4"/>
      </font>
      <fill>
        <patternFill patternType="solid">
          <bgColor theme="0"/>
        </patternFill>
      </fill>
      <border>
        <left style="thin">
          <color theme="0"/>
        </left>
        <right style="thin">
          <color theme="0"/>
        </right>
        <bottom style="thin">
          <color theme="1"/>
        </bottom>
        <vertical style="thin">
          <color theme="0"/>
        </vertic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auto="1"/>
      </font>
      <fill>
        <patternFill patternType="solid">
          <bgColor theme="0"/>
        </patternFill>
      </fill>
      <border>
        <horizontal style="thin">
          <color theme="1"/>
        </horizontal>
      </border>
    </dxf>
    <dxf>
      <font>
        <b/>
        <i val="0"/>
        <color theme="1"/>
      </font>
      <fill>
        <patternFill>
          <bgColor theme="0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color theme="4"/>
      </font>
      <fill>
        <patternFill>
          <bgColor theme="0"/>
        </patternFill>
      </fill>
      <border diagonalUp="0" diagonalDown="0">
        <left/>
        <right/>
        <top/>
        <bottom style="thin">
          <color theme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vertical/>
        <horizontal style="thin">
          <color auto="1"/>
        </horizontal>
      </border>
    </dxf>
    <dxf>
      <font>
        <b/>
        <i val="0"/>
        <color auto="1"/>
      </font>
      <border>
        <top style="thin">
          <color auto="1"/>
        </top>
      </border>
    </dxf>
    <dxf>
      <font>
        <b/>
        <i val="0"/>
        <color theme="0"/>
      </font>
      <fill>
        <patternFill patternType="solid">
          <bgColor theme="4"/>
        </patternFill>
      </fill>
      <border>
        <left/>
        <right/>
        <vertical/>
      </border>
    </dxf>
    <dxf>
      <fill>
        <patternFill>
          <bgColor rgb="FFF2F2F2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ill>
        <patternFill>
          <bgColor rgb="FFF2F2F2"/>
        </patternFill>
      </fill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theme="1"/>
      </font>
      <border>
        <horizontal style="thin">
          <color theme="1"/>
        </horizontal>
      </border>
    </dxf>
    <dxf>
      <font>
        <b/>
        <i val="0"/>
        <color theme="1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border>
        <vertical/>
        <horizontal style="thin">
          <color auto="1"/>
        </horizontal>
      </border>
    </dxf>
    <dxf>
      <font>
        <b/>
        <i val="0"/>
        <color theme="1"/>
      </font>
      <border>
        <top style="thin">
          <color theme="1"/>
        </top>
      </border>
    </dxf>
    <dxf>
      <font>
        <b/>
        <i val="0"/>
        <color theme="0"/>
      </font>
      <fill>
        <patternFill patternType="solid">
          <bgColor theme="4"/>
        </patternFill>
      </fill>
      <border>
        <left/>
        <right/>
        <bottom/>
        <vertical/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  <dxf>
      <font>
        <b/>
        <color theme="1"/>
      </font>
    </dxf>
    <dxf>
      <font>
        <b/>
        <i val="0"/>
        <color auto="1"/>
      </font>
      <fill>
        <patternFill patternType="none">
          <bgColor auto="1"/>
        </patternFill>
      </fill>
      <border>
        <horizontal style="thin">
          <color theme="1"/>
        </horizontal>
      </border>
    </dxf>
    <dxf>
      <font>
        <b/>
        <i val="0"/>
        <color theme="1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>
        <vertical/>
        <horizontal style="thin">
          <color auto="1"/>
        </horizontal>
      </border>
    </dxf>
  </dxfs>
  <tableStyles count="16" defaultTableStyle="Tabelle 1 Petrol einfach" defaultPivotStyle="PivotStyleLight16">
    <tableStyle name="Tabelle 1 Petrol einfach" pivot="0" count="11" xr9:uid="{00000000-0011-0000-FFFF-FFFF00000000}">
      <tableStyleElement type="wholeTable" dxfId="155"/>
      <tableStyleElement type="headerRow" dxfId="154"/>
      <tableStyleElement type="totalRow" dxfId="153"/>
      <tableStyleElement type="firstColumn" dxfId="152"/>
      <tableStyleElement type="lastColumn" dxfId="151"/>
      <tableStyleElement type="firstRowStripe" dxfId="150"/>
      <tableStyleElement type="secondRowStripe" dxfId="149"/>
      <tableStyleElement type="firstColumnStripe" dxfId="148"/>
      <tableStyleElement type="secondColumnStripe" dxfId="147"/>
      <tableStyleElement type="firstHeaderCell" dxfId="146"/>
      <tableStyleElement type="firstTotalCell" dxfId="145"/>
    </tableStyle>
    <tableStyle name="Tabelle 1 Petrol gebändert" pivot="0" count="11" xr9:uid="{00000000-0011-0000-FFFF-FFFF01000000}">
      <tableStyleElement type="wholeTable" dxfId="144"/>
      <tableStyleElement type="headerRow" dxfId="143"/>
      <tableStyleElement type="totalRow" dxfId="142"/>
      <tableStyleElement type="firstColumn" dxfId="141"/>
      <tableStyleElement type="lastColumn" dxfId="140"/>
      <tableStyleElement type="firstRowStripe" dxfId="139"/>
      <tableStyleElement type="secondRowStripe" dxfId="138"/>
      <tableStyleElement type="firstColumnStripe" dxfId="137"/>
      <tableStyleElement type="secondColumnStripe" dxfId="136"/>
      <tableStyleElement type="firstHeaderCell" dxfId="135"/>
      <tableStyleElement type="firstTotalCell" dxfId="134"/>
    </tableStyle>
    <tableStyle name="Tabelle 1 Petrol light" pivot="0" count="11" xr9:uid="{00000000-0011-0000-FFFF-FFFF02000000}">
      <tableStyleElement type="wholeTable" dxfId="133"/>
      <tableStyleElement type="headerRow" dxfId="132"/>
      <tableStyleElement type="totalRow" dxfId="131"/>
      <tableStyleElement type="firstColumn" dxfId="130"/>
      <tableStyleElement type="lastColumn" dxfId="129"/>
      <tableStyleElement type="firstRowStripe" dxfId="128"/>
      <tableStyleElement type="secondRowStripe" dxfId="127"/>
      <tableStyleElement type="firstColumnStripe" dxfId="126"/>
      <tableStyleElement type="secondColumnStripe" dxfId="125"/>
      <tableStyleElement type="firstHeaderCell" dxfId="124"/>
      <tableStyleElement type="firstTotalCell" dxfId="123"/>
    </tableStyle>
    <tableStyle name="Tabelle 1 Schwarz einfach" pivot="0" count="11" xr9:uid="{00000000-0011-0000-FFFF-FFFF03000000}">
      <tableStyleElement type="wholeTable" dxfId="122"/>
      <tableStyleElement type="headerRow" dxfId="121"/>
      <tableStyleElement type="totalRow" dxfId="120"/>
      <tableStyleElement type="firstColumn" dxfId="119"/>
      <tableStyleElement type="lastColumn" dxfId="118"/>
      <tableStyleElement type="firstRowStripe" dxfId="117"/>
      <tableStyleElement type="secondRowStripe" dxfId="116"/>
      <tableStyleElement type="firstColumnStripe" dxfId="115"/>
      <tableStyleElement type="secondColumnStripe" dxfId="114"/>
      <tableStyleElement type="firstHeaderCell" dxfId="113"/>
      <tableStyleElement type="firstTotalCell" dxfId="112"/>
    </tableStyle>
    <tableStyle name="Tabelle 1 Schwarz gebändert" pivot="0" count="11" xr9:uid="{00000000-0011-0000-FFFF-FFFF04000000}">
      <tableStyleElement type="wholeTable" dxfId="111"/>
      <tableStyleElement type="headerRow" dxfId="110"/>
      <tableStyleElement type="totalRow" dxfId="109"/>
      <tableStyleElement type="firstColumn" dxfId="108"/>
      <tableStyleElement type="lastColumn" dxfId="107"/>
      <tableStyleElement type="firstRowStripe" dxfId="106"/>
      <tableStyleElement type="secondRowStripe" dxfId="105"/>
      <tableStyleElement type="firstColumnStripe" dxfId="104"/>
      <tableStyleElement type="secondColumnStripe" dxfId="103"/>
      <tableStyleElement type="firstHeaderCell" dxfId="102"/>
      <tableStyleElement type="firstTotalCell" dxfId="101"/>
    </tableStyle>
    <tableStyle name="Tabelle 1 Schwarz light" pivot="0" count="11" xr9:uid="{00000000-0011-0000-FFFF-FFFF05000000}">
      <tableStyleElement type="wholeTable" dxfId="100"/>
      <tableStyleElement type="headerRow" dxfId="99"/>
      <tableStyleElement type="totalRow" dxfId="98"/>
      <tableStyleElement type="firstColumn" dxfId="97"/>
      <tableStyleElement type="lastColumn" dxfId="96"/>
      <tableStyleElement type="firstRowStripe" dxfId="95"/>
      <tableStyleElement type="secondRowStripe" dxfId="94"/>
      <tableStyleElement type="firstColumnStripe" dxfId="93"/>
      <tableStyleElement type="secondColumnStripe" dxfId="92"/>
      <tableStyleElement type="firstHeaderCell" dxfId="91"/>
      <tableStyleElement type="firstTotalCell" dxfId="90"/>
    </tableStyle>
    <tableStyle name="Tabelle hell 2 Dunkelblau" pivot="0" count="9" xr9:uid="{00000000-0011-0000-FFFF-FFFF06000000}">
      <tableStyleElement type="wholeTable" dxfId="89"/>
      <tableStyleElement type="headerRow" dxfId="88"/>
      <tableStyleElement type="totalRow" dxfId="87"/>
      <tableStyleElement type="firstColumn" dxfId="86"/>
      <tableStyleElement type="lastColumn" dxfId="85"/>
      <tableStyleElement type="firstRowStripe" dxfId="84"/>
      <tableStyleElement type="secondRowStripe" dxfId="83"/>
      <tableStyleElement type="firstColumnStripe" dxfId="82"/>
      <tableStyleElement type="secondColumnStripe" dxfId="81"/>
    </tableStyle>
    <tableStyle name="Tabelle hell 3 Grün" pivot="0" count="9" xr9:uid="{00000000-0011-0000-FFFF-FFFF07000000}">
      <tableStyleElement type="wholeTable" dxfId="80"/>
      <tableStyleElement type="headerRow" dxfId="79"/>
      <tableStyleElement type="totalRow" dxfId="78"/>
      <tableStyleElement type="firstColumn" dxfId="77"/>
      <tableStyleElement type="lastColumn" dxfId="76"/>
      <tableStyleElement type="firstRowStripe" dxfId="75"/>
      <tableStyleElement type="secondRowStripe" dxfId="74"/>
      <tableStyleElement type="firstColumnStripe" dxfId="73"/>
      <tableStyleElement type="secondColumnStripe" dxfId="72"/>
    </tableStyle>
    <tableStyle name="Tabelle hell 4 Dunkelgrün" pivot="0" count="9" xr9:uid="{00000000-0011-0000-FFFF-FFFF08000000}">
      <tableStyleElement type="wholeTable" dxfId="71"/>
      <tableStyleElement type="headerRow" dxfId="70"/>
      <tableStyleElement type="totalRow" dxfId="69"/>
      <tableStyleElement type="firstColumn" dxfId="68"/>
      <tableStyleElement type="lastColumn" dxfId="67"/>
      <tableStyleElement type="firstRowStripe" dxfId="66"/>
      <tableStyleElement type="secondRowStripe" dxfId="65"/>
      <tableStyleElement type="firstColumnStripe" dxfId="64"/>
      <tableStyleElement type="secondColumnStripe" dxfId="63"/>
    </tableStyle>
    <tableStyle name="Tabelle hell 5 Rot" pivot="0" count="9" xr9:uid="{00000000-0011-0000-FFFF-FFFF09000000}">
      <tableStyleElement type="wholeTable" dxfId="62"/>
      <tableStyleElement type="headerRow" dxfId="61"/>
      <tableStyleElement type="totalRow" dxfId="60"/>
      <tableStyleElement type="firstColumn" dxfId="59"/>
      <tableStyleElement type="lastColumn" dxfId="58"/>
      <tableStyleElement type="firstRowStripe" dxfId="57"/>
      <tableStyleElement type="secondRowStripe" dxfId="56"/>
      <tableStyleElement type="firstColumnStripe" dxfId="55"/>
      <tableStyleElement type="secondColumnStripe" dxfId="54"/>
    </tableStyle>
    <tableStyle name="Tabelle hell 6 Dunkelrot" pivot="0" count="9" xr9:uid="{00000000-0011-0000-FFFF-FFFF0A000000}">
      <tableStyleElement type="wholeTable" dxfId="53"/>
      <tableStyleElement type="headerRow" dxfId="52"/>
      <tableStyleElement type="totalRow" dxfId="51"/>
      <tableStyleElement type="firstColumn" dxfId="50"/>
      <tableStyleElement type="lastColumn" dxfId="49"/>
      <tableStyleElement type="firstRowStripe" dxfId="48"/>
      <tableStyleElement type="secondRowStripe" dxfId="47"/>
      <tableStyleElement type="firstColumnStripe" dxfId="46"/>
      <tableStyleElement type="secondColumnStripe" dxfId="45"/>
    </tableStyle>
    <tableStyle name="Tabelle mittel 2 Dunkelblau" pivot="0" count="9" xr9:uid="{00000000-0011-0000-FFFF-FFFF0B000000}">
      <tableStyleElement type="wholeTable" dxfId="44"/>
      <tableStyleElement type="headerRow" dxfId="43"/>
      <tableStyleElement type="totalRow" dxfId="42"/>
      <tableStyleElement type="firstColumn" dxfId="41"/>
      <tableStyleElement type="lastColumn" dxfId="40"/>
      <tableStyleElement type="firstRowStripe" dxfId="39"/>
      <tableStyleElement type="secondRowStripe" dxfId="38"/>
      <tableStyleElement type="firstColumnStripe" dxfId="37"/>
      <tableStyleElement type="secondColumnStripe" dxfId="36"/>
    </tableStyle>
    <tableStyle name="Tabelle mittel 3 Grün" pivot="0" count="9" xr9:uid="{00000000-0011-0000-FFFF-FFFF0C000000}">
      <tableStyleElement type="wholeTable" dxfId="35"/>
      <tableStyleElement type="headerRow" dxfId="34"/>
      <tableStyleElement type="totalRow" dxfId="33"/>
      <tableStyleElement type="firstColumn" dxfId="32"/>
      <tableStyleElement type="lastColumn" dxfId="31"/>
      <tableStyleElement type="firstRowStripe" dxfId="30"/>
      <tableStyleElement type="secondRowStripe" dxfId="29"/>
      <tableStyleElement type="firstColumnStripe" dxfId="28"/>
      <tableStyleElement type="secondColumnStripe" dxfId="27"/>
    </tableStyle>
    <tableStyle name="Tabelle mittel 4 Dunkelgrün" pivot="0" count="9" xr9:uid="{00000000-0011-0000-FFFF-FFFF0D000000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secondRowStripe" dxfId="20"/>
      <tableStyleElement type="firstColumnStripe" dxfId="19"/>
      <tableStyleElement type="secondColumnStripe" dxfId="18"/>
    </tableStyle>
    <tableStyle name="Tabelle mittel 5 Rot" pivot="0" count="9" xr9:uid="{00000000-0011-0000-FFFF-FFFF0E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secondRowStripe" dxfId="11"/>
      <tableStyleElement type="firstColumnStripe" dxfId="10"/>
      <tableStyleElement type="secondColumnStripe" dxfId="9"/>
    </tableStyle>
    <tableStyle name="Tabelle mittel 6 Dunkelrot" pivot="0" count="9" xr9:uid="{00000000-0011-0000-FFFF-FFFF0F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5DAED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94C60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69B3"/>
      <rgbColor rgb="00CCFFFF"/>
      <rgbColor rgb="00CCFFCC"/>
      <rgbColor rgb="00FFFF99"/>
      <rgbColor rgb="00B2D2E8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C3868"/>
      <rgbColor rgb="00339966"/>
      <rgbColor rgb="000E4A80"/>
      <rgbColor rgb="0014639E"/>
      <rgbColor rgb="00009FCA"/>
      <rgbColor rgb="00993366"/>
      <rgbColor rgb="00E6962C"/>
      <rgbColor rgb="00333333"/>
    </indexedColors>
    <mruColors>
      <color rgb="FFF2F2F2"/>
      <color rgb="FFEDEDED"/>
      <color rgb="FF71ACB5"/>
      <color rgb="FF60CFAB"/>
      <color rgb="FFA02A2C"/>
      <color rgb="FFEBEFF2"/>
      <color rgb="FFCED5DA"/>
      <color rgb="FFA0ABB1"/>
      <color rgb="FF4E5356"/>
      <color rgb="FFF884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212912</xdr:colOff>
      <xdr:row>0</xdr:row>
      <xdr:rowOff>95250</xdr:rowOff>
    </xdr:from>
    <xdr:to>
      <xdr:col>5</xdr:col>
      <xdr:colOff>1204810</xdr:colOff>
      <xdr:row>2</xdr:row>
      <xdr:rowOff>265926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B661BAF-8F34-4F84-BCB2-D8CC32073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86" y="95250"/>
          <a:ext cx="991898" cy="932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D_theme_office">
  <a:themeElements>
    <a:clrScheme name="PD Farbschema">
      <a:dk1>
        <a:sysClr val="windowText" lastClr="000000"/>
      </a:dk1>
      <a:lt1>
        <a:sysClr val="window" lastClr="FFFFFF"/>
      </a:lt1>
      <a:dk2>
        <a:srgbClr val="707070"/>
      </a:dk2>
      <a:lt2>
        <a:srgbClr val="FFFFFF"/>
      </a:lt2>
      <a:accent1>
        <a:srgbClr val="03878A"/>
      </a:accent1>
      <a:accent2>
        <a:srgbClr val="004B65"/>
      </a:accent2>
      <a:accent3>
        <a:srgbClr val="AAB414"/>
      </a:accent3>
      <a:accent4>
        <a:srgbClr val="647D2D"/>
      </a:accent4>
      <a:accent5>
        <a:srgbClr val="E60032"/>
      </a:accent5>
      <a:accent6>
        <a:srgbClr val="5F1937"/>
      </a:accent6>
      <a:hlink>
        <a:srgbClr val="03878A"/>
      </a:hlink>
      <a:folHlink>
        <a:srgbClr val="B2B2B2"/>
      </a:folHlink>
    </a:clrScheme>
    <a:fontScheme name="PD Schriften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ot="0" spcFirstLastPara="0" vertOverflow="overflow" horzOverflow="overflow" vert="horz" wrap="square" lIns="108000" tIns="72000" rIns="108000" bIns="108000" numCol="1" spcCol="0" rtlCol="0" fromWordArt="0" anchor="t" anchorCtr="0" forceAA="0" compatLnSpc="1">
        <a:prstTxWarp prst="textNoShape">
          <a:avLst/>
        </a:prstTxWarp>
        <a:noAutofit/>
      </a:bodyPr>
      <a:lstStyle>
        <a:defPPr algn="l">
          <a:defRPr sz="1600" b="1" dirty="0" smtClean="0">
            <a:solidFill>
              <a:schemeClr val="bg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tx1"/>
          </a:solidFill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 vert="horz" wrap="square" lIns="0" tIns="0" rIns="0" bIns="0" rtlCol="0">
        <a:spAutoFit/>
      </a:bodyPr>
      <a:lstStyle>
        <a:defPPr>
          <a:spcBef>
            <a:spcPts val="800"/>
          </a:spcBef>
          <a:defRPr sz="1600" dirty="0" smtClean="0"/>
        </a:defPPr>
      </a:lstStyle>
    </a:txDef>
  </a:objectDefaults>
  <a:extraClrSchemeLst/>
  <a:extLst>
    <a:ext uri="{05A4C25C-085E-4340-85A3-A5531E510DB2}">
      <thm15:themeFamily xmlns:thm15="http://schemas.microsoft.com/office/thememl/2012/main" name="PD_theme_office" id="{73ED9F15-F00B-4B7D-90A1-8AA0F8292EB2}" vid="{9B5C5EB3-1A5F-4A93-BA07-F8271152AA2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359B-9B4C-40E5-9FFC-EBDE3C9F70C2}">
  <dimension ref="A1:K119"/>
  <sheetViews>
    <sheetView showGridLines="0" tabSelected="1" zoomScale="85" zoomScaleNormal="85" workbookViewId="0">
      <selection activeCell="F10" sqref="F10"/>
    </sheetView>
  </sheetViews>
  <sheetFormatPr baseColWidth="10" defaultColWidth="11.3984375" defaultRowHeight="14.25" outlineLevelRow="1" x14ac:dyDescent="0.45"/>
  <cols>
    <col min="1" max="1" width="1.86328125" style="9" customWidth="1"/>
    <col min="2" max="2" width="10.86328125" style="10" customWidth="1"/>
    <col min="3" max="3" width="70.6640625" style="9" customWidth="1"/>
    <col min="4" max="4" width="21" style="9" customWidth="1"/>
    <col min="5" max="5" width="17.46484375" style="9" customWidth="1"/>
    <col min="6" max="6" width="18.73046875" style="9" bestFit="1" customWidth="1"/>
    <col min="7" max="7" width="23" style="9" bestFit="1" customWidth="1"/>
    <col min="8" max="8" width="70.6640625" style="9" customWidth="1"/>
    <col min="9" max="16384" width="11.3984375" style="9"/>
  </cols>
  <sheetData>
    <row r="1" spans="1:11" ht="30" customHeight="1" x14ac:dyDescent="0.45">
      <c r="B1" s="26" t="s">
        <v>356</v>
      </c>
      <c r="C1" s="27"/>
      <c r="D1" s="27"/>
      <c r="E1" s="28"/>
    </row>
    <row r="2" spans="1:11" ht="30" customHeight="1" x14ac:dyDescent="0.45">
      <c r="B2" s="29" t="s">
        <v>357</v>
      </c>
      <c r="C2" s="30"/>
      <c r="D2" s="30"/>
      <c r="E2" s="31"/>
    </row>
    <row r="3" spans="1:11" ht="30" customHeight="1" x14ac:dyDescent="0.45">
      <c r="A3" s="7"/>
      <c r="B3" s="8"/>
      <c r="C3" s="7"/>
      <c r="D3" s="7"/>
      <c r="E3" s="7"/>
      <c r="F3" s="7"/>
      <c r="G3" s="7"/>
      <c r="H3" s="7"/>
      <c r="I3" s="7"/>
      <c r="J3" s="7"/>
      <c r="K3" s="7"/>
    </row>
    <row r="4" spans="1:11" x14ac:dyDescent="0.45">
      <c r="A4" s="7"/>
      <c r="B4" s="34" t="s">
        <v>355</v>
      </c>
      <c r="C4" s="35"/>
      <c r="D4" s="35"/>
      <c r="E4" s="35"/>
      <c r="F4" s="35"/>
      <c r="G4" s="35"/>
      <c r="H4" s="35"/>
      <c r="I4" s="7"/>
      <c r="J4" s="7"/>
      <c r="K4" s="7"/>
    </row>
    <row r="5" spans="1:11" x14ac:dyDescent="0.45">
      <c r="A5" s="7"/>
      <c r="B5" s="34"/>
      <c r="C5" s="35"/>
      <c r="D5" s="35"/>
      <c r="E5" s="35"/>
      <c r="F5" s="35"/>
      <c r="G5" s="35"/>
      <c r="H5" s="35"/>
      <c r="I5" s="7"/>
      <c r="J5" s="7"/>
      <c r="K5" s="7"/>
    </row>
    <row r="6" spans="1:11" x14ac:dyDescent="0.45">
      <c r="A6" s="7"/>
      <c r="B6" s="36"/>
      <c r="C6" s="37"/>
      <c r="D6" s="37"/>
      <c r="E6" s="37"/>
      <c r="F6" s="37"/>
      <c r="G6" s="37"/>
      <c r="H6" s="37"/>
      <c r="I6" s="7"/>
      <c r="J6" s="7"/>
      <c r="K6" s="7"/>
    </row>
    <row r="7" spans="1:11" x14ac:dyDescent="0.45">
      <c r="A7" s="7"/>
      <c r="B7" s="8"/>
      <c r="C7" s="7"/>
      <c r="D7" s="7"/>
      <c r="E7" s="7"/>
      <c r="F7" s="7"/>
      <c r="G7" s="7"/>
      <c r="H7" s="7"/>
      <c r="I7" s="7"/>
      <c r="J7" s="7"/>
      <c r="K7" s="7"/>
    </row>
    <row r="8" spans="1:11" ht="15" customHeight="1" x14ac:dyDescent="0.45">
      <c r="A8" s="7"/>
      <c r="B8" s="32" t="s">
        <v>8</v>
      </c>
      <c r="C8" s="33"/>
      <c r="D8" s="33"/>
      <c r="E8" s="33"/>
      <c r="F8" s="33"/>
      <c r="G8" s="33"/>
      <c r="H8" s="33"/>
      <c r="I8" s="7"/>
      <c r="J8" s="7"/>
      <c r="K8" s="7"/>
    </row>
    <row r="9" spans="1:11" ht="31.5" outlineLevel="1" x14ac:dyDescent="0.45">
      <c r="A9" s="7"/>
      <c r="B9" s="6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14</v>
      </c>
      <c r="H9" s="1" t="s">
        <v>5</v>
      </c>
      <c r="I9" s="7"/>
      <c r="J9" s="7"/>
      <c r="K9" s="7"/>
    </row>
    <row r="10" spans="1:11" ht="28.5" outlineLevel="1" x14ac:dyDescent="0.45">
      <c r="A10" s="7"/>
      <c r="B10" s="5" t="s">
        <v>9</v>
      </c>
      <c r="C10" s="2" t="s">
        <v>10</v>
      </c>
      <c r="D10" s="3" t="s">
        <v>6</v>
      </c>
      <c r="E10" s="2">
        <v>1</v>
      </c>
      <c r="F10" s="24"/>
      <c r="G10" s="4">
        <f>E10*F10</f>
        <v>0</v>
      </c>
      <c r="H10" s="3"/>
      <c r="I10" s="7"/>
      <c r="J10" s="7"/>
      <c r="K10" s="7"/>
    </row>
    <row r="11" spans="1:11" ht="15.75" x14ac:dyDescent="0.45">
      <c r="A11" s="7"/>
      <c r="B11" s="32" t="s">
        <v>11</v>
      </c>
      <c r="C11" s="33"/>
      <c r="D11" s="33"/>
      <c r="E11" s="33"/>
      <c r="F11" s="33"/>
      <c r="G11" s="33"/>
      <c r="H11" s="33"/>
      <c r="I11" s="7"/>
      <c r="J11" s="7"/>
      <c r="K11" s="7"/>
    </row>
    <row r="12" spans="1:11" ht="31.5" outlineLevel="1" x14ac:dyDescent="0.45">
      <c r="A12" s="7"/>
      <c r="B12" s="6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14</v>
      </c>
      <c r="H12" s="1" t="s">
        <v>5</v>
      </c>
      <c r="I12" s="7"/>
      <c r="J12" s="7"/>
      <c r="K12" s="7"/>
    </row>
    <row r="13" spans="1:11" ht="28.5" outlineLevel="1" x14ac:dyDescent="0.45">
      <c r="A13" s="7"/>
      <c r="B13" s="5" t="s">
        <v>12</v>
      </c>
      <c r="C13" s="2" t="s">
        <v>18</v>
      </c>
      <c r="D13" s="3" t="s">
        <v>6</v>
      </c>
      <c r="E13" s="2">
        <f>1+'Annahmen Los 3'!C13</f>
        <v>5</v>
      </c>
      <c r="F13" s="24"/>
      <c r="G13" s="4">
        <f>E13*F13</f>
        <v>0</v>
      </c>
      <c r="H13" s="3" t="s">
        <v>27</v>
      </c>
      <c r="I13" s="7"/>
      <c r="J13" s="7"/>
      <c r="K13" s="7"/>
    </row>
    <row r="14" spans="1:11" outlineLevel="1" x14ac:dyDescent="0.45">
      <c r="A14" s="7"/>
      <c r="B14" s="5" t="s">
        <v>13</v>
      </c>
      <c r="C14" s="2" t="s">
        <v>7</v>
      </c>
      <c r="D14" s="3" t="s">
        <v>6</v>
      </c>
      <c r="E14" s="2">
        <v>1</v>
      </c>
      <c r="F14" s="24"/>
      <c r="G14" s="4">
        <f>E14*F14</f>
        <v>0</v>
      </c>
      <c r="H14" s="3"/>
      <c r="I14" s="7"/>
      <c r="J14" s="7"/>
      <c r="K14" s="7"/>
    </row>
    <row r="15" spans="1:11" ht="15.75" x14ac:dyDescent="0.45">
      <c r="A15" s="7"/>
      <c r="B15" s="32" t="s">
        <v>15</v>
      </c>
      <c r="C15" s="33"/>
      <c r="D15" s="33"/>
      <c r="E15" s="33"/>
      <c r="F15" s="33"/>
      <c r="G15" s="33"/>
      <c r="H15" s="33"/>
      <c r="I15" s="7"/>
      <c r="J15" s="7"/>
      <c r="K15" s="7"/>
    </row>
    <row r="16" spans="1:11" ht="31.5" outlineLevel="1" x14ac:dyDescent="0.45">
      <c r="A16" s="7"/>
      <c r="B16" s="6" t="s">
        <v>0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14</v>
      </c>
      <c r="H16" s="1" t="s">
        <v>5</v>
      </c>
      <c r="I16" s="7"/>
      <c r="J16" s="7"/>
      <c r="K16" s="7"/>
    </row>
    <row r="17" spans="1:11" outlineLevel="1" x14ac:dyDescent="0.45">
      <c r="A17" s="7"/>
      <c r="B17" s="5" t="s">
        <v>16</v>
      </c>
      <c r="C17" s="2" t="s">
        <v>19</v>
      </c>
      <c r="D17" s="3" t="s">
        <v>6</v>
      </c>
      <c r="E17" s="2">
        <f>'Annahmen Los 3'!$C$14</f>
        <v>87</v>
      </c>
      <c r="F17" s="24"/>
      <c r="G17" s="4">
        <f>E17*F17</f>
        <v>0</v>
      </c>
      <c r="H17" s="3"/>
      <c r="I17" s="7"/>
      <c r="J17" s="7"/>
      <c r="K17" s="7"/>
    </row>
    <row r="18" spans="1:11" outlineLevel="1" x14ac:dyDescent="0.45">
      <c r="A18" s="7"/>
      <c r="B18" s="5" t="s">
        <v>17</v>
      </c>
      <c r="C18" s="2" t="s">
        <v>20</v>
      </c>
      <c r="D18" s="3" t="s">
        <v>6</v>
      </c>
      <c r="E18" s="2">
        <f>'Annahmen Los 3'!$C$14</f>
        <v>87</v>
      </c>
      <c r="F18" s="24"/>
      <c r="G18" s="4">
        <f t="shared" ref="G18" si="0">E18*F18</f>
        <v>0</v>
      </c>
      <c r="H18" s="3"/>
      <c r="I18" s="7"/>
      <c r="J18" s="7"/>
      <c r="K18" s="7"/>
    </row>
    <row r="19" spans="1:11" ht="15.75" x14ac:dyDescent="0.45">
      <c r="B19" s="32" t="s">
        <v>24</v>
      </c>
      <c r="C19" s="33"/>
      <c r="D19" s="33"/>
      <c r="E19" s="33"/>
      <c r="F19" s="33"/>
      <c r="G19" s="33"/>
      <c r="H19" s="33"/>
    </row>
    <row r="20" spans="1:11" ht="31.5" outlineLevel="1" x14ac:dyDescent="0.45">
      <c r="B20" s="6" t="s">
        <v>0</v>
      </c>
      <c r="C20" s="1" t="s">
        <v>1</v>
      </c>
      <c r="D20" s="1" t="s">
        <v>2</v>
      </c>
      <c r="E20" s="1" t="s">
        <v>3</v>
      </c>
      <c r="F20" s="1" t="s">
        <v>4</v>
      </c>
      <c r="G20" s="1" t="s">
        <v>14</v>
      </c>
      <c r="H20" s="1" t="s">
        <v>5</v>
      </c>
    </row>
    <row r="21" spans="1:11" ht="28.5" outlineLevel="1" x14ac:dyDescent="0.45">
      <c r="B21" s="5" t="s">
        <v>21</v>
      </c>
      <c r="C21" s="2" t="s">
        <v>34</v>
      </c>
      <c r="D21" s="3" t="s">
        <v>6</v>
      </c>
      <c r="E21" s="2">
        <f>'Annahmen Los 3'!$C$14</f>
        <v>87</v>
      </c>
      <c r="F21" s="24"/>
      <c r="G21" s="4">
        <f t="shared" ref="G21:G23" si="1">E21*F21</f>
        <v>0</v>
      </c>
      <c r="H21" s="3" t="s">
        <v>26</v>
      </c>
    </row>
    <row r="22" spans="1:11" outlineLevel="1" x14ac:dyDescent="0.45">
      <c r="B22" s="5" t="s">
        <v>22</v>
      </c>
      <c r="C22" s="2" t="s">
        <v>25</v>
      </c>
      <c r="D22" s="3" t="s">
        <v>6</v>
      </c>
      <c r="E22" s="2">
        <f>'Annahmen Los 3'!$C$14</f>
        <v>87</v>
      </c>
      <c r="F22" s="24"/>
      <c r="G22" s="4">
        <f t="shared" si="1"/>
        <v>0</v>
      </c>
      <c r="H22" s="3" t="s">
        <v>28</v>
      </c>
    </row>
    <row r="23" spans="1:11" outlineLevel="1" x14ac:dyDescent="0.45">
      <c r="B23" s="5" t="s">
        <v>23</v>
      </c>
      <c r="C23" s="2" t="s">
        <v>29</v>
      </c>
      <c r="D23" s="3" t="s">
        <v>6</v>
      </c>
      <c r="E23" s="2">
        <f>'Annahmen Los 3'!$C$14</f>
        <v>87</v>
      </c>
      <c r="F23" s="24"/>
      <c r="G23" s="4">
        <f t="shared" si="1"/>
        <v>0</v>
      </c>
      <c r="H23" s="3"/>
    </row>
    <row r="24" spans="1:11" ht="15.75" x14ac:dyDescent="0.45">
      <c r="B24" s="32" t="s">
        <v>30</v>
      </c>
      <c r="C24" s="33"/>
      <c r="D24" s="33"/>
      <c r="E24" s="33"/>
      <c r="F24" s="33"/>
      <c r="G24" s="33"/>
      <c r="H24" s="33"/>
    </row>
    <row r="25" spans="1:11" ht="31.5" outlineLevel="1" x14ac:dyDescent="0.45">
      <c r="B25" s="6" t="s">
        <v>0</v>
      </c>
      <c r="C25" s="1" t="s">
        <v>1</v>
      </c>
      <c r="D25" s="1" t="s">
        <v>2</v>
      </c>
      <c r="E25" s="1" t="s">
        <v>3</v>
      </c>
      <c r="F25" s="1" t="s">
        <v>4</v>
      </c>
      <c r="G25" s="1" t="s">
        <v>14</v>
      </c>
      <c r="H25" s="1" t="s">
        <v>5</v>
      </c>
    </row>
    <row r="26" spans="1:11" ht="28.5" outlineLevel="1" x14ac:dyDescent="0.45">
      <c r="B26" s="5" t="s">
        <v>31</v>
      </c>
      <c r="C26" s="2" t="s">
        <v>38</v>
      </c>
      <c r="D26" s="3" t="s">
        <v>6</v>
      </c>
      <c r="E26" s="2">
        <f>'Annahmen Los 3'!$C$14</f>
        <v>87</v>
      </c>
      <c r="F26" s="24"/>
      <c r="G26" s="4">
        <f t="shared" ref="G26:G28" si="2">E26*F26</f>
        <v>0</v>
      </c>
      <c r="H26" s="3" t="s">
        <v>37</v>
      </c>
    </row>
    <row r="27" spans="1:11" outlineLevel="1" x14ac:dyDescent="0.45">
      <c r="B27" s="5" t="s">
        <v>32</v>
      </c>
      <c r="C27" s="2" t="s">
        <v>35</v>
      </c>
      <c r="D27" s="3" t="s">
        <v>6</v>
      </c>
      <c r="E27" s="2">
        <f>ROUND('Annahmen Los 3'!C57*'Annahmen Los 3'!C14,0)</f>
        <v>9</v>
      </c>
      <c r="F27" s="24"/>
      <c r="G27" s="4">
        <f t="shared" si="2"/>
        <v>0</v>
      </c>
      <c r="H27" s="3"/>
    </row>
    <row r="28" spans="1:11" outlineLevel="1" x14ac:dyDescent="0.45">
      <c r="B28" s="5" t="s">
        <v>33</v>
      </c>
      <c r="C28" s="2" t="s">
        <v>36</v>
      </c>
      <c r="D28" s="3" t="s">
        <v>6</v>
      </c>
      <c r="E28" s="2">
        <f>E27</f>
        <v>9</v>
      </c>
      <c r="F28" s="24"/>
      <c r="G28" s="4">
        <f t="shared" si="2"/>
        <v>0</v>
      </c>
      <c r="H28" s="3"/>
    </row>
    <row r="29" spans="1:11" ht="15.75" x14ac:dyDescent="0.45">
      <c r="B29" s="32" t="s">
        <v>42</v>
      </c>
      <c r="C29" s="33"/>
      <c r="D29" s="33"/>
      <c r="E29" s="33"/>
      <c r="F29" s="33"/>
      <c r="G29" s="33"/>
      <c r="H29" s="33"/>
    </row>
    <row r="30" spans="1:11" ht="31.5" outlineLevel="1" x14ac:dyDescent="0.45">
      <c r="B30" s="6" t="s">
        <v>0</v>
      </c>
      <c r="C30" s="1" t="s">
        <v>1</v>
      </c>
      <c r="D30" s="1" t="s">
        <v>2</v>
      </c>
      <c r="E30" s="1" t="s">
        <v>3</v>
      </c>
      <c r="F30" s="1" t="s">
        <v>4</v>
      </c>
      <c r="G30" s="1" t="s">
        <v>14</v>
      </c>
      <c r="H30" s="1" t="s">
        <v>5</v>
      </c>
    </row>
    <row r="31" spans="1:11" outlineLevel="1" x14ac:dyDescent="0.45">
      <c r="B31" s="5" t="s">
        <v>39</v>
      </c>
      <c r="C31" s="2" t="s">
        <v>325</v>
      </c>
      <c r="D31" s="3" t="s">
        <v>6</v>
      </c>
      <c r="E31" s="2">
        <f>ROUND('Annahmen Los 3'!$C$14*'Annahmen Los 3'!C60,0)</f>
        <v>7</v>
      </c>
      <c r="F31" s="24"/>
      <c r="G31" s="4">
        <f t="shared" ref="G31:G94" si="3">E31*F31</f>
        <v>0</v>
      </c>
      <c r="H31" s="3"/>
    </row>
    <row r="32" spans="1:11" outlineLevel="1" x14ac:dyDescent="0.45">
      <c r="B32" s="5" t="s">
        <v>40</v>
      </c>
      <c r="C32" s="2" t="s">
        <v>43</v>
      </c>
      <c r="D32" s="3" t="s">
        <v>6</v>
      </c>
      <c r="E32" s="2">
        <f>ROUND('Annahmen Los 3'!$C$14*'Annahmen Los 3'!C61,0)</f>
        <v>4</v>
      </c>
      <c r="F32" s="24"/>
      <c r="G32" s="4"/>
      <c r="H32" s="3"/>
    </row>
    <row r="33" spans="2:8" outlineLevel="1" x14ac:dyDescent="0.45">
      <c r="B33" s="5" t="s">
        <v>41</v>
      </c>
      <c r="C33" s="2" t="s">
        <v>44</v>
      </c>
      <c r="D33" s="3" t="s">
        <v>6</v>
      </c>
      <c r="E33" s="2">
        <f>ROUND('Annahmen Los 3'!$C$14*'Annahmen Los 3'!C62,0)</f>
        <v>1</v>
      </c>
      <c r="F33" s="24"/>
      <c r="G33" s="4">
        <f t="shared" si="3"/>
        <v>0</v>
      </c>
      <c r="H33" s="3"/>
    </row>
    <row r="34" spans="2:8" outlineLevel="1" x14ac:dyDescent="0.45">
      <c r="B34" s="5" t="s">
        <v>46</v>
      </c>
      <c r="C34" s="2" t="s">
        <v>45</v>
      </c>
      <c r="D34" s="3" t="s">
        <v>6</v>
      </c>
      <c r="E34" s="2">
        <f>ROUND('Annahmen Los 3'!$C$14*'Annahmen Los 3'!C63,0)</f>
        <v>1</v>
      </c>
      <c r="F34" s="24"/>
      <c r="G34" s="4">
        <f t="shared" si="3"/>
        <v>0</v>
      </c>
      <c r="H34" s="3"/>
    </row>
    <row r="35" spans="2:8" outlineLevel="1" x14ac:dyDescent="0.45">
      <c r="B35" s="5" t="s">
        <v>47</v>
      </c>
      <c r="C35" s="2" t="s">
        <v>60</v>
      </c>
      <c r="D35" s="3" t="s">
        <v>6</v>
      </c>
      <c r="E35" s="2">
        <f>'Annahmen Los 3'!$C$14</f>
        <v>87</v>
      </c>
      <c r="F35" s="24"/>
      <c r="G35" s="4">
        <f t="shared" si="3"/>
        <v>0</v>
      </c>
      <c r="H35" s="3"/>
    </row>
    <row r="36" spans="2:8" outlineLevel="1" x14ac:dyDescent="0.45">
      <c r="B36" s="5" t="s">
        <v>48</v>
      </c>
      <c r="C36" s="2" t="s">
        <v>61</v>
      </c>
      <c r="D36" s="3" t="s">
        <v>326</v>
      </c>
      <c r="E36" s="2">
        <f>ROUND('Annahmen Los 3'!$C$65*'Annahmen Los 3'!C67*'Annahmen Los 3'!$C$95,0)</f>
        <v>209</v>
      </c>
      <c r="F36" s="24"/>
      <c r="G36" s="4">
        <f t="shared" si="3"/>
        <v>0</v>
      </c>
      <c r="H36" s="3"/>
    </row>
    <row r="37" spans="2:8" outlineLevel="1" x14ac:dyDescent="0.45">
      <c r="B37" s="5" t="s">
        <v>49</v>
      </c>
      <c r="C37" s="2" t="s">
        <v>62</v>
      </c>
      <c r="D37" s="3" t="s">
        <v>326</v>
      </c>
      <c r="E37" s="2">
        <f>ROUND('Annahmen Los 3'!$C$65*'Annahmen Los 3'!C68*'Annahmen Los 3'!$C$95,0)</f>
        <v>1043</v>
      </c>
      <c r="F37" s="24"/>
      <c r="G37" s="4">
        <f t="shared" si="3"/>
        <v>0</v>
      </c>
      <c r="H37" s="3"/>
    </row>
    <row r="38" spans="2:8" outlineLevel="1" x14ac:dyDescent="0.45">
      <c r="B38" s="5" t="s">
        <v>50</v>
      </c>
      <c r="C38" s="2" t="s">
        <v>63</v>
      </c>
      <c r="D38" s="3" t="s">
        <v>326</v>
      </c>
      <c r="E38" s="2">
        <f>ROUND('Annahmen Los 3'!$C$65*'Annahmen Los 3'!C69*'Annahmen Los 3'!$C$95,0)</f>
        <v>313</v>
      </c>
      <c r="F38" s="24"/>
      <c r="G38" s="4">
        <f t="shared" si="3"/>
        <v>0</v>
      </c>
      <c r="H38" s="3"/>
    </row>
    <row r="39" spans="2:8" outlineLevel="1" x14ac:dyDescent="0.45">
      <c r="B39" s="5" t="s">
        <v>51</v>
      </c>
      <c r="C39" s="2" t="s">
        <v>66</v>
      </c>
      <c r="D39" s="3" t="s">
        <v>64</v>
      </c>
      <c r="E39" s="2">
        <f>ROUND('Annahmen Los 3'!C66*'Annahmen Los 3'!C95*'Annahmen Los 3'!C96+'Annahmen Los 3'!C71*'Annahmen Los 3'!C31,0)</f>
        <v>1910</v>
      </c>
      <c r="F39" s="24"/>
      <c r="G39" s="4">
        <f t="shared" si="3"/>
        <v>0</v>
      </c>
      <c r="H39" s="3"/>
    </row>
    <row r="40" spans="2:8" ht="28.5" outlineLevel="1" x14ac:dyDescent="0.45">
      <c r="B40" s="5" t="s">
        <v>52</v>
      </c>
      <c r="C40" s="11" t="s">
        <v>110</v>
      </c>
      <c r="D40" s="11" t="s">
        <v>64</v>
      </c>
      <c r="E40" s="2">
        <f>ROUND('Annahmen Los 3'!C101,0)</f>
        <v>191</v>
      </c>
      <c r="F40" s="24"/>
      <c r="G40" s="4">
        <f t="shared" si="3"/>
        <v>0</v>
      </c>
      <c r="H40" s="3"/>
    </row>
    <row r="41" spans="2:8" outlineLevel="1" x14ac:dyDescent="0.45">
      <c r="B41" s="5" t="s">
        <v>53</v>
      </c>
      <c r="C41" s="11" t="s">
        <v>111</v>
      </c>
      <c r="D41" s="11" t="s">
        <v>64</v>
      </c>
      <c r="E41" s="2">
        <f>ROUND('Annahmen Los 3'!C102*'Annahmen Los 3'!C101,0)</f>
        <v>10</v>
      </c>
      <c r="F41" s="24"/>
      <c r="G41" s="4">
        <f t="shared" si="3"/>
        <v>0</v>
      </c>
      <c r="H41" s="3"/>
    </row>
    <row r="42" spans="2:8" ht="28.5" outlineLevel="1" x14ac:dyDescent="0.45">
      <c r="B42" s="5" t="s">
        <v>54</v>
      </c>
      <c r="C42" s="2" t="s">
        <v>85</v>
      </c>
      <c r="D42" s="3" t="s">
        <v>64</v>
      </c>
      <c r="E42" s="2">
        <f>E41</f>
        <v>10</v>
      </c>
      <c r="F42" s="24"/>
      <c r="G42" s="4">
        <f>E42*F42</f>
        <v>0</v>
      </c>
      <c r="H42" s="3"/>
    </row>
    <row r="43" spans="2:8" outlineLevel="1" x14ac:dyDescent="0.45">
      <c r="B43" s="5" t="s">
        <v>55</v>
      </c>
      <c r="C43" s="11" t="s">
        <v>106</v>
      </c>
      <c r="D43" s="11" t="s">
        <v>326</v>
      </c>
      <c r="E43" s="2">
        <f>ROUND('Annahmen Los 3'!C87*(SUM(E36:E38)),0)</f>
        <v>939</v>
      </c>
      <c r="F43" s="24"/>
      <c r="G43" s="4">
        <f>E43*F43</f>
        <v>0</v>
      </c>
      <c r="H43" s="3"/>
    </row>
    <row r="44" spans="2:8" outlineLevel="1" x14ac:dyDescent="0.45">
      <c r="B44" s="5" t="s">
        <v>56</v>
      </c>
      <c r="C44" s="11" t="s">
        <v>107</v>
      </c>
      <c r="D44" s="11" t="s">
        <v>326</v>
      </c>
      <c r="E44" s="2">
        <f>ROUND('Annahmen Los 3'!C89*(SUM(E36:E38)),0)</f>
        <v>626</v>
      </c>
      <c r="F44" s="24"/>
      <c r="G44" s="4">
        <f>E44*F44</f>
        <v>0</v>
      </c>
      <c r="H44" s="3"/>
    </row>
    <row r="45" spans="2:8" outlineLevel="1" x14ac:dyDescent="0.45">
      <c r="B45" s="5" t="s">
        <v>57</v>
      </c>
      <c r="C45" s="2" t="s">
        <v>88</v>
      </c>
      <c r="D45" s="11" t="s">
        <v>6</v>
      </c>
      <c r="E45" s="2">
        <f>'Annahmen Los 3'!C14</f>
        <v>87</v>
      </c>
      <c r="F45" s="24"/>
      <c r="G45" s="4">
        <f t="shared" ref="G45:G46" si="4">E45*F45</f>
        <v>0</v>
      </c>
      <c r="H45" s="3"/>
    </row>
    <row r="46" spans="2:8" outlineLevel="1" x14ac:dyDescent="0.45">
      <c r="B46" s="5" t="s">
        <v>58</v>
      </c>
      <c r="C46" s="2" t="s">
        <v>86</v>
      </c>
      <c r="D46" s="11" t="s">
        <v>6</v>
      </c>
      <c r="E46" s="2">
        <f>'Annahmen Los 3'!C14</f>
        <v>87</v>
      </c>
      <c r="F46" s="24"/>
      <c r="G46" s="4">
        <f t="shared" si="4"/>
        <v>0</v>
      </c>
      <c r="H46" s="3"/>
    </row>
    <row r="47" spans="2:8" ht="28.5" outlineLevel="1" x14ac:dyDescent="0.45">
      <c r="B47" s="5" t="s">
        <v>59</v>
      </c>
      <c r="C47" s="2" t="s">
        <v>81</v>
      </c>
      <c r="D47" s="3" t="s">
        <v>6</v>
      </c>
      <c r="E47" s="2">
        <f>'Annahmen Los 3'!C14</f>
        <v>87</v>
      </c>
      <c r="F47" s="24"/>
      <c r="G47" s="4">
        <f t="shared" si="3"/>
        <v>0</v>
      </c>
      <c r="H47" s="3"/>
    </row>
    <row r="48" spans="2:8" ht="28.5" outlineLevel="1" x14ac:dyDescent="0.45">
      <c r="B48" s="5" t="s">
        <v>67</v>
      </c>
      <c r="C48" s="2" t="s">
        <v>82</v>
      </c>
      <c r="D48" s="3" t="s">
        <v>6</v>
      </c>
      <c r="E48" s="2">
        <f>'Annahmen Los 3'!C14</f>
        <v>87</v>
      </c>
      <c r="F48" s="24"/>
      <c r="G48" s="4">
        <f t="shared" si="3"/>
        <v>0</v>
      </c>
      <c r="H48" s="3"/>
    </row>
    <row r="49" spans="2:8" ht="43.5" customHeight="1" outlineLevel="1" x14ac:dyDescent="0.45">
      <c r="B49" s="5" t="s">
        <v>68</v>
      </c>
      <c r="C49" s="2" t="s">
        <v>83</v>
      </c>
      <c r="D49" s="3" t="s">
        <v>6</v>
      </c>
      <c r="E49" s="2">
        <f>'Annahmen Los 3'!C14</f>
        <v>87</v>
      </c>
      <c r="F49" s="24"/>
      <c r="G49" s="4">
        <f t="shared" si="3"/>
        <v>0</v>
      </c>
      <c r="H49" s="3"/>
    </row>
    <row r="50" spans="2:8" outlineLevel="1" x14ac:dyDescent="0.45">
      <c r="B50" s="5" t="s">
        <v>69</v>
      </c>
      <c r="C50" s="2" t="s">
        <v>84</v>
      </c>
      <c r="D50" s="3" t="s">
        <v>6</v>
      </c>
      <c r="E50" s="2">
        <f>'Annahmen Los 3'!C14</f>
        <v>87</v>
      </c>
      <c r="F50" s="24"/>
      <c r="G50" s="4">
        <f t="shared" si="3"/>
        <v>0</v>
      </c>
      <c r="H50" s="3"/>
    </row>
    <row r="51" spans="2:8" ht="28.5" outlineLevel="1" x14ac:dyDescent="0.45">
      <c r="B51" s="5" t="s">
        <v>70</v>
      </c>
      <c r="C51" s="2" t="s">
        <v>89</v>
      </c>
      <c r="D51" s="3" t="s">
        <v>6</v>
      </c>
      <c r="E51" s="2">
        <f>'Annahmen Los 3'!C14</f>
        <v>87</v>
      </c>
      <c r="F51" s="24"/>
      <c r="G51" s="4">
        <f t="shared" si="3"/>
        <v>0</v>
      </c>
      <c r="H51" s="3"/>
    </row>
    <row r="52" spans="2:8" ht="28.5" outlineLevel="1" x14ac:dyDescent="0.45">
      <c r="B52" s="5" t="s">
        <v>71</v>
      </c>
      <c r="C52" s="2" t="s">
        <v>337</v>
      </c>
      <c r="D52" s="3" t="s">
        <v>6</v>
      </c>
      <c r="E52" s="2">
        <f>'Annahmen Los 3'!C26</f>
        <v>229</v>
      </c>
      <c r="F52" s="24"/>
      <c r="G52" s="4">
        <f t="shared" si="3"/>
        <v>0</v>
      </c>
      <c r="H52" s="3"/>
    </row>
    <row r="53" spans="2:8" outlineLevel="1" x14ac:dyDescent="0.45">
      <c r="B53" s="5" t="s">
        <v>72</v>
      </c>
      <c r="C53" s="2" t="s">
        <v>87</v>
      </c>
      <c r="D53" s="3" t="s">
        <v>6</v>
      </c>
      <c r="E53" s="2">
        <f>ROUND('Annahmen Los 3'!C14*0.1,0)</f>
        <v>9</v>
      </c>
      <c r="F53" s="24"/>
      <c r="G53" s="4">
        <f t="shared" si="3"/>
        <v>0</v>
      </c>
      <c r="H53" s="3"/>
    </row>
    <row r="54" spans="2:8" outlineLevel="1" x14ac:dyDescent="0.45">
      <c r="B54" s="5" t="s">
        <v>73</v>
      </c>
      <c r="C54" s="2" t="s">
        <v>327</v>
      </c>
      <c r="D54" s="3" t="s">
        <v>175</v>
      </c>
      <c r="E54" s="2">
        <f>ROUND('Annahmen Los 3'!$C$26*'Annahmen Los 3'!$C$27*'Annahmen Los 3'!C28,0)</f>
        <v>412</v>
      </c>
      <c r="F54" s="24"/>
      <c r="G54" s="4">
        <f t="shared" si="3"/>
        <v>0</v>
      </c>
      <c r="H54" s="3"/>
    </row>
    <row r="55" spans="2:8" ht="28.5" outlineLevel="1" x14ac:dyDescent="0.45">
      <c r="B55" s="5" t="s">
        <v>74</v>
      </c>
      <c r="C55" s="2" t="s">
        <v>336</v>
      </c>
      <c r="D55" s="3" t="s">
        <v>175</v>
      </c>
      <c r="E55" s="2">
        <f>ROUND('Annahmen Los 3'!$C$26*'Annahmen Los 3'!$C$27*'Annahmen Los 3'!C29,0)</f>
        <v>46</v>
      </c>
      <c r="F55" s="24"/>
      <c r="G55" s="4">
        <f t="shared" si="3"/>
        <v>0</v>
      </c>
      <c r="H55" s="3"/>
    </row>
    <row r="56" spans="2:8" outlineLevel="1" x14ac:dyDescent="0.45">
      <c r="B56" s="5" t="s">
        <v>75</v>
      </c>
      <c r="C56" s="11" t="s">
        <v>95</v>
      </c>
      <c r="D56" s="11" t="s">
        <v>65</v>
      </c>
      <c r="E56" s="2">
        <f>ROUND('Annahmen Los 3'!$C$73*'Annahmen Los 3'!C74,0)</f>
        <v>4504</v>
      </c>
      <c r="F56" s="24"/>
      <c r="G56" s="4">
        <f t="shared" si="3"/>
        <v>0</v>
      </c>
      <c r="H56" s="3"/>
    </row>
    <row r="57" spans="2:8" outlineLevel="1" x14ac:dyDescent="0.45">
      <c r="B57" s="5" t="s">
        <v>76</v>
      </c>
      <c r="C57" s="11" t="s">
        <v>96</v>
      </c>
      <c r="D57" s="11" t="s">
        <v>65</v>
      </c>
      <c r="E57" s="2">
        <f>ROUND('Annahmen Los 3'!$C$73*'Annahmen Los 3'!C75,0)</f>
        <v>250</v>
      </c>
      <c r="F57" s="24"/>
      <c r="G57" s="4">
        <f t="shared" si="3"/>
        <v>0</v>
      </c>
      <c r="H57" s="3"/>
    </row>
    <row r="58" spans="2:8" outlineLevel="1" x14ac:dyDescent="0.45">
      <c r="B58" s="5" t="s">
        <v>77</v>
      </c>
      <c r="C58" s="11" t="s">
        <v>97</v>
      </c>
      <c r="D58" s="11" t="s">
        <v>65</v>
      </c>
      <c r="E58" s="2">
        <f>ROUND('Annahmen Los 3'!$C$73*'Annahmen Los 3'!C76,0)</f>
        <v>50</v>
      </c>
      <c r="F58" s="24"/>
      <c r="G58" s="4">
        <f t="shared" si="3"/>
        <v>0</v>
      </c>
      <c r="H58" s="3"/>
    </row>
    <row r="59" spans="2:8" outlineLevel="1" x14ac:dyDescent="0.45">
      <c r="B59" s="5" t="s">
        <v>78</v>
      </c>
      <c r="C59" s="11" t="s">
        <v>98</v>
      </c>
      <c r="D59" s="11" t="s">
        <v>65</v>
      </c>
      <c r="E59" s="2">
        <f>ROUND('Annahmen Los 3'!$C$73*'Annahmen Los 3'!C77,0)</f>
        <v>150</v>
      </c>
      <c r="F59" s="24"/>
      <c r="G59" s="4">
        <f t="shared" si="3"/>
        <v>0</v>
      </c>
      <c r="H59" s="3"/>
    </row>
    <row r="60" spans="2:8" outlineLevel="1" x14ac:dyDescent="0.45">
      <c r="B60" s="5" t="s">
        <v>79</v>
      </c>
      <c r="C60" s="11" t="s">
        <v>99</v>
      </c>
      <c r="D60" s="11" t="s">
        <v>65</v>
      </c>
      <c r="E60" s="2">
        <f>ROUND('Annahmen Los 3'!$C$73*'Annahmen Los 3'!C78,0)</f>
        <v>25</v>
      </c>
      <c r="F60" s="24"/>
      <c r="G60" s="4">
        <f t="shared" si="3"/>
        <v>0</v>
      </c>
      <c r="H60" s="3"/>
    </row>
    <row r="61" spans="2:8" outlineLevel="1" x14ac:dyDescent="0.45">
      <c r="B61" s="5" t="s">
        <v>80</v>
      </c>
      <c r="C61" s="11" t="s">
        <v>100</v>
      </c>
      <c r="D61" s="11" t="s">
        <v>65</v>
      </c>
      <c r="E61" s="2">
        <f>ROUND('Annahmen Los 3'!$C$73*'Annahmen Los 3'!C79,0)</f>
        <v>15</v>
      </c>
      <c r="F61" s="24"/>
      <c r="G61" s="4">
        <f t="shared" si="3"/>
        <v>0</v>
      </c>
      <c r="H61" s="3"/>
    </row>
    <row r="62" spans="2:8" outlineLevel="1" x14ac:dyDescent="0.45">
      <c r="B62" s="5" t="s">
        <v>134</v>
      </c>
      <c r="C62" s="11" t="s">
        <v>101</v>
      </c>
      <c r="D62" s="11" t="s">
        <v>65</v>
      </c>
      <c r="E62" s="2">
        <f>ROUND('Annahmen Los 3'!$C$73*'Annahmen Los 3'!C80,0)</f>
        <v>5</v>
      </c>
      <c r="F62" s="24"/>
      <c r="G62" s="4">
        <f t="shared" si="3"/>
        <v>0</v>
      </c>
      <c r="H62" s="3"/>
    </row>
    <row r="63" spans="2:8" outlineLevel="1" x14ac:dyDescent="0.45">
      <c r="B63" s="5" t="s">
        <v>135</v>
      </c>
      <c r="C63" s="11" t="s">
        <v>102</v>
      </c>
      <c r="D63" s="11" t="s">
        <v>65</v>
      </c>
      <c r="E63" s="2">
        <f>ROUND('Annahmen Los 3'!$C$73*'Annahmen Los 3'!C81,0)</f>
        <v>3</v>
      </c>
      <c r="F63" s="24"/>
      <c r="G63" s="4">
        <f t="shared" si="3"/>
        <v>0</v>
      </c>
      <c r="H63" s="3"/>
    </row>
    <row r="64" spans="2:8" outlineLevel="1" x14ac:dyDescent="0.45">
      <c r="B64" s="5" t="s">
        <v>136</v>
      </c>
      <c r="C64" s="11" t="s">
        <v>103</v>
      </c>
      <c r="D64" s="11" t="s">
        <v>65</v>
      </c>
      <c r="E64" s="2">
        <f>ROUND('Annahmen Los 3'!$C$73*'Annahmen Los 3'!C82,0)</f>
        <v>3</v>
      </c>
      <c r="F64" s="24"/>
      <c r="G64" s="4">
        <f t="shared" si="3"/>
        <v>0</v>
      </c>
      <c r="H64" s="3"/>
    </row>
    <row r="65" spans="2:8" outlineLevel="1" x14ac:dyDescent="0.45">
      <c r="B65" s="5" t="s">
        <v>137</v>
      </c>
      <c r="C65" s="11" t="s">
        <v>104</v>
      </c>
      <c r="D65" s="11" t="s">
        <v>65</v>
      </c>
      <c r="E65" s="2">
        <f>'Annahmen Los 3'!C84</f>
        <v>2085</v>
      </c>
      <c r="F65" s="24"/>
      <c r="G65" s="4">
        <f t="shared" si="3"/>
        <v>0</v>
      </c>
      <c r="H65" s="3"/>
    </row>
    <row r="66" spans="2:8" outlineLevel="1" x14ac:dyDescent="0.45">
      <c r="B66" s="5" t="s">
        <v>138</v>
      </c>
      <c r="C66" s="11" t="s">
        <v>105</v>
      </c>
      <c r="D66" s="11" t="s">
        <v>65</v>
      </c>
      <c r="E66" s="2">
        <f>'Annahmen Los 3'!C86</f>
        <v>1251</v>
      </c>
      <c r="F66" s="24"/>
      <c r="G66" s="4">
        <f t="shared" si="3"/>
        <v>0</v>
      </c>
      <c r="H66" s="3"/>
    </row>
    <row r="67" spans="2:8" outlineLevel="1" x14ac:dyDescent="0.45">
      <c r="B67" s="5" t="s">
        <v>139</v>
      </c>
      <c r="C67" s="19" t="s">
        <v>108</v>
      </c>
      <c r="D67" s="19" t="s">
        <v>65</v>
      </c>
      <c r="E67" s="20">
        <f>ROUND('Annahmen Los 3'!C105,0)</f>
        <v>6</v>
      </c>
      <c r="F67" s="24"/>
      <c r="G67" s="4">
        <f t="shared" si="3"/>
        <v>0</v>
      </c>
      <c r="H67" s="20"/>
    </row>
    <row r="68" spans="2:8" outlineLevel="1" x14ac:dyDescent="0.45">
      <c r="B68" s="5" t="s">
        <v>140</v>
      </c>
      <c r="C68" s="19" t="s">
        <v>338</v>
      </c>
      <c r="D68" s="19" t="s">
        <v>65</v>
      </c>
      <c r="E68" s="20">
        <f>ROUND('Annahmen Los 3'!C108,0)</f>
        <v>8</v>
      </c>
      <c r="F68" s="24"/>
      <c r="G68" s="4">
        <f t="shared" si="3"/>
        <v>0</v>
      </c>
      <c r="H68" s="20"/>
    </row>
    <row r="69" spans="2:8" ht="28.5" outlineLevel="1" x14ac:dyDescent="0.45">
      <c r="B69" s="5" t="s">
        <v>141</v>
      </c>
      <c r="C69" s="19" t="s">
        <v>109</v>
      </c>
      <c r="D69" s="19" t="s">
        <v>175</v>
      </c>
      <c r="E69" s="20">
        <f>ROUNDUP('Annahmen Los 3'!C92*'Annahmen Los 3'!C15,0)</f>
        <v>1</v>
      </c>
      <c r="F69" s="24"/>
      <c r="G69" s="4">
        <f t="shared" si="3"/>
        <v>0</v>
      </c>
      <c r="H69" s="20"/>
    </row>
    <row r="70" spans="2:8" ht="28.5" outlineLevel="1" x14ac:dyDescent="0.45">
      <c r="B70" s="5" t="s">
        <v>142</v>
      </c>
      <c r="C70" s="21" t="s">
        <v>339</v>
      </c>
      <c r="D70" s="19" t="s">
        <v>175</v>
      </c>
      <c r="E70" s="20">
        <f>ROUNDUP('Annahmen Los 3'!C93*'Annahmen Los 3'!C15,0)</f>
        <v>1</v>
      </c>
      <c r="F70" s="24"/>
      <c r="G70" s="4">
        <f t="shared" si="3"/>
        <v>0</v>
      </c>
      <c r="H70" s="20"/>
    </row>
    <row r="71" spans="2:8" outlineLevel="1" x14ac:dyDescent="0.45">
      <c r="B71" s="5" t="s">
        <v>143</v>
      </c>
      <c r="C71" s="21" t="s">
        <v>345</v>
      </c>
      <c r="D71" s="19" t="s">
        <v>175</v>
      </c>
      <c r="E71" s="20">
        <f>'Annahmen Los 3'!C8-E72</f>
        <v>32</v>
      </c>
      <c r="F71" s="24"/>
      <c r="G71" s="4">
        <f t="shared" si="3"/>
        <v>0</v>
      </c>
      <c r="H71" s="20"/>
    </row>
    <row r="72" spans="2:8" outlineLevel="1" x14ac:dyDescent="0.45">
      <c r="B72" s="5" t="s">
        <v>144</v>
      </c>
      <c r="C72" s="21" t="s">
        <v>346</v>
      </c>
      <c r="D72" s="19" t="s">
        <v>175</v>
      </c>
      <c r="E72" s="20">
        <f>'Annahmen Los 3'!C18</f>
        <v>8</v>
      </c>
      <c r="F72" s="24"/>
      <c r="G72" s="4">
        <f t="shared" si="3"/>
        <v>0</v>
      </c>
      <c r="H72" s="20"/>
    </row>
    <row r="73" spans="2:8" outlineLevel="1" x14ac:dyDescent="0.45">
      <c r="B73" s="5" t="s">
        <v>145</v>
      </c>
      <c r="C73" s="11" t="s">
        <v>112</v>
      </c>
      <c r="D73" s="11" t="s">
        <v>175</v>
      </c>
      <c r="E73" s="2">
        <f>'Annahmen Los 3'!C32</f>
        <v>5</v>
      </c>
      <c r="F73" s="24"/>
      <c r="G73" s="4">
        <f t="shared" si="3"/>
        <v>0</v>
      </c>
      <c r="H73" s="3"/>
    </row>
    <row r="74" spans="2:8" outlineLevel="1" x14ac:dyDescent="0.45">
      <c r="B74" s="5" t="s">
        <v>146</v>
      </c>
      <c r="C74" s="11" t="s">
        <v>113</v>
      </c>
      <c r="D74" s="11" t="s">
        <v>175</v>
      </c>
      <c r="E74" s="2">
        <f>'Annahmen Los 3'!C33</f>
        <v>4</v>
      </c>
      <c r="F74" s="24"/>
      <c r="G74" s="4">
        <f t="shared" si="3"/>
        <v>0</v>
      </c>
      <c r="H74" s="3"/>
    </row>
    <row r="75" spans="2:8" outlineLevel="1" x14ac:dyDescent="0.45">
      <c r="B75" s="5" t="s">
        <v>147</v>
      </c>
      <c r="C75" s="11" t="s">
        <v>114</v>
      </c>
      <c r="D75" s="11" t="s">
        <v>175</v>
      </c>
      <c r="E75" s="2">
        <f>'Annahmen Los 3'!C34</f>
        <v>2</v>
      </c>
      <c r="F75" s="24"/>
      <c r="G75" s="4">
        <f t="shared" si="3"/>
        <v>0</v>
      </c>
      <c r="H75" s="3"/>
    </row>
    <row r="76" spans="2:8" outlineLevel="1" x14ac:dyDescent="0.45">
      <c r="B76" s="5" t="s">
        <v>148</v>
      </c>
      <c r="C76" s="11" t="s">
        <v>115</v>
      </c>
      <c r="D76" s="11" t="s">
        <v>175</v>
      </c>
      <c r="E76" s="2">
        <f>'Annahmen Los 3'!C35</f>
        <v>2</v>
      </c>
      <c r="F76" s="24"/>
      <c r="G76" s="4">
        <f t="shared" si="3"/>
        <v>0</v>
      </c>
      <c r="H76" s="3"/>
    </row>
    <row r="77" spans="2:8" outlineLevel="1" x14ac:dyDescent="0.45">
      <c r="B77" s="5" t="s">
        <v>149</v>
      </c>
      <c r="C77" s="11" t="s">
        <v>116</v>
      </c>
      <c r="D77" s="11" t="s">
        <v>175</v>
      </c>
      <c r="E77" s="2">
        <f>'Annahmen Los 3'!C36</f>
        <v>1</v>
      </c>
      <c r="F77" s="24"/>
      <c r="G77" s="4">
        <f t="shared" si="3"/>
        <v>0</v>
      </c>
      <c r="H77" s="3"/>
    </row>
    <row r="78" spans="2:8" ht="28.5" outlineLevel="1" x14ac:dyDescent="0.45">
      <c r="B78" s="5" t="s">
        <v>150</v>
      </c>
      <c r="C78" s="11" t="s">
        <v>334</v>
      </c>
      <c r="D78" s="11" t="s">
        <v>175</v>
      </c>
      <c r="E78" s="2">
        <f>SUM(E73:E77)</f>
        <v>14</v>
      </c>
      <c r="F78" s="24"/>
      <c r="G78" s="4">
        <f t="shared" si="3"/>
        <v>0</v>
      </c>
      <c r="H78" s="3"/>
    </row>
    <row r="79" spans="2:8" outlineLevel="1" x14ac:dyDescent="0.45">
      <c r="B79" s="5" t="s">
        <v>151</v>
      </c>
      <c r="C79" s="11" t="s">
        <v>117</v>
      </c>
      <c r="D79" s="11" t="s">
        <v>175</v>
      </c>
      <c r="E79" s="2">
        <f>'Annahmen Los 3'!C37</f>
        <v>2</v>
      </c>
      <c r="F79" s="24"/>
      <c r="G79" s="4">
        <f t="shared" si="3"/>
        <v>0</v>
      </c>
      <c r="H79" s="3"/>
    </row>
    <row r="80" spans="2:8" outlineLevel="1" x14ac:dyDescent="0.45">
      <c r="B80" s="5" t="s">
        <v>152</v>
      </c>
      <c r="C80" s="11" t="s">
        <v>118</v>
      </c>
      <c r="D80" s="11" t="s">
        <v>175</v>
      </c>
      <c r="E80" s="2">
        <f>'Annahmen Los 3'!C38</f>
        <v>1</v>
      </c>
      <c r="F80" s="24"/>
      <c r="G80" s="4">
        <f t="shared" si="3"/>
        <v>0</v>
      </c>
      <c r="H80" s="3"/>
    </row>
    <row r="81" spans="2:8" outlineLevel="1" x14ac:dyDescent="0.45">
      <c r="B81" s="5" t="s">
        <v>153</v>
      </c>
      <c r="C81" s="11" t="s">
        <v>119</v>
      </c>
      <c r="D81" s="11" t="s">
        <v>175</v>
      </c>
      <c r="E81" s="2">
        <f>'Annahmen Los 3'!C39</f>
        <v>1</v>
      </c>
      <c r="F81" s="24"/>
      <c r="G81" s="4">
        <f t="shared" si="3"/>
        <v>0</v>
      </c>
      <c r="H81" s="3"/>
    </row>
    <row r="82" spans="2:8" outlineLevel="1" x14ac:dyDescent="0.45">
      <c r="B82" s="5" t="s">
        <v>154</v>
      </c>
      <c r="C82" s="11" t="s">
        <v>120</v>
      </c>
      <c r="D82" s="11" t="s">
        <v>175</v>
      </c>
      <c r="E82" s="2">
        <f>'Annahmen Los 3'!C40</f>
        <v>1</v>
      </c>
      <c r="F82" s="24"/>
      <c r="G82" s="4">
        <f t="shared" si="3"/>
        <v>0</v>
      </c>
      <c r="H82" s="3"/>
    </row>
    <row r="83" spans="2:8" outlineLevel="1" x14ac:dyDescent="0.45">
      <c r="B83" s="5" t="s">
        <v>155</v>
      </c>
      <c r="C83" s="11" t="s">
        <v>121</v>
      </c>
      <c r="D83" s="11" t="s">
        <v>175</v>
      </c>
      <c r="E83" s="2">
        <f>'Annahmen Los 3'!C41</f>
        <v>1</v>
      </c>
      <c r="F83" s="24"/>
      <c r="G83" s="4">
        <f t="shared" si="3"/>
        <v>0</v>
      </c>
      <c r="H83" s="3"/>
    </row>
    <row r="84" spans="2:8" ht="28.5" outlineLevel="1" x14ac:dyDescent="0.45">
      <c r="B84" s="5" t="s">
        <v>156</v>
      </c>
      <c r="C84" s="11" t="s">
        <v>335</v>
      </c>
      <c r="D84" s="11" t="s">
        <v>175</v>
      </c>
      <c r="E84" s="2">
        <f>SUM(E79:E83)</f>
        <v>6</v>
      </c>
      <c r="F84" s="24"/>
      <c r="G84" s="4">
        <f t="shared" si="3"/>
        <v>0</v>
      </c>
      <c r="H84" s="3"/>
    </row>
    <row r="85" spans="2:8" outlineLevel="1" x14ac:dyDescent="0.45">
      <c r="B85" s="5" t="s">
        <v>157</v>
      </c>
      <c r="C85" s="11" t="s">
        <v>122</v>
      </c>
      <c r="D85" s="11" t="s">
        <v>175</v>
      </c>
      <c r="E85" s="2">
        <f>'Annahmen Los 3'!C45</f>
        <v>17</v>
      </c>
      <c r="F85" s="24"/>
      <c r="G85" s="4">
        <f t="shared" si="3"/>
        <v>0</v>
      </c>
      <c r="H85" s="3"/>
    </row>
    <row r="86" spans="2:8" outlineLevel="1" x14ac:dyDescent="0.45">
      <c r="B86" s="5" t="s">
        <v>158</v>
      </c>
      <c r="C86" s="11" t="s">
        <v>123</v>
      </c>
      <c r="D86" s="11" t="s">
        <v>175</v>
      </c>
      <c r="E86" s="2">
        <f>'Annahmen Los 3'!C46</f>
        <v>21</v>
      </c>
      <c r="F86" s="24"/>
      <c r="G86" s="4">
        <f t="shared" si="3"/>
        <v>0</v>
      </c>
      <c r="H86" s="3"/>
    </row>
    <row r="87" spans="2:8" outlineLevel="1" x14ac:dyDescent="0.45">
      <c r="B87" s="5" t="s">
        <v>159</v>
      </c>
      <c r="C87" s="11" t="s">
        <v>124</v>
      </c>
      <c r="D87" s="11" t="s">
        <v>175</v>
      </c>
      <c r="E87" s="2">
        <f>'Annahmen Los 3'!C47</f>
        <v>17</v>
      </c>
      <c r="F87" s="24"/>
      <c r="G87" s="4">
        <f t="shared" si="3"/>
        <v>0</v>
      </c>
      <c r="H87" s="3"/>
    </row>
    <row r="88" spans="2:8" outlineLevel="1" x14ac:dyDescent="0.45">
      <c r="B88" s="5" t="s">
        <v>160</v>
      </c>
      <c r="C88" s="11" t="s">
        <v>125</v>
      </c>
      <c r="D88" s="11" t="s">
        <v>175</v>
      </c>
      <c r="E88" s="2">
        <f>'Annahmen Los 3'!C48</f>
        <v>7</v>
      </c>
      <c r="F88" s="24"/>
      <c r="G88" s="4">
        <f t="shared" si="3"/>
        <v>0</v>
      </c>
      <c r="H88" s="3"/>
    </row>
    <row r="89" spans="2:8" outlineLevel="1" x14ac:dyDescent="0.45">
      <c r="B89" s="5" t="s">
        <v>161</v>
      </c>
      <c r="C89" s="11" t="s">
        <v>126</v>
      </c>
      <c r="D89" s="11" t="s">
        <v>175</v>
      </c>
      <c r="E89" s="2">
        <f>'Annahmen Los 3'!C49</f>
        <v>7</v>
      </c>
      <c r="F89" s="24"/>
      <c r="G89" s="4">
        <f t="shared" si="3"/>
        <v>0</v>
      </c>
      <c r="H89" s="3"/>
    </row>
    <row r="90" spans="2:8" outlineLevel="1" x14ac:dyDescent="0.45">
      <c r="B90" s="5" t="s">
        <v>162</v>
      </c>
      <c r="C90" s="11" t="s">
        <v>332</v>
      </c>
      <c r="D90" s="11" t="s">
        <v>175</v>
      </c>
      <c r="E90" s="2">
        <f>SUM(E85:E89)</f>
        <v>69</v>
      </c>
      <c r="F90" s="24"/>
      <c r="G90" s="4">
        <f t="shared" si="3"/>
        <v>0</v>
      </c>
      <c r="H90" s="3"/>
    </row>
    <row r="91" spans="2:8" outlineLevel="1" x14ac:dyDescent="0.45">
      <c r="B91" s="5" t="s">
        <v>163</v>
      </c>
      <c r="C91" s="11" t="s">
        <v>127</v>
      </c>
      <c r="D91" s="11" t="s">
        <v>175</v>
      </c>
      <c r="E91" s="2">
        <f>'Annahmen Los 3'!C51</f>
        <v>13</v>
      </c>
      <c r="F91" s="24"/>
      <c r="G91" s="4">
        <f t="shared" si="3"/>
        <v>0</v>
      </c>
      <c r="H91" s="3"/>
    </row>
    <row r="92" spans="2:8" outlineLevel="1" x14ac:dyDescent="0.45">
      <c r="B92" s="5" t="s">
        <v>164</v>
      </c>
      <c r="C92" s="11" t="s">
        <v>128</v>
      </c>
      <c r="D92" s="11" t="s">
        <v>175</v>
      </c>
      <c r="E92" s="2">
        <f>'Annahmen Los 3'!C52</f>
        <v>16</v>
      </c>
      <c r="F92" s="24"/>
      <c r="G92" s="4">
        <f t="shared" si="3"/>
        <v>0</v>
      </c>
      <c r="H92" s="3"/>
    </row>
    <row r="93" spans="2:8" outlineLevel="1" x14ac:dyDescent="0.45">
      <c r="B93" s="5" t="s">
        <v>165</v>
      </c>
      <c r="C93" s="11" t="s">
        <v>129</v>
      </c>
      <c r="D93" s="11" t="s">
        <v>175</v>
      </c>
      <c r="E93" s="2">
        <f>'Annahmen Los 3'!C53</f>
        <v>13</v>
      </c>
      <c r="F93" s="24"/>
      <c r="G93" s="4">
        <f t="shared" si="3"/>
        <v>0</v>
      </c>
      <c r="H93" s="3"/>
    </row>
    <row r="94" spans="2:8" outlineLevel="1" x14ac:dyDescent="0.45">
      <c r="B94" s="5" t="s">
        <v>166</v>
      </c>
      <c r="C94" s="11" t="s">
        <v>130</v>
      </c>
      <c r="D94" s="11" t="s">
        <v>175</v>
      </c>
      <c r="E94" s="2">
        <f>'Annahmen Los 3'!C54</f>
        <v>5</v>
      </c>
      <c r="F94" s="24"/>
      <c r="G94" s="4">
        <f t="shared" si="3"/>
        <v>0</v>
      </c>
      <c r="H94" s="3"/>
    </row>
    <row r="95" spans="2:8" outlineLevel="1" x14ac:dyDescent="0.45">
      <c r="B95" s="5" t="s">
        <v>167</v>
      </c>
      <c r="C95" s="11" t="s">
        <v>131</v>
      </c>
      <c r="D95" s="11" t="s">
        <v>175</v>
      </c>
      <c r="E95" s="2">
        <f>'Annahmen Los 3'!C55</f>
        <v>5</v>
      </c>
      <c r="F95" s="24"/>
      <c r="G95" s="4">
        <f t="shared" ref="G95:G105" si="5">E95*F95</f>
        <v>0</v>
      </c>
      <c r="H95" s="3"/>
    </row>
    <row r="96" spans="2:8" outlineLevel="1" x14ac:dyDescent="0.45">
      <c r="B96" s="5" t="s">
        <v>168</v>
      </c>
      <c r="C96" s="11" t="s">
        <v>333</v>
      </c>
      <c r="D96" s="11" t="s">
        <v>175</v>
      </c>
      <c r="E96" s="2">
        <f>SUM(E91:E95)</f>
        <v>52</v>
      </c>
      <c r="F96" s="24"/>
      <c r="G96" s="4">
        <f t="shared" si="5"/>
        <v>0</v>
      </c>
      <c r="H96" s="3"/>
    </row>
    <row r="97" spans="2:8" outlineLevel="1" x14ac:dyDescent="0.45">
      <c r="B97" s="5" t="s">
        <v>169</v>
      </c>
      <c r="C97" s="11" t="s">
        <v>331</v>
      </c>
      <c r="D97" s="11" t="s">
        <v>175</v>
      </c>
      <c r="E97" s="2">
        <f>ROUND('Annahmen Los 3'!C56,0)</f>
        <v>9</v>
      </c>
      <c r="F97" s="24"/>
      <c r="G97" s="4">
        <f t="shared" si="5"/>
        <v>0</v>
      </c>
      <c r="H97" s="3"/>
    </row>
    <row r="98" spans="2:8" outlineLevel="1" x14ac:dyDescent="0.45">
      <c r="B98" s="5" t="s">
        <v>170</v>
      </c>
      <c r="C98" s="11" t="s">
        <v>328</v>
      </c>
      <c r="D98" s="11" t="s">
        <v>175</v>
      </c>
      <c r="E98" s="2">
        <f>'Annahmen Los 3'!C6</f>
        <v>187</v>
      </c>
      <c r="F98" s="24"/>
      <c r="G98" s="4">
        <f t="shared" si="5"/>
        <v>0</v>
      </c>
      <c r="H98" s="3"/>
    </row>
    <row r="99" spans="2:8" outlineLevel="1" x14ac:dyDescent="0.45">
      <c r="B99" s="5" t="s">
        <v>171</v>
      </c>
      <c r="C99" s="11" t="s">
        <v>329</v>
      </c>
      <c r="D99" s="11" t="s">
        <v>175</v>
      </c>
      <c r="E99" s="2">
        <f>'Annahmen Los 3'!C10</f>
        <v>1</v>
      </c>
      <c r="F99" s="24"/>
      <c r="G99" s="4">
        <f t="shared" si="5"/>
        <v>0</v>
      </c>
      <c r="H99" s="3"/>
    </row>
    <row r="100" spans="2:8" outlineLevel="1" x14ac:dyDescent="0.45">
      <c r="B100" s="5" t="s">
        <v>172</v>
      </c>
      <c r="C100" s="11" t="s">
        <v>330</v>
      </c>
      <c r="D100" s="11" t="s">
        <v>175</v>
      </c>
      <c r="E100" s="2">
        <f>'Annahmen Los 3'!C8</f>
        <v>40</v>
      </c>
      <c r="F100" s="24"/>
      <c r="G100" s="4">
        <f t="shared" si="5"/>
        <v>0</v>
      </c>
      <c r="H100" s="3"/>
    </row>
    <row r="101" spans="2:8" ht="28.5" outlineLevel="1" x14ac:dyDescent="0.45">
      <c r="B101" s="5" t="s">
        <v>173</v>
      </c>
      <c r="C101" s="22" t="s">
        <v>343</v>
      </c>
      <c r="D101" s="11" t="s">
        <v>176</v>
      </c>
      <c r="E101" s="2">
        <f>ROUND('Annahmen Los 3'!C109,0)</f>
        <v>8</v>
      </c>
      <c r="F101" s="24"/>
      <c r="G101" s="4">
        <f t="shared" si="5"/>
        <v>0</v>
      </c>
      <c r="H101" s="3"/>
    </row>
    <row r="102" spans="2:8" ht="28.5" outlineLevel="1" x14ac:dyDescent="0.45">
      <c r="B102" s="5" t="s">
        <v>174</v>
      </c>
      <c r="C102" s="11" t="s">
        <v>132</v>
      </c>
      <c r="D102" s="11" t="s">
        <v>176</v>
      </c>
      <c r="E102" s="2">
        <f>ROUND('Annahmen Los 3'!C110,0)</f>
        <v>50</v>
      </c>
      <c r="F102" s="24"/>
      <c r="G102" s="4">
        <f t="shared" si="5"/>
        <v>0</v>
      </c>
      <c r="H102" s="3"/>
    </row>
    <row r="103" spans="2:8" outlineLevel="1" x14ac:dyDescent="0.45">
      <c r="B103" s="5" t="s">
        <v>347</v>
      </c>
      <c r="C103" s="11" t="s">
        <v>133</v>
      </c>
      <c r="D103" s="11" t="s">
        <v>176</v>
      </c>
      <c r="E103" s="2">
        <f>ROUND('Annahmen Los 3'!C111,0)</f>
        <v>8</v>
      </c>
      <c r="F103" s="24"/>
      <c r="G103" s="4">
        <f t="shared" si="5"/>
        <v>0</v>
      </c>
      <c r="H103" s="3"/>
    </row>
    <row r="104" spans="2:8" ht="28.5" outlineLevel="1" x14ac:dyDescent="0.45">
      <c r="B104" s="5" t="s">
        <v>348</v>
      </c>
      <c r="C104" s="22" t="s">
        <v>344</v>
      </c>
      <c r="D104" s="11" t="s">
        <v>176</v>
      </c>
      <c r="E104" s="2">
        <f>ROUND('Annahmen Los 3'!C112,0)</f>
        <v>17</v>
      </c>
      <c r="F104" s="24"/>
      <c r="G104" s="4">
        <f t="shared" si="5"/>
        <v>0</v>
      </c>
      <c r="H104" s="3"/>
    </row>
    <row r="105" spans="2:8" outlineLevel="1" x14ac:dyDescent="0.45">
      <c r="B105" s="5" t="s">
        <v>352</v>
      </c>
      <c r="C105" s="22" t="s">
        <v>353</v>
      </c>
      <c r="D105" s="11" t="s">
        <v>175</v>
      </c>
      <c r="E105" s="2">
        <f>'Annahmen Los 3'!C20</f>
        <v>146</v>
      </c>
      <c r="F105" s="24"/>
      <c r="G105" s="4">
        <f t="shared" si="5"/>
        <v>0</v>
      </c>
      <c r="H105" s="3"/>
    </row>
    <row r="106" spans="2:8" ht="15.75" x14ac:dyDescent="0.45">
      <c r="B106" s="32" t="s">
        <v>90</v>
      </c>
      <c r="C106" s="33"/>
      <c r="D106" s="33"/>
      <c r="E106" s="33"/>
      <c r="F106" s="33"/>
      <c r="G106" s="33"/>
      <c r="H106" s="33"/>
    </row>
    <row r="107" spans="2:8" ht="31.5" outlineLevel="1" x14ac:dyDescent="0.45">
      <c r="B107" s="6" t="s">
        <v>0</v>
      </c>
      <c r="C107" s="1" t="s">
        <v>1</v>
      </c>
      <c r="D107" s="1" t="s">
        <v>2</v>
      </c>
      <c r="E107" s="1" t="s">
        <v>3</v>
      </c>
      <c r="F107" s="1" t="s">
        <v>4</v>
      </c>
      <c r="G107" s="1" t="s">
        <v>14</v>
      </c>
      <c r="H107" s="1" t="s">
        <v>5</v>
      </c>
    </row>
    <row r="108" spans="2:8" outlineLevel="1" x14ac:dyDescent="0.45">
      <c r="B108" s="5" t="s">
        <v>91</v>
      </c>
      <c r="C108" s="2" t="s">
        <v>93</v>
      </c>
      <c r="D108" s="3" t="s">
        <v>6</v>
      </c>
      <c r="E108" s="2">
        <f>'Annahmen Los 3'!C14</f>
        <v>87</v>
      </c>
      <c r="F108" s="24"/>
      <c r="G108" s="4">
        <f t="shared" ref="G108:G109" si="6">E108*F108</f>
        <v>0</v>
      </c>
      <c r="H108" s="3"/>
    </row>
    <row r="109" spans="2:8" outlineLevel="1" x14ac:dyDescent="0.45">
      <c r="B109" s="5" t="s">
        <v>92</v>
      </c>
      <c r="C109" s="2" t="s">
        <v>94</v>
      </c>
      <c r="D109" s="3" t="s">
        <v>6</v>
      </c>
      <c r="E109" s="2">
        <f>'Annahmen Los 3'!C14</f>
        <v>87</v>
      </c>
      <c r="F109" s="24"/>
      <c r="G109" s="4">
        <f t="shared" si="6"/>
        <v>0</v>
      </c>
      <c r="H109" s="3"/>
    </row>
    <row r="110" spans="2:8" ht="15.75" x14ac:dyDescent="0.45">
      <c r="B110" s="32" t="s">
        <v>189</v>
      </c>
      <c r="C110" s="33"/>
      <c r="D110" s="33"/>
      <c r="E110" s="33"/>
      <c r="F110" s="33"/>
      <c r="G110" s="33"/>
      <c r="H110" s="33"/>
    </row>
    <row r="111" spans="2:8" ht="31.5" outlineLevel="1" x14ac:dyDescent="0.45">
      <c r="B111" s="6" t="s">
        <v>0</v>
      </c>
      <c r="C111" s="1" t="s">
        <v>1</v>
      </c>
      <c r="D111" s="1" t="s">
        <v>2</v>
      </c>
      <c r="E111" s="1" t="s">
        <v>3</v>
      </c>
      <c r="F111" s="1" t="s">
        <v>4</v>
      </c>
      <c r="G111" s="1" t="s">
        <v>14</v>
      </c>
      <c r="H111" s="1" t="s">
        <v>5</v>
      </c>
    </row>
    <row r="112" spans="2:8" x14ac:dyDescent="0.45">
      <c r="B112" s="5" t="s">
        <v>182</v>
      </c>
      <c r="C112" s="11" t="s">
        <v>177</v>
      </c>
      <c r="D112" s="11" t="s">
        <v>188</v>
      </c>
      <c r="E112" s="2">
        <v>200</v>
      </c>
      <c r="F112" s="24"/>
      <c r="G112" s="4">
        <f t="shared" ref="G112:G116" si="7">E112*F112</f>
        <v>0</v>
      </c>
      <c r="H112" s="3"/>
    </row>
    <row r="113" spans="2:8" x14ac:dyDescent="0.45">
      <c r="B113" s="5" t="s">
        <v>183</v>
      </c>
      <c r="C113" s="11" t="s">
        <v>178</v>
      </c>
      <c r="D113" s="11" t="s">
        <v>188</v>
      </c>
      <c r="E113" s="2">
        <v>200</v>
      </c>
      <c r="F113" s="24"/>
      <c r="G113" s="4">
        <f t="shared" si="7"/>
        <v>0</v>
      </c>
      <c r="H113" s="3"/>
    </row>
    <row r="114" spans="2:8" x14ac:dyDescent="0.45">
      <c r="B114" s="5" t="s">
        <v>184</v>
      </c>
      <c r="C114" s="11" t="s">
        <v>179</v>
      </c>
      <c r="D114" s="11" t="s">
        <v>188</v>
      </c>
      <c r="E114" s="2">
        <v>200</v>
      </c>
      <c r="F114" s="24"/>
      <c r="G114" s="4">
        <f t="shared" si="7"/>
        <v>0</v>
      </c>
      <c r="H114" s="3"/>
    </row>
    <row r="115" spans="2:8" x14ac:dyDescent="0.45">
      <c r="B115" s="5" t="s">
        <v>185</v>
      </c>
      <c r="C115" s="11" t="s">
        <v>180</v>
      </c>
      <c r="D115" s="11" t="s">
        <v>188</v>
      </c>
      <c r="E115" s="2">
        <v>200</v>
      </c>
      <c r="F115" s="24"/>
      <c r="G115" s="4">
        <f t="shared" si="7"/>
        <v>0</v>
      </c>
      <c r="H115" s="3"/>
    </row>
    <row r="116" spans="2:8" x14ac:dyDescent="0.45">
      <c r="B116" s="5" t="s">
        <v>186</v>
      </c>
      <c r="C116" s="11" t="s">
        <v>181</v>
      </c>
      <c r="D116" s="11" t="s">
        <v>188</v>
      </c>
      <c r="E116" s="2">
        <v>200</v>
      </c>
      <c r="F116" s="24"/>
      <c r="G116" s="4">
        <f t="shared" si="7"/>
        <v>0</v>
      </c>
      <c r="H116" s="3"/>
    </row>
    <row r="117" spans="2:8" ht="15.75" x14ac:dyDescent="0.45">
      <c r="B117" s="32" t="s">
        <v>187</v>
      </c>
      <c r="C117" s="33"/>
      <c r="D117" s="33"/>
      <c r="E117" s="33"/>
      <c r="F117" s="33"/>
      <c r="G117" s="33"/>
      <c r="H117" s="33"/>
    </row>
    <row r="118" spans="2:8" ht="15.75" x14ac:dyDescent="0.45">
      <c r="B118" s="6"/>
      <c r="C118" s="6"/>
      <c r="D118" s="6"/>
      <c r="E118" s="6"/>
      <c r="F118" s="6" t="s">
        <v>341</v>
      </c>
      <c r="G118" s="18">
        <f>G10+SUM(G13:G14)+SUM(G17:G18)+SUM(G21:G23)+SUM(G26:G28)+SUM(G31:G104)+SUM(G108:G109)+SUM(G112:G116)</f>
        <v>0</v>
      </c>
      <c r="H118" s="6"/>
    </row>
    <row r="119" spans="2:8" ht="15.75" x14ac:dyDescent="0.45">
      <c r="B119" s="6"/>
      <c r="C119" s="6"/>
      <c r="D119" s="6"/>
      <c r="E119" s="6"/>
      <c r="F119" s="6" t="s">
        <v>342</v>
      </c>
      <c r="G119" s="18">
        <f>G118*1.19</f>
        <v>0</v>
      </c>
      <c r="H119" s="6"/>
    </row>
  </sheetData>
  <sheetProtection algorithmName="SHA-512" hashValue="EFBjLGg1KEzJqxuKIIBIPhEaNTA2TbQN5HPJ290wHWrsSrmEmEEUcgrPdEF2bvHy8v8dqqJKLDAyklm35gLn0Q==" saltValue="dnoDRMrHvDwQEbyU8muiZg==" spinCount="100000" sheet="1" selectLockedCells="1"/>
  <mergeCells count="12">
    <mergeCell ref="B1:E1"/>
    <mergeCell ref="B2:E2"/>
    <mergeCell ref="B117:H117"/>
    <mergeCell ref="B29:H29"/>
    <mergeCell ref="B106:H106"/>
    <mergeCell ref="B110:H110"/>
    <mergeCell ref="B4:H6"/>
    <mergeCell ref="B8:H8"/>
    <mergeCell ref="B11:H11"/>
    <mergeCell ref="B15:H15"/>
    <mergeCell ref="B19:H19"/>
    <mergeCell ref="B24:H2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544D5-2F51-4C50-9D73-238030611D70}">
  <dimension ref="B2:F117"/>
  <sheetViews>
    <sheetView showGridLines="0" zoomScaleNormal="100" workbookViewId="0">
      <selection activeCell="C17" sqref="C17"/>
    </sheetView>
  </sheetViews>
  <sheetFormatPr baseColWidth="10" defaultRowHeight="14.25" x14ac:dyDescent="0.45"/>
  <cols>
    <col min="1" max="1" width="2.796875" customWidth="1"/>
    <col min="2" max="2" width="42.9296875" customWidth="1"/>
    <col min="3" max="4" width="10.59765625" customWidth="1"/>
    <col min="5" max="5" width="42.9296875" customWidth="1"/>
    <col min="6" max="6" width="78.796875" customWidth="1"/>
    <col min="8" max="10" width="20.9296875" customWidth="1"/>
  </cols>
  <sheetData>
    <row r="2" spans="2:6" x14ac:dyDescent="0.45">
      <c r="B2" s="12" t="s">
        <v>190</v>
      </c>
      <c r="C2" s="13" t="s">
        <v>320</v>
      </c>
      <c r="D2" s="13" t="s">
        <v>191</v>
      </c>
      <c r="E2" s="13" t="s">
        <v>5</v>
      </c>
      <c r="F2" s="13" t="s">
        <v>192</v>
      </c>
    </row>
    <row r="3" spans="2:6" ht="28.5" x14ac:dyDescent="0.45">
      <c r="B3" s="14" t="s">
        <v>193</v>
      </c>
      <c r="C3" s="17">
        <v>8</v>
      </c>
      <c r="D3" s="15"/>
      <c r="E3" s="15"/>
      <c r="F3" s="15" t="s">
        <v>194</v>
      </c>
    </row>
    <row r="4" spans="2:6" ht="28.5" x14ac:dyDescent="0.45">
      <c r="B4" s="14" t="s">
        <v>315</v>
      </c>
      <c r="C4" s="25">
        <f>C5+C7+C8+C9</f>
        <v>417</v>
      </c>
      <c r="D4" s="15"/>
      <c r="E4" s="15"/>
      <c r="F4" s="15" t="s">
        <v>195</v>
      </c>
    </row>
    <row r="5" spans="2:6" x14ac:dyDescent="0.45">
      <c r="B5" s="14" t="s">
        <v>316</v>
      </c>
      <c r="C5" s="15">
        <f>C6*2</f>
        <v>374</v>
      </c>
      <c r="D5" s="16">
        <f>C5/C4</f>
        <v>0.89688249400479614</v>
      </c>
      <c r="E5" s="15"/>
      <c r="F5" s="15" t="s">
        <v>196</v>
      </c>
    </row>
    <row r="6" spans="2:6" x14ac:dyDescent="0.45">
      <c r="B6" s="14" t="s">
        <v>317</v>
      </c>
      <c r="C6" s="17">
        <v>187</v>
      </c>
      <c r="D6" s="15"/>
      <c r="E6" s="15"/>
      <c r="F6" s="15" t="s">
        <v>198</v>
      </c>
    </row>
    <row r="7" spans="2:6" x14ac:dyDescent="0.45">
      <c r="B7" s="14" t="s">
        <v>197</v>
      </c>
      <c r="C7" s="17">
        <v>1</v>
      </c>
      <c r="D7" s="15"/>
      <c r="E7" s="15"/>
      <c r="F7" s="15" t="s">
        <v>200</v>
      </c>
    </row>
    <row r="8" spans="2:6" x14ac:dyDescent="0.45">
      <c r="B8" s="14" t="s">
        <v>199</v>
      </c>
      <c r="C8" s="17">
        <v>40</v>
      </c>
      <c r="D8" s="16">
        <f>C8/C4</f>
        <v>9.5923261390887291E-2</v>
      </c>
      <c r="E8" s="15"/>
      <c r="F8" s="15" t="s">
        <v>201</v>
      </c>
    </row>
    <row r="9" spans="2:6" x14ac:dyDescent="0.45">
      <c r="B9" s="14" t="s">
        <v>318</v>
      </c>
      <c r="C9" s="15">
        <f>C10*2</f>
        <v>2</v>
      </c>
      <c r="D9" s="16">
        <f>C9/C4</f>
        <v>4.7961630695443642E-3</v>
      </c>
      <c r="E9" s="15"/>
      <c r="F9" s="15"/>
    </row>
    <row r="10" spans="2:6" x14ac:dyDescent="0.45">
      <c r="B10" s="14" t="s">
        <v>319</v>
      </c>
      <c r="C10" s="17">
        <v>1</v>
      </c>
      <c r="D10" s="15"/>
      <c r="E10" s="15"/>
      <c r="F10" s="15"/>
    </row>
    <row r="11" spans="2:6" x14ac:dyDescent="0.45">
      <c r="B11" s="14" t="s">
        <v>202</v>
      </c>
      <c r="C11" s="17">
        <v>8</v>
      </c>
      <c r="D11" s="15"/>
      <c r="E11" s="15"/>
      <c r="F11" s="15" t="s">
        <v>203</v>
      </c>
    </row>
    <row r="12" spans="2:6" x14ac:dyDescent="0.45">
      <c r="B12" s="14" t="s">
        <v>204</v>
      </c>
      <c r="C12" s="17">
        <v>8</v>
      </c>
      <c r="D12" s="15"/>
      <c r="E12" s="15"/>
      <c r="F12" s="15" t="s">
        <v>203</v>
      </c>
    </row>
    <row r="13" spans="2:6" x14ac:dyDescent="0.45">
      <c r="B13" s="14" t="s">
        <v>205</v>
      </c>
      <c r="C13" s="17">
        <v>4</v>
      </c>
      <c r="D13" s="15"/>
      <c r="E13" s="15"/>
      <c r="F13" s="15"/>
    </row>
    <row r="14" spans="2:6" x14ac:dyDescent="0.45">
      <c r="B14" s="14" t="s">
        <v>206</v>
      </c>
      <c r="C14" s="17">
        <v>87</v>
      </c>
      <c r="D14" s="15"/>
      <c r="E14" s="15"/>
      <c r="F14" s="15" t="s">
        <v>207</v>
      </c>
    </row>
    <row r="15" spans="2:6" x14ac:dyDescent="0.45">
      <c r="B15" s="14" t="s">
        <v>208</v>
      </c>
      <c r="C15" s="15">
        <f>C7</f>
        <v>1</v>
      </c>
      <c r="D15" s="15"/>
      <c r="E15" s="15"/>
      <c r="F15" s="15" t="s">
        <v>209</v>
      </c>
    </row>
    <row r="16" spans="2:6" x14ac:dyDescent="0.45">
      <c r="B16" s="14" t="s">
        <v>349</v>
      </c>
      <c r="C16" s="25">
        <f>C17*2+C18</f>
        <v>104</v>
      </c>
      <c r="D16" s="15"/>
      <c r="E16" s="15"/>
      <c r="F16" s="15"/>
    </row>
    <row r="17" spans="2:6" x14ac:dyDescent="0.45">
      <c r="B17" s="14" t="s">
        <v>350</v>
      </c>
      <c r="C17" s="17">
        <v>48</v>
      </c>
      <c r="D17" s="15"/>
      <c r="E17" s="15"/>
      <c r="F17" s="15"/>
    </row>
    <row r="18" spans="2:6" x14ac:dyDescent="0.45">
      <c r="B18" s="14" t="s">
        <v>351</v>
      </c>
      <c r="C18" s="17">
        <v>8</v>
      </c>
      <c r="D18" s="15"/>
      <c r="E18" s="15"/>
      <c r="F18" s="15"/>
    </row>
    <row r="19" spans="2:6" x14ac:dyDescent="0.45">
      <c r="B19" s="14" t="s">
        <v>305</v>
      </c>
      <c r="C19" s="17">
        <v>83</v>
      </c>
      <c r="D19" s="15"/>
      <c r="E19" s="15"/>
      <c r="F19" s="15"/>
    </row>
    <row r="20" spans="2:6" x14ac:dyDescent="0.45">
      <c r="B20" s="14" t="s">
        <v>354</v>
      </c>
      <c r="C20" s="17">
        <v>146</v>
      </c>
      <c r="D20" s="15"/>
      <c r="E20" s="15"/>
      <c r="F20" s="15"/>
    </row>
    <row r="21" spans="2:6" ht="28.5" x14ac:dyDescent="0.45">
      <c r="B21" s="14" t="s">
        <v>210</v>
      </c>
      <c r="C21" s="15">
        <f>C$14*D21</f>
        <v>63.074999999999996</v>
      </c>
      <c r="D21" s="15">
        <v>0.72499999999999998</v>
      </c>
      <c r="E21" s="15"/>
      <c r="F21" s="15" t="s">
        <v>211</v>
      </c>
    </row>
    <row r="22" spans="2:6" ht="28.5" x14ac:dyDescent="0.45">
      <c r="B22" s="14" t="s">
        <v>212</v>
      </c>
      <c r="C22" s="15">
        <f t="shared" ref="C22:C23" si="0">C$14*D22</f>
        <v>8.7000000000000011</v>
      </c>
      <c r="D22" s="15">
        <v>0.1</v>
      </c>
      <c r="E22" s="15"/>
      <c r="F22" s="15" t="s">
        <v>211</v>
      </c>
    </row>
    <row r="23" spans="2:6" x14ac:dyDescent="0.45">
      <c r="B23" s="14" t="s">
        <v>213</v>
      </c>
      <c r="C23" s="15">
        <f t="shared" si="0"/>
        <v>15.225</v>
      </c>
      <c r="D23" s="15">
        <v>0.17499999999999999</v>
      </c>
      <c r="E23" s="15"/>
      <c r="F23" s="15" t="s">
        <v>211</v>
      </c>
    </row>
    <row r="24" spans="2:6" x14ac:dyDescent="0.45">
      <c r="B24" s="14" t="s">
        <v>321</v>
      </c>
      <c r="C24" s="15">
        <f>C6+C10</f>
        <v>188</v>
      </c>
      <c r="D24" s="15"/>
      <c r="E24" s="15"/>
      <c r="F24" s="15" t="s">
        <v>207</v>
      </c>
    </row>
    <row r="25" spans="2:6" x14ac:dyDescent="0.45">
      <c r="B25" s="14" t="s">
        <v>214</v>
      </c>
      <c r="C25" s="15">
        <f>C7+C8</f>
        <v>41</v>
      </c>
      <c r="D25" s="15"/>
      <c r="E25" s="15"/>
      <c r="F25" s="15" t="s">
        <v>215</v>
      </c>
    </row>
    <row r="26" spans="2:6" x14ac:dyDescent="0.45">
      <c r="B26" s="14" t="s">
        <v>322</v>
      </c>
      <c r="C26" s="15">
        <f>C24+C25</f>
        <v>229</v>
      </c>
      <c r="D26" s="15"/>
      <c r="E26" s="15"/>
      <c r="F26" s="15"/>
    </row>
    <row r="27" spans="2:6" x14ac:dyDescent="0.45">
      <c r="B27" s="14" t="s">
        <v>216</v>
      </c>
      <c r="C27" s="23">
        <v>2</v>
      </c>
      <c r="D27" s="15"/>
      <c r="E27" s="15"/>
      <c r="F27" s="15" t="s">
        <v>217</v>
      </c>
    </row>
    <row r="28" spans="2:6" x14ac:dyDescent="0.45">
      <c r="B28" s="14" t="s">
        <v>218</v>
      </c>
      <c r="C28" s="23">
        <v>0.9</v>
      </c>
      <c r="D28" s="15"/>
      <c r="E28" s="15"/>
      <c r="F28" s="15" t="s">
        <v>219</v>
      </c>
    </row>
    <row r="29" spans="2:6" x14ac:dyDescent="0.45">
      <c r="B29" s="14" t="s">
        <v>220</v>
      </c>
      <c r="C29" s="23">
        <v>0.1</v>
      </c>
      <c r="D29" s="15"/>
      <c r="E29" s="15"/>
      <c r="F29" s="15" t="s">
        <v>221</v>
      </c>
    </row>
    <row r="30" spans="2:6" x14ac:dyDescent="0.45">
      <c r="B30" s="14" t="s">
        <v>222</v>
      </c>
      <c r="C30" s="23">
        <v>1</v>
      </c>
      <c r="D30" s="15"/>
      <c r="E30" s="15"/>
      <c r="F30" s="15" t="s">
        <v>223</v>
      </c>
    </row>
    <row r="31" spans="2:6" x14ac:dyDescent="0.45">
      <c r="B31" s="14" t="s">
        <v>224</v>
      </c>
      <c r="C31" s="15">
        <f>ROUND(C23,0)</f>
        <v>15</v>
      </c>
      <c r="D31" s="15"/>
      <c r="E31" s="15"/>
      <c r="F31" s="15" t="s">
        <v>211</v>
      </c>
    </row>
    <row r="32" spans="2:6" ht="28.5" x14ac:dyDescent="0.45">
      <c r="B32" s="14" t="s">
        <v>112</v>
      </c>
      <c r="C32" s="15">
        <f>IF($C$31*D32&gt;=1,(ROUND($C$31*D32,0)),1)</f>
        <v>5</v>
      </c>
      <c r="D32" s="15">
        <v>0.3</v>
      </c>
      <c r="E32" s="15"/>
      <c r="F32" s="15" t="s">
        <v>225</v>
      </c>
    </row>
    <row r="33" spans="2:6" x14ac:dyDescent="0.45">
      <c r="B33" s="14" t="s">
        <v>113</v>
      </c>
      <c r="C33" s="15">
        <f t="shared" ref="C33:C43" si="1">IF($C$31*D33&gt;=1,(ROUND($C$31*D33,0)),1)</f>
        <v>4</v>
      </c>
      <c r="D33" s="15">
        <v>0.25</v>
      </c>
      <c r="E33" s="15"/>
      <c r="F33" s="15"/>
    </row>
    <row r="34" spans="2:6" x14ac:dyDescent="0.45">
      <c r="B34" s="14" t="s">
        <v>114</v>
      </c>
      <c r="C34" s="15">
        <f t="shared" si="1"/>
        <v>2</v>
      </c>
      <c r="D34" s="15">
        <v>0.1</v>
      </c>
      <c r="E34" s="15"/>
      <c r="F34" s="15"/>
    </row>
    <row r="35" spans="2:6" x14ac:dyDescent="0.45">
      <c r="B35" s="14" t="s">
        <v>115</v>
      </c>
      <c r="C35" s="15">
        <f t="shared" si="1"/>
        <v>2</v>
      </c>
      <c r="D35" s="15">
        <v>0.1</v>
      </c>
      <c r="E35" s="15"/>
      <c r="F35" s="15"/>
    </row>
    <row r="36" spans="2:6" x14ac:dyDescent="0.45">
      <c r="B36" s="14" t="s">
        <v>116</v>
      </c>
      <c r="C36" s="15">
        <f t="shared" si="1"/>
        <v>1</v>
      </c>
      <c r="D36" s="15">
        <v>0.05</v>
      </c>
      <c r="E36" s="15"/>
      <c r="F36" s="15"/>
    </row>
    <row r="37" spans="2:6" x14ac:dyDescent="0.45">
      <c r="B37" s="14" t="s">
        <v>117</v>
      </c>
      <c r="C37" s="15">
        <f t="shared" si="1"/>
        <v>2</v>
      </c>
      <c r="D37" s="15">
        <v>0.1</v>
      </c>
      <c r="E37" s="15"/>
      <c r="F37" s="15"/>
    </row>
    <row r="38" spans="2:6" x14ac:dyDescent="0.45">
      <c r="B38" s="14" t="s">
        <v>118</v>
      </c>
      <c r="C38" s="15">
        <f t="shared" si="1"/>
        <v>1</v>
      </c>
      <c r="D38" s="15">
        <v>0.05</v>
      </c>
      <c r="E38" s="15"/>
      <c r="F38" s="15"/>
    </row>
    <row r="39" spans="2:6" x14ac:dyDescent="0.45">
      <c r="B39" s="14" t="s">
        <v>119</v>
      </c>
      <c r="C39" s="15">
        <f t="shared" si="1"/>
        <v>1</v>
      </c>
      <c r="D39" s="15">
        <v>0.02</v>
      </c>
      <c r="E39" s="15"/>
      <c r="F39" s="15"/>
    </row>
    <row r="40" spans="2:6" x14ac:dyDescent="0.45">
      <c r="B40" s="14" t="s">
        <v>120</v>
      </c>
      <c r="C40" s="15">
        <f t="shared" si="1"/>
        <v>1</v>
      </c>
      <c r="D40" s="15">
        <v>0.02</v>
      </c>
      <c r="E40" s="15"/>
      <c r="F40" s="15"/>
    </row>
    <row r="41" spans="2:6" x14ac:dyDescent="0.45">
      <c r="B41" s="14" t="s">
        <v>121</v>
      </c>
      <c r="C41" s="15">
        <f t="shared" si="1"/>
        <v>1</v>
      </c>
      <c r="D41" s="15">
        <v>0.01</v>
      </c>
      <c r="E41" s="15"/>
      <c r="F41" s="15"/>
    </row>
    <row r="42" spans="2:6" x14ac:dyDescent="0.45">
      <c r="B42" s="14" t="s">
        <v>226</v>
      </c>
      <c r="C42" s="15">
        <f t="shared" si="1"/>
        <v>12</v>
      </c>
      <c r="D42" s="15">
        <v>0.8</v>
      </c>
      <c r="E42" s="15"/>
      <c r="F42" s="15" t="s">
        <v>211</v>
      </c>
    </row>
    <row r="43" spans="2:6" x14ac:dyDescent="0.45">
      <c r="B43" s="14" t="s">
        <v>227</v>
      </c>
      <c r="C43" s="15">
        <f t="shared" si="1"/>
        <v>3</v>
      </c>
      <c r="D43" s="15">
        <v>0.2</v>
      </c>
      <c r="E43" s="15"/>
      <c r="F43" s="15" t="s">
        <v>211</v>
      </c>
    </row>
    <row r="44" spans="2:6" x14ac:dyDescent="0.45">
      <c r="B44" s="14" t="s">
        <v>228</v>
      </c>
      <c r="C44" s="15">
        <f>C14*D44</f>
        <v>69.600000000000009</v>
      </c>
      <c r="D44" s="15">
        <v>0.8</v>
      </c>
      <c r="E44" s="15"/>
      <c r="F44" s="15" t="s">
        <v>229</v>
      </c>
    </row>
    <row r="45" spans="2:6" x14ac:dyDescent="0.45">
      <c r="B45" s="14" t="s">
        <v>122</v>
      </c>
      <c r="C45" s="15">
        <f>ROUND($C$44*D45,0)</f>
        <v>17</v>
      </c>
      <c r="D45" s="15">
        <v>0.25</v>
      </c>
      <c r="E45" s="15"/>
      <c r="F45" s="15"/>
    </row>
    <row r="46" spans="2:6" x14ac:dyDescent="0.45">
      <c r="B46" s="14" t="s">
        <v>123</v>
      </c>
      <c r="C46" s="15">
        <f t="shared" ref="C46:C49" si="2">ROUND($C$44*D46,0)</f>
        <v>21</v>
      </c>
      <c r="D46" s="15">
        <v>0.3</v>
      </c>
      <c r="E46" s="15"/>
      <c r="F46" s="15"/>
    </row>
    <row r="47" spans="2:6" x14ac:dyDescent="0.45">
      <c r="B47" s="14" t="s">
        <v>124</v>
      </c>
      <c r="C47" s="15">
        <f t="shared" si="2"/>
        <v>17</v>
      </c>
      <c r="D47" s="15">
        <v>0.25</v>
      </c>
      <c r="E47" s="15"/>
      <c r="F47" s="15"/>
    </row>
    <row r="48" spans="2:6" x14ac:dyDescent="0.45">
      <c r="B48" s="14" t="s">
        <v>125</v>
      </c>
      <c r="C48" s="15">
        <f t="shared" si="2"/>
        <v>7</v>
      </c>
      <c r="D48" s="15">
        <v>0.1</v>
      </c>
      <c r="E48" s="15"/>
      <c r="F48" s="15"/>
    </row>
    <row r="49" spans="2:6" x14ac:dyDescent="0.45">
      <c r="B49" s="14" t="s">
        <v>126</v>
      </c>
      <c r="C49" s="15">
        <f t="shared" si="2"/>
        <v>7</v>
      </c>
      <c r="D49" s="15">
        <v>0.1</v>
      </c>
      <c r="E49" s="15"/>
      <c r="F49" s="15"/>
    </row>
    <row r="50" spans="2:6" x14ac:dyDescent="0.45">
      <c r="B50" s="14" t="s">
        <v>230</v>
      </c>
      <c r="C50" s="15">
        <f>C14*D50</f>
        <v>52.199999999999996</v>
      </c>
      <c r="D50" s="15">
        <v>0.6</v>
      </c>
      <c r="E50" s="15"/>
      <c r="F50" s="15" t="s">
        <v>229</v>
      </c>
    </row>
    <row r="51" spans="2:6" x14ac:dyDescent="0.45">
      <c r="B51" s="14" t="s">
        <v>127</v>
      </c>
      <c r="C51" s="15">
        <f>ROUND($C$50*D51,0)</f>
        <v>13</v>
      </c>
      <c r="D51" s="15">
        <v>0.25</v>
      </c>
      <c r="E51" s="15"/>
      <c r="F51" s="15"/>
    </row>
    <row r="52" spans="2:6" x14ac:dyDescent="0.45">
      <c r="B52" s="14" t="s">
        <v>128</v>
      </c>
      <c r="C52" s="15">
        <f t="shared" ref="C52:C55" si="3">ROUND($C$50*D52,0)</f>
        <v>16</v>
      </c>
      <c r="D52" s="15">
        <v>0.3</v>
      </c>
      <c r="E52" s="15"/>
      <c r="F52" s="15"/>
    </row>
    <row r="53" spans="2:6" x14ac:dyDescent="0.45">
      <c r="B53" s="14" t="s">
        <v>129</v>
      </c>
      <c r="C53" s="15">
        <f t="shared" si="3"/>
        <v>13</v>
      </c>
      <c r="D53" s="15">
        <v>0.25</v>
      </c>
      <c r="E53" s="15"/>
      <c r="F53" s="15"/>
    </row>
    <row r="54" spans="2:6" x14ac:dyDescent="0.45">
      <c r="B54" s="14" t="s">
        <v>130</v>
      </c>
      <c r="C54" s="15">
        <f t="shared" si="3"/>
        <v>5</v>
      </c>
      <c r="D54" s="15">
        <v>0.1</v>
      </c>
      <c r="E54" s="15"/>
      <c r="F54" s="15"/>
    </row>
    <row r="55" spans="2:6" x14ac:dyDescent="0.45">
      <c r="B55" s="14" t="s">
        <v>131</v>
      </c>
      <c r="C55" s="15">
        <f t="shared" si="3"/>
        <v>5</v>
      </c>
      <c r="D55" s="15">
        <v>0.1</v>
      </c>
      <c r="E55" s="15"/>
      <c r="F55" s="15"/>
    </row>
    <row r="56" spans="2:6" x14ac:dyDescent="0.45">
      <c r="B56" s="14" t="s">
        <v>231</v>
      </c>
      <c r="C56" s="15">
        <f>C14*D56</f>
        <v>8.7000000000000011</v>
      </c>
      <c r="D56" s="15">
        <v>0.1</v>
      </c>
      <c r="E56" s="15"/>
      <c r="F56" s="15" t="s">
        <v>229</v>
      </c>
    </row>
    <row r="57" spans="2:6" ht="28.5" x14ac:dyDescent="0.45">
      <c r="B57" s="14" t="s">
        <v>324</v>
      </c>
      <c r="C57" s="23">
        <v>0.1</v>
      </c>
      <c r="D57" s="15"/>
      <c r="E57" s="15"/>
      <c r="F57" s="15"/>
    </row>
    <row r="58" spans="2:6" ht="28.5" x14ac:dyDescent="0.45">
      <c r="B58" s="14" t="s">
        <v>323</v>
      </c>
      <c r="C58" s="23">
        <v>20</v>
      </c>
      <c r="D58" s="15"/>
      <c r="E58" s="15"/>
      <c r="F58" s="15" t="s">
        <v>232</v>
      </c>
    </row>
    <row r="59" spans="2:6" ht="28.5" x14ac:dyDescent="0.45">
      <c r="B59" s="14" t="s">
        <v>233</v>
      </c>
      <c r="C59" s="23">
        <v>0.15</v>
      </c>
      <c r="D59" s="15"/>
      <c r="E59" s="15"/>
      <c r="F59" s="15" t="s">
        <v>234</v>
      </c>
    </row>
    <row r="60" spans="2:6" x14ac:dyDescent="0.45">
      <c r="B60" s="14" t="s">
        <v>235</v>
      </c>
      <c r="C60" s="23">
        <v>0.08</v>
      </c>
      <c r="D60" s="15"/>
      <c r="E60" s="15"/>
      <c r="F60" s="15" t="s">
        <v>236</v>
      </c>
    </row>
    <row r="61" spans="2:6" x14ac:dyDescent="0.45">
      <c r="B61" s="14" t="s">
        <v>240</v>
      </c>
      <c r="C61" s="23">
        <v>0.05</v>
      </c>
      <c r="D61" s="15"/>
      <c r="E61" s="15"/>
      <c r="F61" s="15" t="s">
        <v>238</v>
      </c>
    </row>
    <row r="62" spans="2:6" x14ac:dyDescent="0.45">
      <c r="B62" s="14" t="s">
        <v>237</v>
      </c>
      <c r="C62" s="23">
        <v>0.01</v>
      </c>
      <c r="D62" s="15"/>
      <c r="E62" s="15"/>
      <c r="F62" s="15" t="s">
        <v>238</v>
      </c>
    </row>
    <row r="63" spans="2:6" ht="28.5" x14ac:dyDescent="0.45">
      <c r="B63" s="14" t="s">
        <v>239</v>
      </c>
      <c r="C63" s="23">
        <v>0.01</v>
      </c>
      <c r="D63" s="15"/>
      <c r="E63" s="15"/>
      <c r="F63" s="15" t="s">
        <v>241</v>
      </c>
    </row>
    <row r="64" spans="2:6" x14ac:dyDescent="0.45">
      <c r="B64" s="14" t="s">
        <v>242</v>
      </c>
      <c r="C64" s="23">
        <v>3</v>
      </c>
      <c r="D64" s="15"/>
      <c r="E64" s="15"/>
      <c r="F64" s="15" t="s">
        <v>243</v>
      </c>
    </row>
    <row r="65" spans="2:6" x14ac:dyDescent="0.45">
      <c r="B65" s="14" t="s">
        <v>244</v>
      </c>
      <c r="C65" s="15">
        <f>C66/C14</f>
        <v>47.931034482758619</v>
      </c>
      <c r="D65" s="15"/>
      <c r="E65" s="15"/>
      <c r="F65" s="15" t="s">
        <v>245</v>
      </c>
    </row>
    <row r="66" spans="2:6" x14ac:dyDescent="0.45">
      <c r="B66" s="14" t="s">
        <v>246</v>
      </c>
      <c r="C66" s="15">
        <f>10*C4</f>
        <v>4170</v>
      </c>
      <c r="D66" s="15"/>
      <c r="E66" s="15"/>
      <c r="F66" s="15" t="s">
        <v>245</v>
      </c>
    </row>
    <row r="67" spans="2:6" x14ac:dyDescent="0.45">
      <c r="B67" s="14" t="s">
        <v>247</v>
      </c>
      <c r="C67" s="15">
        <f>$C$14*D67</f>
        <v>8.7000000000000011</v>
      </c>
      <c r="D67" s="15">
        <v>0.1</v>
      </c>
      <c r="E67" s="15"/>
      <c r="F67" s="15" t="s">
        <v>248</v>
      </c>
    </row>
    <row r="68" spans="2:6" x14ac:dyDescent="0.45">
      <c r="B68" s="14" t="s">
        <v>249</v>
      </c>
      <c r="C68" s="15">
        <f t="shared" ref="C68:C70" si="4">$C$14*D68</f>
        <v>43.5</v>
      </c>
      <c r="D68" s="15">
        <v>0.5</v>
      </c>
      <c r="E68" s="15"/>
      <c r="F68" s="15" t="s">
        <v>248</v>
      </c>
    </row>
    <row r="69" spans="2:6" x14ac:dyDescent="0.45">
      <c r="B69" s="14" t="s">
        <v>250</v>
      </c>
      <c r="C69" s="15">
        <f t="shared" si="4"/>
        <v>13.049999999999999</v>
      </c>
      <c r="D69" s="15">
        <v>0.15</v>
      </c>
      <c r="E69" s="15"/>
      <c r="F69" s="15" t="s">
        <v>248</v>
      </c>
    </row>
    <row r="70" spans="2:6" x14ac:dyDescent="0.45">
      <c r="B70" s="14" t="s">
        <v>251</v>
      </c>
      <c r="C70" s="15">
        <f t="shared" si="4"/>
        <v>21.75</v>
      </c>
      <c r="D70" s="15">
        <v>0.25</v>
      </c>
      <c r="E70" s="15"/>
      <c r="F70" s="15" t="s">
        <v>248</v>
      </c>
    </row>
    <row r="71" spans="2:6" ht="28.5" x14ac:dyDescent="0.45">
      <c r="B71" s="14" t="s">
        <v>252</v>
      </c>
      <c r="C71" s="23">
        <v>30</v>
      </c>
      <c r="D71" s="15"/>
      <c r="E71" s="15"/>
      <c r="F71" s="15" t="s">
        <v>253</v>
      </c>
    </row>
    <row r="72" spans="2:6" ht="28.5" x14ac:dyDescent="0.45">
      <c r="B72" s="14" t="s">
        <v>254</v>
      </c>
      <c r="C72" s="23">
        <v>1.2</v>
      </c>
      <c r="D72" s="15"/>
      <c r="E72" s="15"/>
      <c r="F72" s="15" t="s">
        <v>255</v>
      </c>
    </row>
    <row r="73" spans="2:6" x14ac:dyDescent="0.45">
      <c r="B73" s="14" t="s">
        <v>256</v>
      </c>
      <c r="C73" s="15">
        <f>C66*C72</f>
        <v>5004</v>
      </c>
      <c r="D73" s="15"/>
      <c r="E73" s="15"/>
      <c r="F73" s="15"/>
    </row>
    <row r="74" spans="2:6" x14ac:dyDescent="0.45">
      <c r="B74" s="14" t="s">
        <v>257</v>
      </c>
      <c r="C74" s="23">
        <v>0.9</v>
      </c>
      <c r="D74" s="15"/>
      <c r="E74" s="15"/>
      <c r="F74" s="15" t="s">
        <v>258</v>
      </c>
    </row>
    <row r="75" spans="2:6" x14ac:dyDescent="0.45">
      <c r="B75" s="14" t="s">
        <v>259</v>
      </c>
      <c r="C75" s="23">
        <v>0.05</v>
      </c>
      <c r="D75" s="15"/>
      <c r="E75" s="15"/>
      <c r="F75" s="15" t="s">
        <v>248</v>
      </c>
    </row>
    <row r="76" spans="2:6" x14ac:dyDescent="0.45">
      <c r="B76" s="14" t="s">
        <v>260</v>
      </c>
      <c r="C76" s="23">
        <v>0.01</v>
      </c>
      <c r="D76" s="15"/>
      <c r="E76" s="15"/>
      <c r="F76" s="15" t="s">
        <v>248</v>
      </c>
    </row>
    <row r="77" spans="2:6" x14ac:dyDescent="0.45">
      <c r="B77" s="14" t="s">
        <v>261</v>
      </c>
      <c r="C77" s="23">
        <v>0.03</v>
      </c>
      <c r="D77" s="15"/>
      <c r="E77" s="15"/>
      <c r="F77" s="15" t="s">
        <v>248</v>
      </c>
    </row>
    <row r="78" spans="2:6" x14ac:dyDescent="0.45">
      <c r="B78" s="14" t="s">
        <v>262</v>
      </c>
      <c r="C78" s="23">
        <v>5.0000000000000001E-3</v>
      </c>
      <c r="D78" s="15"/>
      <c r="E78" s="15"/>
      <c r="F78" s="15" t="s">
        <v>248</v>
      </c>
    </row>
    <row r="79" spans="2:6" x14ac:dyDescent="0.45">
      <c r="B79" s="14" t="s">
        <v>263</v>
      </c>
      <c r="C79" s="23">
        <v>3.0000000000000001E-3</v>
      </c>
      <c r="D79" s="15"/>
      <c r="E79" s="15"/>
      <c r="F79" s="15" t="s">
        <v>264</v>
      </c>
    </row>
    <row r="80" spans="2:6" x14ac:dyDescent="0.45">
      <c r="B80" s="14" t="s">
        <v>265</v>
      </c>
      <c r="C80" s="23">
        <v>1E-3</v>
      </c>
      <c r="D80" s="15"/>
      <c r="E80" s="15"/>
      <c r="F80" s="15" t="s">
        <v>248</v>
      </c>
    </row>
    <row r="81" spans="2:6" x14ac:dyDescent="0.45">
      <c r="B81" s="14" t="s">
        <v>266</v>
      </c>
      <c r="C81" s="23">
        <v>5.0000000000000001E-4</v>
      </c>
      <c r="D81" s="15"/>
      <c r="E81" s="15"/>
      <c r="F81" s="15" t="s">
        <v>248</v>
      </c>
    </row>
    <row r="82" spans="2:6" x14ac:dyDescent="0.45">
      <c r="B82" s="14" t="s">
        <v>267</v>
      </c>
      <c r="C82" s="23">
        <v>5.0000000000000001E-4</v>
      </c>
      <c r="D82" s="15"/>
      <c r="E82" s="15"/>
      <c r="F82" s="15" t="s">
        <v>248</v>
      </c>
    </row>
    <row r="83" spans="2:6" ht="28.5" x14ac:dyDescent="0.45">
      <c r="B83" s="14" t="s">
        <v>268</v>
      </c>
      <c r="C83" s="23">
        <v>0.5</v>
      </c>
      <c r="D83" s="15"/>
      <c r="E83" s="15"/>
      <c r="F83" s="15" t="s">
        <v>269</v>
      </c>
    </row>
    <row r="84" spans="2:6" x14ac:dyDescent="0.45">
      <c r="B84" s="14" t="s">
        <v>270</v>
      </c>
      <c r="C84" s="15">
        <f>C83*C66</f>
        <v>2085</v>
      </c>
      <c r="D84" s="15"/>
      <c r="E84" s="15"/>
      <c r="F84" s="15"/>
    </row>
    <row r="85" spans="2:6" ht="28.5" x14ac:dyDescent="0.45">
      <c r="B85" s="14" t="s">
        <v>271</v>
      </c>
      <c r="C85" s="23">
        <v>0.3</v>
      </c>
      <c r="D85" s="15"/>
      <c r="E85" s="15"/>
      <c r="F85" s="15" t="s">
        <v>272</v>
      </c>
    </row>
    <row r="86" spans="2:6" x14ac:dyDescent="0.45">
      <c r="B86" s="14" t="s">
        <v>273</v>
      </c>
      <c r="C86" s="15">
        <f>C66*C85</f>
        <v>1251</v>
      </c>
      <c r="D86" s="15"/>
      <c r="E86" s="15"/>
      <c r="F86" s="15"/>
    </row>
    <row r="87" spans="2:6" x14ac:dyDescent="0.45">
      <c r="B87" s="14" t="s">
        <v>274</v>
      </c>
      <c r="C87" s="23">
        <v>0.6</v>
      </c>
      <c r="D87" s="15"/>
      <c r="E87" s="15"/>
      <c r="F87" s="15" t="s">
        <v>248</v>
      </c>
    </row>
    <row r="88" spans="2:6" x14ac:dyDescent="0.45">
      <c r="B88" s="14" t="s">
        <v>275</v>
      </c>
      <c r="C88" s="15">
        <f>C87*C66</f>
        <v>2502</v>
      </c>
      <c r="D88" s="15"/>
      <c r="E88" s="15"/>
      <c r="F88" s="15" t="s">
        <v>248</v>
      </c>
    </row>
    <row r="89" spans="2:6" x14ac:dyDescent="0.45">
      <c r="B89" s="14" t="s">
        <v>276</v>
      </c>
      <c r="C89" s="23">
        <v>0.4</v>
      </c>
      <c r="D89" s="15"/>
      <c r="E89" s="15"/>
      <c r="F89" s="15" t="s">
        <v>248</v>
      </c>
    </row>
    <row r="90" spans="2:6" x14ac:dyDescent="0.45">
      <c r="B90" s="14" t="s">
        <v>277</v>
      </c>
      <c r="C90" s="15">
        <f>C89*C66</f>
        <v>1668</v>
      </c>
      <c r="D90" s="15"/>
      <c r="E90" s="15"/>
      <c r="F90" s="15" t="s">
        <v>248</v>
      </c>
    </row>
    <row r="91" spans="2:6" ht="28.5" x14ac:dyDescent="0.45">
      <c r="B91" s="14" t="s">
        <v>278</v>
      </c>
      <c r="C91" s="23">
        <v>25</v>
      </c>
      <c r="D91" s="15"/>
      <c r="E91" s="15"/>
      <c r="F91" s="15" t="s">
        <v>279</v>
      </c>
    </row>
    <row r="92" spans="2:6" x14ac:dyDescent="0.45">
      <c r="B92" s="14" t="s">
        <v>280</v>
      </c>
      <c r="C92" s="23">
        <v>0.1</v>
      </c>
      <c r="D92" s="15"/>
      <c r="E92" s="15"/>
      <c r="F92" s="15" t="s">
        <v>281</v>
      </c>
    </row>
    <row r="93" spans="2:6" x14ac:dyDescent="0.45">
      <c r="B93" s="14" t="s">
        <v>282</v>
      </c>
      <c r="C93" s="23">
        <v>0.1</v>
      </c>
      <c r="D93" s="15"/>
      <c r="E93" s="15"/>
      <c r="F93" s="15" t="s">
        <v>283</v>
      </c>
    </row>
    <row r="94" spans="2:6" ht="28.5" x14ac:dyDescent="0.45">
      <c r="B94" s="14" t="s">
        <v>284</v>
      </c>
      <c r="C94" s="23">
        <v>0.5</v>
      </c>
      <c r="D94" s="15"/>
      <c r="E94" s="15"/>
      <c r="F94" s="15" t="s">
        <v>285</v>
      </c>
    </row>
    <row r="95" spans="2:6" x14ac:dyDescent="0.45">
      <c r="B95" s="14" t="s">
        <v>286</v>
      </c>
      <c r="C95" s="23">
        <v>0.5</v>
      </c>
      <c r="D95" s="15"/>
      <c r="E95" s="15"/>
      <c r="F95" s="15" t="s">
        <v>287</v>
      </c>
    </row>
    <row r="96" spans="2:6" x14ac:dyDescent="0.45">
      <c r="B96" s="14" t="s">
        <v>288</v>
      </c>
      <c r="C96" s="23">
        <v>0.7</v>
      </c>
      <c r="D96" s="15"/>
      <c r="E96" s="15"/>
      <c r="F96" s="15" t="s">
        <v>289</v>
      </c>
    </row>
    <row r="97" spans="2:6" x14ac:dyDescent="0.45">
      <c r="B97" s="14" t="s">
        <v>340</v>
      </c>
      <c r="C97" s="23">
        <v>0.1</v>
      </c>
      <c r="D97" s="15"/>
      <c r="E97" s="15"/>
      <c r="F97" s="15" t="s">
        <v>290</v>
      </c>
    </row>
    <row r="98" spans="2:6" ht="28.5" x14ac:dyDescent="0.45">
      <c r="B98" s="14" t="s">
        <v>291</v>
      </c>
      <c r="C98" s="15">
        <f>C66*C95*C96*C97</f>
        <v>145.95000000000002</v>
      </c>
      <c r="D98" s="15"/>
      <c r="E98" s="15"/>
      <c r="F98" s="15"/>
    </row>
    <row r="99" spans="2:6" x14ac:dyDescent="0.45">
      <c r="B99" s="14" t="s">
        <v>292</v>
      </c>
      <c r="C99" s="23">
        <v>30</v>
      </c>
      <c r="D99" s="15"/>
      <c r="E99" s="15"/>
      <c r="F99" s="15" t="s">
        <v>293</v>
      </c>
    </row>
    <row r="100" spans="2:6" ht="28.5" x14ac:dyDescent="0.45">
      <c r="B100" s="14" t="s">
        <v>294</v>
      </c>
      <c r="C100" s="15">
        <f>C99*C31*C97</f>
        <v>45</v>
      </c>
      <c r="D100" s="15"/>
      <c r="E100" s="15"/>
      <c r="F100" s="15"/>
    </row>
    <row r="101" spans="2:6" x14ac:dyDescent="0.45">
      <c r="B101" s="14" t="s">
        <v>295</v>
      </c>
      <c r="C101" s="15">
        <f>C98+C100</f>
        <v>190.95000000000002</v>
      </c>
      <c r="D101" s="15"/>
      <c r="E101" s="15"/>
      <c r="F101" s="15"/>
    </row>
    <row r="102" spans="2:6" x14ac:dyDescent="0.45">
      <c r="B102" s="14" t="s">
        <v>296</v>
      </c>
      <c r="C102" s="23">
        <v>0.05</v>
      </c>
      <c r="D102" s="15"/>
      <c r="E102" s="15"/>
      <c r="F102" s="15" t="s">
        <v>297</v>
      </c>
    </row>
    <row r="103" spans="2:6" x14ac:dyDescent="0.45">
      <c r="B103" s="14" t="s">
        <v>298</v>
      </c>
      <c r="C103" s="23">
        <v>0.25</v>
      </c>
      <c r="D103" s="15"/>
      <c r="E103" s="15"/>
      <c r="F103" s="15" t="s">
        <v>299</v>
      </c>
    </row>
    <row r="104" spans="2:6" ht="28.5" x14ac:dyDescent="0.45">
      <c r="B104" s="14" t="s">
        <v>300</v>
      </c>
      <c r="C104" s="23">
        <v>25</v>
      </c>
      <c r="D104" s="15"/>
      <c r="E104" s="15"/>
      <c r="F104" s="15"/>
    </row>
    <row r="105" spans="2:6" ht="28.5" x14ac:dyDescent="0.45">
      <c r="B105" s="14" t="s">
        <v>301</v>
      </c>
      <c r="C105" s="15">
        <f>C103*C104*C15</f>
        <v>6.25</v>
      </c>
      <c r="D105" s="15"/>
      <c r="E105" s="15"/>
      <c r="F105" s="15"/>
    </row>
    <row r="106" spans="2:6" x14ac:dyDescent="0.45">
      <c r="B106" s="14" t="s">
        <v>302</v>
      </c>
      <c r="C106" s="23">
        <v>0.75</v>
      </c>
      <c r="D106" s="15"/>
      <c r="E106" s="15"/>
      <c r="F106" s="15" t="s">
        <v>299</v>
      </c>
    </row>
    <row r="107" spans="2:6" ht="28.5" x14ac:dyDescent="0.45">
      <c r="B107" s="14" t="s">
        <v>303</v>
      </c>
      <c r="C107" s="23">
        <v>10</v>
      </c>
      <c r="D107" s="15"/>
      <c r="E107" s="15"/>
      <c r="F107" s="15"/>
    </row>
    <row r="108" spans="2:6" ht="28.5" x14ac:dyDescent="0.45">
      <c r="B108" s="14" t="s">
        <v>304</v>
      </c>
      <c r="C108" s="15">
        <f>C106*C107*C15</f>
        <v>7.5</v>
      </c>
      <c r="D108" s="15"/>
      <c r="E108" s="15"/>
      <c r="F108" s="15"/>
    </row>
    <row r="109" spans="2:6" ht="28.5" x14ac:dyDescent="0.45">
      <c r="B109" s="14" t="s">
        <v>306</v>
      </c>
      <c r="C109" s="15">
        <f>$C$19*D109</f>
        <v>8.3000000000000007</v>
      </c>
      <c r="D109" s="15">
        <v>0.1</v>
      </c>
      <c r="E109" s="15"/>
      <c r="F109" s="15"/>
    </row>
    <row r="110" spans="2:6" ht="42.75" x14ac:dyDescent="0.45">
      <c r="B110" s="14" t="s">
        <v>307</v>
      </c>
      <c r="C110" s="15">
        <f>$C$19*D110</f>
        <v>49.8</v>
      </c>
      <c r="D110" s="15">
        <v>0.6</v>
      </c>
      <c r="E110" s="15"/>
      <c r="F110" s="15"/>
    </row>
    <row r="111" spans="2:6" ht="28.5" x14ac:dyDescent="0.45">
      <c r="B111" s="14" t="s">
        <v>308</v>
      </c>
      <c r="C111" s="15">
        <f>$C$19*D111</f>
        <v>8.3000000000000007</v>
      </c>
      <c r="D111" s="15">
        <v>0.1</v>
      </c>
      <c r="E111" s="15"/>
      <c r="F111" s="15"/>
    </row>
    <row r="112" spans="2:6" ht="42.75" x14ac:dyDescent="0.45">
      <c r="B112" s="14" t="s">
        <v>309</v>
      </c>
      <c r="C112" s="15">
        <f>$C$19*D112</f>
        <v>16.600000000000001</v>
      </c>
      <c r="D112" s="15">
        <v>0.2</v>
      </c>
      <c r="E112" s="15"/>
      <c r="F112" s="15"/>
    </row>
    <row r="113" spans="2:6" x14ac:dyDescent="0.45">
      <c r="B113" s="14" t="s">
        <v>310</v>
      </c>
      <c r="C113" s="23">
        <v>200</v>
      </c>
      <c r="D113" s="15"/>
      <c r="E113" s="15"/>
      <c r="F113" s="15"/>
    </row>
    <row r="114" spans="2:6" x14ac:dyDescent="0.45">
      <c r="B114" s="14" t="s">
        <v>311</v>
      </c>
      <c r="C114" s="23">
        <v>200</v>
      </c>
      <c r="D114" s="15"/>
      <c r="E114" s="15"/>
      <c r="F114" s="15"/>
    </row>
    <row r="115" spans="2:6" x14ac:dyDescent="0.45">
      <c r="B115" s="14" t="s">
        <v>312</v>
      </c>
      <c r="C115" s="23">
        <v>200</v>
      </c>
      <c r="D115" s="15"/>
      <c r="E115" s="15"/>
      <c r="F115" s="15"/>
    </row>
    <row r="116" spans="2:6" x14ac:dyDescent="0.45">
      <c r="B116" s="14" t="s">
        <v>313</v>
      </c>
      <c r="C116" s="23">
        <v>200</v>
      </c>
      <c r="D116" s="15"/>
      <c r="E116" s="15"/>
      <c r="F116" s="15"/>
    </row>
    <row r="117" spans="2:6" x14ac:dyDescent="0.45">
      <c r="B117" s="14" t="s">
        <v>314</v>
      </c>
      <c r="C117" s="23">
        <v>200</v>
      </c>
      <c r="D117" s="15"/>
      <c r="E117" s="15"/>
      <c r="F117" s="15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9A3467B2E53C488282B60307857AE9" ma:contentTypeVersion="" ma:contentTypeDescription="Ein neues Dokument erstellen." ma:contentTypeScope="" ma:versionID="5e8a3b14720e02943b7e45adc69d3536">
  <xsd:schema xmlns:xsd="http://www.w3.org/2001/XMLSchema" xmlns:xs="http://www.w3.org/2001/XMLSchema" xmlns:p="http://schemas.microsoft.com/office/2006/metadata/properties" xmlns:ns2="def3aeda-30a5-4e37-b46b-09b600c931dc" targetNamespace="http://schemas.microsoft.com/office/2006/metadata/properties" ma:root="true" ma:fieldsID="6d2b6e02ba6ec02b630663284bd0eac6" ns2:_="">
    <xsd:import namespace="def3aeda-30a5-4e37-b46b-09b600c931dc"/>
    <xsd:element name="properties">
      <xsd:complexType>
        <xsd:sequence>
          <xsd:element name="documentManagement">
            <xsd:complexType>
              <xsd:all>
                <xsd:element ref="ns2:Beschreibu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3aeda-30a5-4e37-b46b-09b600c931dc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schreibung xmlns="def3aeda-30a5-4e37-b46b-09b600c931dc" xsi:nil="true"/>
  </documentManagement>
</p:properties>
</file>

<file path=customXml/itemProps1.xml><?xml version="1.0" encoding="utf-8"?>
<ds:datastoreItem xmlns:ds="http://schemas.openxmlformats.org/officeDocument/2006/customXml" ds:itemID="{054E0D97-5CFF-4886-8D12-92FD49B82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f3aeda-30a5-4e37-b46b-09b600c93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568DFE-C34E-4D19-964B-554A12C752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DC1671-8EC9-4F46-974C-AAA019036EF5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def3aeda-30a5-4e37-b46b-09b600c931d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Los 3</vt:lpstr>
      <vt:lpstr>Annahmen Los 3</vt:lpstr>
    </vt:vector>
  </TitlesOfParts>
  <Company>PD – Berater der öffentlichen Hand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Master-Template</dc:title>
  <dc:creator>Schilling, Donata</dc:creator>
  <cp:lastModifiedBy>Balciunas, Emilie Mathilde</cp:lastModifiedBy>
  <cp:lastPrinted>2020-05-19T09:06:19Z</cp:lastPrinted>
  <dcterms:created xsi:type="dcterms:W3CDTF">2010-09-16T13:30:02Z</dcterms:created>
  <dcterms:modified xsi:type="dcterms:W3CDTF">2026-01-15T19:02:45Z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20200625</vt:lpwstr>
  </property>
  <property fmtid="{D5CDD505-2E9C-101B-9397-08002B2CF9AE}" pid="3" name="ContentTypeId">
    <vt:lpwstr>0x010100589A3467B2E53C488282B60307857AE9</vt:lpwstr>
  </property>
  <property fmtid="{D5CDD505-2E9C-101B-9397-08002B2CF9AE}" pid="4" name="Jahr">
    <vt:lpwstr>2023</vt:lpwstr>
  </property>
</Properties>
</file>