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W:\Ellmerich\Ausschreibungen\2026\Amt 60\30.ZVS.4-60-1-2026 (L) Reinigung Schulen Roboter\03 VU\1-Vorbereitungen\Los 7 und 7a Goethegymnasium\"/>
    </mc:Choice>
  </mc:AlternateContent>
  <xr:revisionPtr revIDLastSave="0" documentId="13_ncr:1_{73B1D92E-BEA8-4FA4-801F-0A5DD01F48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gebot - UHR, GR" sheetId="5" r:id="rId1"/>
    <sheet name="LV_ges" sheetId="2" r:id="rId2"/>
    <sheet name="Nebenangebot" sheetId="1" r:id="rId3"/>
    <sheet name="Grundreinigung" sheetId="3" r:id="rId4"/>
    <sheet name="Angebot - Glasreinigung" sheetId="4" r:id="rId5"/>
  </sheets>
  <externalReferences>
    <externalReference r:id="rId6"/>
  </externalReferences>
  <definedNames>
    <definedName name="_xlnm.Print_Titles" localSheetId="4">'Angebot - Glasreinigung'!$5:$5</definedName>
    <definedName name="_xlnm.Print_Titles" localSheetId="1">LV_ges!$1:$3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5" l="1"/>
  <c r="D13" i="5"/>
  <c r="G171" i="4"/>
  <c r="G172" i="4"/>
  <c r="D11" i="5"/>
  <c r="D17" i="5" s="1"/>
  <c r="C1" i="4"/>
  <c r="H9" i="4"/>
  <c r="H10" i="4"/>
  <c r="H11" i="4"/>
  <c r="H12" i="4"/>
  <c r="H13" i="4"/>
  <c r="H14" i="4"/>
  <c r="H15" i="4"/>
  <c r="H16" i="4"/>
  <c r="H17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D70" i="4"/>
  <c r="H70" i="4" s="1"/>
  <c r="H71" i="4"/>
  <c r="H72" i="4"/>
  <c r="H73" i="4"/>
  <c r="D74" i="4"/>
  <c r="H74" i="4" s="1"/>
  <c r="H75" i="4"/>
  <c r="H76" i="4"/>
  <c r="D77" i="4"/>
  <c r="H77" i="4" s="1"/>
  <c r="H78" i="4"/>
  <c r="H79" i="4"/>
  <c r="H80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7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C167" i="4"/>
  <c r="A6" i="3"/>
  <c r="E13" i="3"/>
  <c r="G13" i="3"/>
  <c r="G29" i="3" s="1"/>
  <c r="E14" i="3"/>
  <c r="G14" i="3"/>
  <c r="E15" i="3"/>
  <c r="G15" i="3" s="1"/>
  <c r="E16" i="3"/>
  <c r="G16" i="3"/>
  <c r="E17" i="3"/>
  <c r="G17" i="3"/>
  <c r="E18" i="3"/>
  <c r="G18" i="3" s="1"/>
  <c r="E19" i="3"/>
  <c r="G19" i="3"/>
  <c r="E21" i="3"/>
  <c r="G21" i="3"/>
  <c r="E22" i="3"/>
  <c r="G22" i="3" s="1"/>
  <c r="E23" i="3"/>
  <c r="G23" i="3"/>
  <c r="B180" i="2"/>
  <c r="E178" i="2"/>
  <c r="F178" i="2" s="1"/>
  <c r="H178" i="2" s="1"/>
  <c r="J178" i="2" s="1"/>
  <c r="K178" i="2" s="1"/>
  <c r="L178" i="2" s="1"/>
  <c r="J177" i="2"/>
  <c r="K177" i="2" s="1"/>
  <c r="L177" i="2" s="1"/>
  <c r="E177" i="2"/>
  <c r="F177" i="2" s="1"/>
  <c r="H177" i="2" s="1"/>
  <c r="J176" i="2"/>
  <c r="K176" i="2" s="1"/>
  <c r="L176" i="2" s="1"/>
  <c r="E176" i="2"/>
  <c r="F176" i="2" s="1"/>
  <c r="H176" i="2" s="1"/>
  <c r="B176" i="2"/>
  <c r="C165" i="2" s="1"/>
  <c r="F175" i="2"/>
  <c r="H175" i="2" s="1"/>
  <c r="J175" i="2" s="1"/>
  <c r="K175" i="2" s="1"/>
  <c r="L175" i="2" s="1"/>
  <c r="E175" i="2"/>
  <c r="K174" i="2"/>
  <c r="L174" i="2" s="1"/>
  <c r="F174" i="2"/>
  <c r="H174" i="2" s="1"/>
  <c r="J174" i="2" s="1"/>
  <c r="E174" i="2"/>
  <c r="F173" i="2"/>
  <c r="H173" i="2" s="1"/>
  <c r="J173" i="2" s="1"/>
  <c r="K173" i="2" s="1"/>
  <c r="L173" i="2" s="1"/>
  <c r="E173" i="2"/>
  <c r="K172" i="2"/>
  <c r="L172" i="2" s="1"/>
  <c r="F172" i="2"/>
  <c r="H172" i="2" s="1"/>
  <c r="J172" i="2" s="1"/>
  <c r="E172" i="2"/>
  <c r="F171" i="2"/>
  <c r="H171" i="2" s="1"/>
  <c r="J171" i="2" s="1"/>
  <c r="K171" i="2" s="1"/>
  <c r="L171" i="2" s="1"/>
  <c r="E171" i="2"/>
  <c r="K170" i="2"/>
  <c r="L170" i="2" s="1"/>
  <c r="F170" i="2"/>
  <c r="H170" i="2" s="1"/>
  <c r="J170" i="2" s="1"/>
  <c r="E170" i="2"/>
  <c r="F169" i="2"/>
  <c r="H169" i="2" s="1"/>
  <c r="J169" i="2" s="1"/>
  <c r="K169" i="2" s="1"/>
  <c r="L169" i="2" s="1"/>
  <c r="E169" i="2"/>
  <c r="K168" i="2"/>
  <c r="L168" i="2" s="1"/>
  <c r="F168" i="2"/>
  <c r="H168" i="2" s="1"/>
  <c r="J168" i="2" s="1"/>
  <c r="E168" i="2"/>
  <c r="F167" i="2"/>
  <c r="H167" i="2" s="1"/>
  <c r="J167" i="2" s="1"/>
  <c r="K167" i="2" s="1"/>
  <c r="L167" i="2" s="1"/>
  <c r="E167" i="2"/>
  <c r="K166" i="2"/>
  <c r="L166" i="2" s="1"/>
  <c r="F166" i="2"/>
  <c r="H166" i="2" s="1"/>
  <c r="J166" i="2" s="1"/>
  <c r="E166" i="2"/>
  <c r="H163" i="2"/>
  <c r="J163" i="2" s="1"/>
  <c r="K163" i="2" s="1"/>
  <c r="L163" i="2" s="1"/>
  <c r="F163" i="2"/>
  <c r="E163" i="2"/>
  <c r="F162" i="2"/>
  <c r="H162" i="2" s="1"/>
  <c r="J162" i="2" s="1"/>
  <c r="K162" i="2" s="1"/>
  <c r="L162" i="2" s="1"/>
  <c r="E162" i="2"/>
  <c r="H161" i="2"/>
  <c r="J161" i="2" s="1"/>
  <c r="K161" i="2" s="1"/>
  <c r="L161" i="2" s="1"/>
  <c r="F161" i="2"/>
  <c r="E161" i="2"/>
  <c r="H160" i="2"/>
  <c r="J160" i="2" s="1"/>
  <c r="K160" i="2" s="1"/>
  <c r="L160" i="2" s="1"/>
  <c r="F160" i="2"/>
  <c r="E160" i="2"/>
  <c r="F159" i="2"/>
  <c r="H159" i="2" s="1"/>
  <c r="J159" i="2" s="1"/>
  <c r="K159" i="2" s="1"/>
  <c r="L159" i="2" s="1"/>
  <c r="E159" i="2"/>
  <c r="H158" i="2"/>
  <c r="J158" i="2" s="1"/>
  <c r="K158" i="2" s="1"/>
  <c r="L158" i="2" s="1"/>
  <c r="F158" i="2"/>
  <c r="E158" i="2"/>
  <c r="H157" i="2"/>
  <c r="J157" i="2" s="1"/>
  <c r="K157" i="2" s="1"/>
  <c r="L157" i="2" s="1"/>
  <c r="F157" i="2"/>
  <c r="E157" i="2"/>
  <c r="F156" i="2"/>
  <c r="H156" i="2" s="1"/>
  <c r="J156" i="2" s="1"/>
  <c r="K156" i="2" s="1"/>
  <c r="L156" i="2" s="1"/>
  <c r="E156" i="2"/>
  <c r="H155" i="2"/>
  <c r="J155" i="2" s="1"/>
  <c r="K155" i="2" s="1"/>
  <c r="L155" i="2" s="1"/>
  <c r="F155" i="2"/>
  <c r="E155" i="2"/>
  <c r="H154" i="2"/>
  <c r="J154" i="2" s="1"/>
  <c r="K154" i="2" s="1"/>
  <c r="L154" i="2" s="1"/>
  <c r="F154" i="2"/>
  <c r="E154" i="2"/>
  <c r="F153" i="2"/>
  <c r="H153" i="2" s="1"/>
  <c r="J153" i="2" s="1"/>
  <c r="K153" i="2" s="1"/>
  <c r="L153" i="2" s="1"/>
  <c r="E153" i="2"/>
  <c r="C152" i="2"/>
  <c r="E149" i="2"/>
  <c r="F149" i="2" s="1"/>
  <c r="H149" i="2" s="1"/>
  <c r="J149" i="2" s="1"/>
  <c r="K149" i="2" s="1"/>
  <c r="L149" i="2" s="1"/>
  <c r="H148" i="2"/>
  <c r="J148" i="2" s="1"/>
  <c r="K148" i="2" s="1"/>
  <c r="L148" i="2" s="1"/>
  <c r="E148" i="2"/>
  <c r="F148" i="2" s="1"/>
  <c r="E147" i="2"/>
  <c r="F147" i="2" s="1"/>
  <c r="H147" i="2" s="1"/>
  <c r="J147" i="2" s="1"/>
  <c r="K147" i="2" s="1"/>
  <c r="L147" i="2" s="1"/>
  <c r="H146" i="2"/>
  <c r="J146" i="2" s="1"/>
  <c r="K146" i="2" s="1"/>
  <c r="L146" i="2" s="1"/>
  <c r="E146" i="2"/>
  <c r="F146" i="2" s="1"/>
  <c r="E145" i="2"/>
  <c r="F145" i="2" s="1"/>
  <c r="H145" i="2" s="1"/>
  <c r="J145" i="2" s="1"/>
  <c r="K145" i="2" s="1"/>
  <c r="L145" i="2" s="1"/>
  <c r="H144" i="2"/>
  <c r="J144" i="2" s="1"/>
  <c r="K144" i="2" s="1"/>
  <c r="L144" i="2" s="1"/>
  <c r="E144" i="2"/>
  <c r="F144" i="2" s="1"/>
  <c r="E143" i="2"/>
  <c r="F143" i="2" s="1"/>
  <c r="H143" i="2" s="1"/>
  <c r="J143" i="2" s="1"/>
  <c r="K143" i="2" s="1"/>
  <c r="L143" i="2" s="1"/>
  <c r="H142" i="2"/>
  <c r="J142" i="2" s="1"/>
  <c r="K142" i="2" s="1"/>
  <c r="L142" i="2" s="1"/>
  <c r="E142" i="2"/>
  <c r="F142" i="2" s="1"/>
  <c r="E141" i="2"/>
  <c r="F141" i="2" s="1"/>
  <c r="H141" i="2" s="1"/>
  <c r="J141" i="2" s="1"/>
  <c r="K141" i="2" s="1"/>
  <c r="L141" i="2" s="1"/>
  <c r="H140" i="2"/>
  <c r="J140" i="2" s="1"/>
  <c r="K140" i="2" s="1"/>
  <c r="L140" i="2" s="1"/>
  <c r="E140" i="2"/>
  <c r="F140" i="2" s="1"/>
  <c r="E139" i="2"/>
  <c r="F139" i="2" s="1"/>
  <c r="H139" i="2" s="1"/>
  <c r="J139" i="2" s="1"/>
  <c r="K139" i="2" s="1"/>
  <c r="C138" i="2"/>
  <c r="H133" i="2"/>
  <c r="J133" i="2" s="1"/>
  <c r="K133" i="2" s="1"/>
  <c r="L133" i="2" s="1"/>
  <c r="E133" i="2"/>
  <c r="F133" i="2" s="1"/>
  <c r="H132" i="2"/>
  <c r="J132" i="2" s="1"/>
  <c r="K132" i="2" s="1"/>
  <c r="L132" i="2" s="1"/>
  <c r="E132" i="2"/>
  <c r="F132" i="2" s="1"/>
  <c r="L131" i="2"/>
  <c r="H131" i="2"/>
  <c r="J131" i="2" s="1"/>
  <c r="K131" i="2" s="1"/>
  <c r="E131" i="2"/>
  <c r="F131" i="2" s="1"/>
  <c r="H130" i="2"/>
  <c r="J130" i="2" s="1"/>
  <c r="K130" i="2" s="1"/>
  <c r="L130" i="2" s="1"/>
  <c r="E130" i="2"/>
  <c r="F130" i="2" s="1"/>
  <c r="H129" i="2"/>
  <c r="J129" i="2" s="1"/>
  <c r="K129" i="2" s="1"/>
  <c r="L129" i="2" s="1"/>
  <c r="E129" i="2"/>
  <c r="F129" i="2" s="1"/>
  <c r="H128" i="2"/>
  <c r="J128" i="2" s="1"/>
  <c r="K128" i="2" s="1"/>
  <c r="L128" i="2" s="1"/>
  <c r="E128" i="2"/>
  <c r="F128" i="2" s="1"/>
  <c r="H127" i="2"/>
  <c r="J127" i="2" s="1"/>
  <c r="K127" i="2" s="1"/>
  <c r="L127" i="2" s="1"/>
  <c r="E127" i="2"/>
  <c r="F127" i="2" s="1"/>
  <c r="H126" i="2"/>
  <c r="J126" i="2" s="1"/>
  <c r="K126" i="2" s="1"/>
  <c r="L126" i="2" s="1"/>
  <c r="E126" i="2"/>
  <c r="F126" i="2" s="1"/>
  <c r="H125" i="2"/>
  <c r="J125" i="2" s="1"/>
  <c r="K125" i="2" s="1"/>
  <c r="L125" i="2" s="1"/>
  <c r="E125" i="2"/>
  <c r="F125" i="2" s="1"/>
  <c r="H124" i="2"/>
  <c r="J124" i="2" s="1"/>
  <c r="K124" i="2" s="1"/>
  <c r="L124" i="2" s="1"/>
  <c r="E124" i="2"/>
  <c r="F124" i="2" s="1"/>
  <c r="H123" i="2"/>
  <c r="J123" i="2" s="1"/>
  <c r="K123" i="2" s="1"/>
  <c r="L123" i="2" s="1"/>
  <c r="E123" i="2"/>
  <c r="F123" i="2" s="1"/>
  <c r="E122" i="2"/>
  <c r="F122" i="2" s="1"/>
  <c r="H122" i="2" s="1"/>
  <c r="J122" i="2" s="1"/>
  <c r="K122" i="2" s="1"/>
  <c r="L122" i="2" s="1"/>
  <c r="H121" i="2"/>
  <c r="J121" i="2" s="1"/>
  <c r="K121" i="2" s="1"/>
  <c r="L121" i="2" s="1"/>
  <c r="E121" i="2"/>
  <c r="F121" i="2" s="1"/>
  <c r="K120" i="2"/>
  <c r="L120" i="2" s="1"/>
  <c r="H120" i="2"/>
  <c r="J120" i="2" s="1"/>
  <c r="E120" i="2"/>
  <c r="F120" i="2" s="1"/>
  <c r="L119" i="2"/>
  <c r="E119" i="2"/>
  <c r="F119" i="2" s="1"/>
  <c r="H119" i="2" s="1"/>
  <c r="J119" i="2" s="1"/>
  <c r="K119" i="2" s="1"/>
  <c r="C118" i="2"/>
  <c r="E116" i="2"/>
  <c r="F116" i="2" s="1"/>
  <c r="H116" i="2" s="1"/>
  <c r="J116" i="2" s="1"/>
  <c r="K116" i="2" s="1"/>
  <c r="L116" i="2" s="1"/>
  <c r="E115" i="2"/>
  <c r="F115" i="2" s="1"/>
  <c r="H115" i="2" s="1"/>
  <c r="J115" i="2" s="1"/>
  <c r="K115" i="2" s="1"/>
  <c r="L115" i="2" s="1"/>
  <c r="E114" i="2"/>
  <c r="F114" i="2" s="1"/>
  <c r="H114" i="2" s="1"/>
  <c r="J114" i="2" s="1"/>
  <c r="K114" i="2" s="1"/>
  <c r="L114" i="2" s="1"/>
  <c r="E113" i="2"/>
  <c r="F113" i="2" s="1"/>
  <c r="H113" i="2" s="1"/>
  <c r="J113" i="2" s="1"/>
  <c r="K113" i="2" s="1"/>
  <c r="L113" i="2" s="1"/>
  <c r="E112" i="2"/>
  <c r="F112" i="2" s="1"/>
  <c r="H112" i="2" s="1"/>
  <c r="J112" i="2" s="1"/>
  <c r="K112" i="2" s="1"/>
  <c r="L112" i="2" s="1"/>
  <c r="E111" i="2"/>
  <c r="F111" i="2" s="1"/>
  <c r="H111" i="2" s="1"/>
  <c r="J111" i="2" s="1"/>
  <c r="K111" i="2" s="1"/>
  <c r="L111" i="2" s="1"/>
  <c r="J110" i="2"/>
  <c r="K110" i="2" s="1"/>
  <c r="L110" i="2" s="1"/>
  <c r="E110" i="2"/>
  <c r="F110" i="2" s="1"/>
  <c r="H110" i="2" s="1"/>
  <c r="E109" i="2"/>
  <c r="F109" i="2" s="1"/>
  <c r="H109" i="2" s="1"/>
  <c r="J109" i="2" s="1"/>
  <c r="K109" i="2" s="1"/>
  <c r="L109" i="2" s="1"/>
  <c r="E108" i="2"/>
  <c r="F108" i="2" s="1"/>
  <c r="H108" i="2" s="1"/>
  <c r="J108" i="2" s="1"/>
  <c r="K108" i="2" s="1"/>
  <c r="L108" i="2" s="1"/>
  <c r="C107" i="2"/>
  <c r="E105" i="2"/>
  <c r="F105" i="2" s="1"/>
  <c r="H105" i="2" s="1"/>
  <c r="J105" i="2" s="1"/>
  <c r="K105" i="2" s="1"/>
  <c r="L105" i="2" s="1"/>
  <c r="F104" i="2"/>
  <c r="H104" i="2" s="1"/>
  <c r="J104" i="2" s="1"/>
  <c r="K104" i="2" s="1"/>
  <c r="L104" i="2" s="1"/>
  <c r="E104" i="2"/>
  <c r="F103" i="2"/>
  <c r="H103" i="2" s="1"/>
  <c r="J103" i="2" s="1"/>
  <c r="K103" i="2" s="1"/>
  <c r="L103" i="2" s="1"/>
  <c r="E103" i="2"/>
  <c r="E102" i="2"/>
  <c r="F102" i="2" s="1"/>
  <c r="H102" i="2" s="1"/>
  <c r="J102" i="2" s="1"/>
  <c r="K102" i="2" s="1"/>
  <c r="L102" i="2" s="1"/>
  <c r="F101" i="2"/>
  <c r="H101" i="2" s="1"/>
  <c r="J101" i="2" s="1"/>
  <c r="K101" i="2" s="1"/>
  <c r="L101" i="2" s="1"/>
  <c r="E101" i="2"/>
  <c r="F100" i="2"/>
  <c r="H100" i="2" s="1"/>
  <c r="J100" i="2" s="1"/>
  <c r="K100" i="2" s="1"/>
  <c r="L100" i="2" s="1"/>
  <c r="E100" i="2"/>
  <c r="E99" i="2"/>
  <c r="F99" i="2" s="1"/>
  <c r="H99" i="2" s="1"/>
  <c r="J99" i="2" s="1"/>
  <c r="K99" i="2" s="1"/>
  <c r="L99" i="2" s="1"/>
  <c r="F98" i="2"/>
  <c r="H98" i="2" s="1"/>
  <c r="J98" i="2" s="1"/>
  <c r="K98" i="2" s="1"/>
  <c r="L98" i="2" s="1"/>
  <c r="E98" i="2"/>
  <c r="F97" i="2"/>
  <c r="H97" i="2" s="1"/>
  <c r="J97" i="2" s="1"/>
  <c r="K97" i="2" s="1"/>
  <c r="L97" i="2" s="1"/>
  <c r="E97" i="2"/>
  <c r="E96" i="2"/>
  <c r="F96" i="2" s="1"/>
  <c r="H96" i="2" s="1"/>
  <c r="J96" i="2" s="1"/>
  <c r="K96" i="2" s="1"/>
  <c r="L96" i="2" s="1"/>
  <c r="F95" i="2"/>
  <c r="H95" i="2" s="1"/>
  <c r="J95" i="2" s="1"/>
  <c r="K95" i="2" s="1"/>
  <c r="L95" i="2" s="1"/>
  <c r="E95" i="2"/>
  <c r="C94" i="2"/>
  <c r="F92" i="2"/>
  <c r="H92" i="2" s="1"/>
  <c r="J92" i="2" s="1"/>
  <c r="K92" i="2" s="1"/>
  <c r="L92" i="2" s="1"/>
  <c r="E92" i="2"/>
  <c r="H91" i="2"/>
  <c r="J91" i="2" s="1"/>
  <c r="K91" i="2" s="1"/>
  <c r="L91" i="2" s="1"/>
  <c r="F91" i="2"/>
  <c r="E91" i="2"/>
  <c r="F90" i="2"/>
  <c r="H90" i="2" s="1"/>
  <c r="J90" i="2" s="1"/>
  <c r="K90" i="2" s="1"/>
  <c r="L90" i="2" s="1"/>
  <c r="E90" i="2"/>
  <c r="F89" i="2"/>
  <c r="H89" i="2" s="1"/>
  <c r="J89" i="2" s="1"/>
  <c r="K89" i="2" s="1"/>
  <c r="L89" i="2" s="1"/>
  <c r="E89" i="2"/>
  <c r="F88" i="2"/>
  <c r="H88" i="2" s="1"/>
  <c r="J88" i="2" s="1"/>
  <c r="K88" i="2" s="1"/>
  <c r="L88" i="2" s="1"/>
  <c r="E88" i="2"/>
  <c r="H87" i="2"/>
  <c r="J87" i="2" s="1"/>
  <c r="K87" i="2" s="1"/>
  <c r="L87" i="2" s="1"/>
  <c r="F87" i="2"/>
  <c r="E87" i="2"/>
  <c r="F86" i="2"/>
  <c r="H86" i="2" s="1"/>
  <c r="J86" i="2" s="1"/>
  <c r="K86" i="2" s="1"/>
  <c r="L86" i="2" s="1"/>
  <c r="E86" i="2"/>
  <c r="H85" i="2"/>
  <c r="J85" i="2" s="1"/>
  <c r="K85" i="2" s="1"/>
  <c r="L85" i="2" s="1"/>
  <c r="F85" i="2"/>
  <c r="E85" i="2"/>
  <c r="F84" i="2"/>
  <c r="H84" i="2" s="1"/>
  <c r="J84" i="2" s="1"/>
  <c r="K84" i="2" s="1"/>
  <c r="L84" i="2" s="1"/>
  <c r="E84" i="2"/>
  <c r="L83" i="2"/>
  <c r="F83" i="2"/>
  <c r="H83" i="2" s="1"/>
  <c r="J83" i="2" s="1"/>
  <c r="K83" i="2" s="1"/>
  <c r="E83" i="2"/>
  <c r="J82" i="2"/>
  <c r="K82" i="2" s="1"/>
  <c r="L82" i="2" s="1"/>
  <c r="F82" i="2"/>
  <c r="H82" i="2" s="1"/>
  <c r="E82" i="2"/>
  <c r="H81" i="2"/>
  <c r="J81" i="2" s="1"/>
  <c r="K81" i="2" s="1"/>
  <c r="L81" i="2" s="1"/>
  <c r="E81" i="2"/>
  <c r="F81" i="2" s="1"/>
  <c r="F80" i="2"/>
  <c r="H80" i="2" s="1"/>
  <c r="J80" i="2" s="1"/>
  <c r="K80" i="2" s="1"/>
  <c r="L80" i="2" s="1"/>
  <c r="E80" i="2"/>
  <c r="E79" i="2"/>
  <c r="F79" i="2" s="1"/>
  <c r="H79" i="2" s="1"/>
  <c r="J79" i="2" s="1"/>
  <c r="K79" i="2" s="1"/>
  <c r="L79" i="2" s="1"/>
  <c r="E78" i="2"/>
  <c r="F78" i="2" s="1"/>
  <c r="H78" i="2" s="1"/>
  <c r="J78" i="2" s="1"/>
  <c r="K78" i="2" s="1"/>
  <c r="L78" i="2" s="1"/>
  <c r="E77" i="2"/>
  <c r="F77" i="2" s="1"/>
  <c r="H77" i="2" s="1"/>
  <c r="J77" i="2" s="1"/>
  <c r="K77" i="2" s="1"/>
  <c r="L77" i="2" s="1"/>
  <c r="E76" i="2"/>
  <c r="F76" i="2" s="1"/>
  <c r="H76" i="2" s="1"/>
  <c r="J76" i="2" s="1"/>
  <c r="K76" i="2" s="1"/>
  <c r="L76" i="2" s="1"/>
  <c r="E75" i="2"/>
  <c r="F75" i="2" s="1"/>
  <c r="H75" i="2" s="1"/>
  <c r="J75" i="2" s="1"/>
  <c r="K75" i="2" s="1"/>
  <c r="L75" i="2" s="1"/>
  <c r="E74" i="2"/>
  <c r="F74" i="2" s="1"/>
  <c r="H74" i="2" s="1"/>
  <c r="J74" i="2" s="1"/>
  <c r="K74" i="2" s="1"/>
  <c r="L74" i="2" s="1"/>
  <c r="C73" i="2"/>
  <c r="F71" i="2"/>
  <c r="H71" i="2" s="1"/>
  <c r="J71" i="2" s="1"/>
  <c r="K71" i="2" s="1"/>
  <c r="L71" i="2" s="1"/>
  <c r="E71" i="2"/>
  <c r="F70" i="2"/>
  <c r="H70" i="2" s="1"/>
  <c r="J70" i="2" s="1"/>
  <c r="K70" i="2" s="1"/>
  <c r="L70" i="2" s="1"/>
  <c r="E70" i="2"/>
  <c r="F69" i="2"/>
  <c r="H69" i="2" s="1"/>
  <c r="J69" i="2" s="1"/>
  <c r="K69" i="2" s="1"/>
  <c r="L69" i="2" s="1"/>
  <c r="E69" i="2"/>
  <c r="F68" i="2"/>
  <c r="H68" i="2" s="1"/>
  <c r="J68" i="2" s="1"/>
  <c r="K68" i="2" s="1"/>
  <c r="L68" i="2" s="1"/>
  <c r="E68" i="2"/>
  <c r="F67" i="2"/>
  <c r="H67" i="2" s="1"/>
  <c r="J67" i="2" s="1"/>
  <c r="K67" i="2" s="1"/>
  <c r="L67" i="2" s="1"/>
  <c r="E67" i="2"/>
  <c r="F66" i="2"/>
  <c r="H66" i="2" s="1"/>
  <c r="J66" i="2" s="1"/>
  <c r="K66" i="2" s="1"/>
  <c r="L66" i="2" s="1"/>
  <c r="E66" i="2"/>
  <c r="F65" i="2"/>
  <c r="H65" i="2" s="1"/>
  <c r="J65" i="2" s="1"/>
  <c r="K65" i="2" s="1"/>
  <c r="L65" i="2" s="1"/>
  <c r="E65" i="2"/>
  <c r="F64" i="2"/>
  <c r="H64" i="2" s="1"/>
  <c r="J64" i="2" s="1"/>
  <c r="K64" i="2" s="1"/>
  <c r="L64" i="2" s="1"/>
  <c r="E64" i="2"/>
  <c r="F63" i="2"/>
  <c r="H63" i="2" s="1"/>
  <c r="J63" i="2" s="1"/>
  <c r="K63" i="2" s="1"/>
  <c r="L63" i="2" s="1"/>
  <c r="E63" i="2"/>
  <c r="F62" i="2"/>
  <c r="H62" i="2" s="1"/>
  <c r="J62" i="2" s="1"/>
  <c r="K62" i="2" s="1"/>
  <c r="L62" i="2" s="1"/>
  <c r="E62" i="2"/>
  <c r="F61" i="2"/>
  <c r="H61" i="2" s="1"/>
  <c r="J61" i="2" s="1"/>
  <c r="K61" i="2" s="1"/>
  <c r="L61" i="2" s="1"/>
  <c r="E61" i="2"/>
  <c r="F60" i="2"/>
  <c r="H60" i="2" s="1"/>
  <c r="J60" i="2" s="1"/>
  <c r="K60" i="2" s="1"/>
  <c r="L60" i="2" s="1"/>
  <c r="E60" i="2"/>
  <c r="F59" i="2"/>
  <c r="H59" i="2" s="1"/>
  <c r="J59" i="2" s="1"/>
  <c r="K59" i="2" s="1"/>
  <c r="L59" i="2" s="1"/>
  <c r="E59" i="2"/>
  <c r="F58" i="2"/>
  <c r="H58" i="2" s="1"/>
  <c r="J58" i="2" s="1"/>
  <c r="K58" i="2" s="1"/>
  <c r="L58" i="2" s="1"/>
  <c r="E58" i="2"/>
  <c r="F57" i="2"/>
  <c r="H57" i="2" s="1"/>
  <c r="J57" i="2" s="1"/>
  <c r="K57" i="2" s="1"/>
  <c r="L57" i="2" s="1"/>
  <c r="E57" i="2"/>
  <c r="F56" i="2"/>
  <c r="H56" i="2" s="1"/>
  <c r="J56" i="2" s="1"/>
  <c r="K56" i="2" s="1"/>
  <c r="L56" i="2" s="1"/>
  <c r="E56" i="2"/>
  <c r="F55" i="2"/>
  <c r="H55" i="2" s="1"/>
  <c r="J55" i="2" s="1"/>
  <c r="K55" i="2" s="1"/>
  <c r="L55" i="2" s="1"/>
  <c r="E55" i="2"/>
  <c r="F54" i="2"/>
  <c r="H54" i="2" s="1"/>
  <c r="J54" i="2" s="1"/>
  <c r="K54" i="2" s="1"/>
  <c r="L54" i="2" s="1"/>
  <c r="E54" i="2"/>
  <c r="F53" i="2"/>
  <c r="H53" i="2" s="1"/>
  <c r="J53" i="2" s="1"/>
  <c r="K53" i="2" s="1"/>
  <c r="L53" i="2" s="1"/>
  <c r="E53" i="2"/>
  <c r="F52" i="2"/>
  <c r="H52" i="2" s="1"/>
  <c r="J52" i="2" s="1"/>
  <c r="K52" i="2" s="1"/>
  <c r="L52" i="2" s="1"/>
  <c r="E52" i="2"/>
  <c r="F51" i="2"/>
  <c r="H51" i="2" s="1"/>
  <c r="J51" i="2" s="1"/>
  <c r="K51" i="2" s="1"/>
  <c r="L51" i="2" s="1"/>
  <c r="E51" i="2"/>
  <c r="F50" i="2"/>
  <c r="H50" i="2" s="1"/>
  <c r="J50" i="2" s="1"/>
  <c r="K50" i="2" s="1"/>
  <c r="L50" i="2" s="1"/>
  <c r="E50" i="2"/>
  <c r="F49" i="2"/>
  <c r="H49" i="2" s="1"/>
  <c r="J49" i="2" s="1"/>
  <c r="K49" i="2" s="1"/>
  <c r="L49" i="2" s="1"/>
  <c r="E49" i="2"/>
  <c r="B49" i="2"/>
  <c r="C48" i="2"/>
  <c r="E46" i="2"/>
  <c r="F46" i="2" s="1"/>
  <c r="H46" i="2" s="1"/>
  <c r="J46" i="2" s="1"/>
  <c r="K46" i="2" s="1"/>
  <c r="L46" i="2" s="1"/>
  <c r="E45" i="2"/>
  <c r="F45" i="2" s="1"/>
  <c r="H45" i="2" s="1"/>
  <c r="J45" i="2" s="1"/>
  <c r="K45" i="2" s="1"/>
  <c r="L45" i="2" s="1"/>
  <c r="J44" i="2"/>
  <c r="K44" i="2" s="1"/>
  <c r="L44" i="2" s="1"/>
  <c r="E44" i="2"/>
  <c r="F44" i="2" s="1"/>
  <c r="H44" i="2" s="1"/>
  <c r="E43" i="2"/>
  <c r="F43" i="2" s="1"/>
  <c r="H43" i="2" s="1"/>
  <c r="J43" i="2" s="1"/>
  <c r="K43" i="2" s="1"/>
  <c r="L43" i="2" s="1"/>
  <c r="E42" i="2"/>
  <c r="F42" i="2" s="1"/>
  <c r="H42" i="2" s="1"/>
  <c r="J42" i="2" s="1"/>
  <c r="K42" i="2" s="1"/>
  <c r="L42" i="2" s="1"/>
  <c r="J41" i="2"/>
  <c r="K41" i="2" s="1"/>
  <c r="L41" i="2" s="1"/>
  <c r="E41" i="2"/>
  <c r="F41" i="2" s="1"/>
  <c r="H41" i="2" s="1"/>
  <c r="E40" i="2"/>
  <c r="F40" i="2" s="1"/>
  <c r="H40" i="2" s="1"/>
  <c r="J40" i="2" s="1"/>
  <c r="K40" i="2" s="1"/>
  <c r="L40" i="2" s="1"/>
  <c r="E39" i="2"/>
  <c r="F39" i="2" s="1"/>
  <c r="H39" i="2" s="1"/>
  <c r="J39" i="2" s="1"/>
  <c r="K39" i="2" s="1"/>
  <c r="L39" i="2" s="1"/>
  <c r="J38" i="2"/>
  <c r="K38" i="2" s="1"/>
  <c r="L38" i="2" s="1"/>
  <c r="E38" i="2"/>
  <c r="F38" i="2" s="1"/>
  <c r="H38" i="2" s="1"/>
  <c r="E37" i="2"/>
  <c r="F37" i="2" s="1"/>
  <c r="H37" i="2" s="1"/>
  <c r="J37" i="2" s="1"/>
  <c r="K37" i="2" s="1"/>
  <c r="L37" i="2" s="1"/>
  <c r="E36" i="2"/>
  <c r="F36" i="2" s="1"/>
  <c r="H36" i="2" s="1"/>
  <c r="J36" i="2" s="1"/>
  <c r="K36" i="2" s="1"/>
  <c r="L36" i="2" s="1"/>
  <c r="J35" i="2"/>
  <c r="K35" i="2" s="1"/>
  <c r="L35" i="2" s="1"/>
  <c r="E35" i="2"/>
  <c r="F35" i="2" s="1"/>
  <c r="H35" i="2" s="1"/>
  <c r="K34" i="2"/>
  <c r="L34" i="2" s="1"/>
  <c r="F34" i="2"/>
  <c r="H34" i="2" s="1"/>
  <c r="J34" i="2" s="1"/>
  <c r="E34" i="2"/>
  <c r="H33" i="2"/>
  <c r="J33" i="2" s="1"/>
  <c r="K33" i="2" s="1"/>
  <c r="L33" i="2" s="1"/>
  <c r="F33" i="2"/>
  <c r="E33" i="2"/>
  <c r="F32" i="2"/>
  <c r="H32" i="2" s="1"/>
  <c r="J32" i="2" s="1"/>
  <c r="K32" i="2" s="1"/>
  <c r="L32" i="2" s="1"/>
  <c r="E32" i="2"/>
  <c r="E31" i="2"/>
  <c r="F31" i="2" s="1"/>
  <c r="H31" i="2" s="1"/>
  <c r="J31" i="2" s="1"/>
  <c r="K31" i="2" s="1"/>
  <c r="L31" i="2" s="1"/>
  <c r="F30" i="2"/>
  <c r="H30" i="2" s="1"/>
  <c r="J30" i="2" s="1"/>
  <c r="K30" i="2" s="1"/>
  <c r="L30" i="2" s="1"/>
  <c r="E30" i="2"/>
  <c r="E29" i="2"/>
  <c r="F29" i="2" s="1"/>
  <c r="H29" i="2" s="1"/>
  <c r="J29" i="2" s="1"/>
  <c r="K29" i="2" s="1"/>
  <c r="L29" i="2" s="1"/>
  <c r="E28" i="2"/>
  <c r="F28" i="2" s="1"/>
  <c r="H28" i="2" s="1"/>
  <c r="C27" i="2"/>
  <c r="S25" i="2"/>
  <c r="E25" i="2"/>
  <c r="F25" i="2" s="1"/>
  <c r="H25" i="2" s="1"/>
  <c r="J25" i="2" s="1"/>
  <c r="K25" i="2" s="1"/>
  <c r="L25" i="2" s="1"/>
  <c r="E24" i="2"/>
  <c r="F24" i="2" s="1"/>
  <c r="H24" i="2" s="1"/>
  <c r="J24" i="2" s="1"/>
  <c r="K24" i="2" s="1"/>
  <c r="L24" i="2" s="1"/>
  <c r="R23" i="2"/>
  <c r="H23" i="2"/>
  <c r="J23" i="2" s="1"/>
  <c r="K23" i="2" s="1"/>
  <c r="L23" i="2" s="1"/>
  <c r="F23" i="2"/>
  <c r="E23" i="2"/>
  <c r="F22" i="2"/>
  <c r="E22" i="2"/>
  <c r="F21" i="2"/>
  <c r="H21" i="2" s="1"/>
  <c r="E21" i="2"/>
  <c r="E20" i="2"/>
  <c r="F20" i="2" s="1"/>
  <c r="H20" i="2" s="1"/>
  <c r="R19" i="2"/>
  <c r="E19" i="2"/>
  <c r="F19" i="2" s="1"/>
  <c r="H19" i="2" s="1"/>
  <c r="J19" i="2" s="1"/>
  <c r="K19" i="2" s="1"/>
  <c r="L19" i="2" s="1"/>
  <c r="F18" i="2"/>
  <c r="S22" i="2" s="1"/>
  <c r="E18" i="2"/>
  <c r="E17" i="2"/>
  <c r="F17" i="2" s="1"/>
  <c r="R16" i="2"/>
  <c r="E16" i="2"/>
  <c r="F16" i="2" s="1"/>
  <c r="H16" i="2" s="1"/>
  <c r="J16" i="2" s="1"/>
  <c r="K16" i="2" s="1"/>
  <c r="L16" i="2" s="1"/>
  <c r="F15" i="2"/>
  <c r="H15" i="2" s="1"/>
  <c r="J15" i="2" s="1"/>
  <c r="K15" i="2" s="1"/>
  <c r="L15" i="2" s="1"/>
  <c r="E15" i="2"/>
  <c r="T14" i="2"/>
  <c r="E14" i="2"/>
  <c r="F14" i="2" s="1"/>
  <c r="H14" i="2" s="1"/>
  <c r="J14" i="2" s="1"/>
  <c r="K14" i="2" s="1"/>
  <c r="L14" i="2" s="1"/>
  <c r="R13" i="2"/>
  <c r="E13" i="2"/>
  <c r="F13" i="2" s="1"/>
  <c r="H13" i="2" s="1"/>
  <c r="J13" i="2" s="1"/>
  <c r="K13" i="2" s="1"/>
  <c r="L13" i="2" s="1"/>
  <c r="F12" i="2"/>
  <c r="H12" i="2" s="1"/>
  <c r="E12" i="2"/>
  <c r="T11" i="2"/>
  <c r="E11" i="2"/>
  <c r="F11" i="2" s="1"/>
  <c r="H11" i="2" s="1"/>
  <c r="J11" i="2" s="1"/>
  <c r="K11" i="2" s="1"/>
  <c r="L11" i="2" s="1"/>
  <c r="B11" i="2"/>
  <c r="B135" i="2" s="1"/>
  <c r="S10" i="2"/>
  <c r="F10" i="2"/>
  <c r="H10" i="2" s="1"/>
  <c r="J10" i="2" s="1"/>
  <c r="K10" i="2" s="1"/>
  <c r="L10" i="2" s="1"/>
  <c r="E10" i="2"/>
  <c r="H9" i="2"/>
  <c r="J9" i="2" s="1"/>
  <c r="K9" i="2" s="1"/>
  <c r="F9" i="2"/>
  <c r="S9" i="2" s="1"/>
  <c r="E9" i="2"/>
  <c r="U8" i="2"/>
  <c r="E8" i="2"/>
  <c r="F8" i="2" s="1"/>
  <c r="S7" i="2"/>
  <c r="F7" i="2"/>
  <c r="S17" i="2" s="1"/>
  <c r="E7" i="2"/>
  <c r="H6" i="2"/>
  <c r="J6" i="2" s="1"/>
  <c r="K6" i="2" s="1"/>
  <c r="F6" i="2"/>
  <c r="E6" i="2"/>
  <c r="C5" i="2"/>
  <c r="R32" i="2" s="1"/>
  <c r="R1" i="2"/>
  <c r="D67" i="1"/>
  <c r="D65" i="1"/>
  <c r="D70" i="1" s="1"/>
  <c r="D156" i="4" l="1"/>
  <c r="H156" i="4"/>
  <c r="G31" i="3"/>
  <c r="G33" i="3" s="1"/>
  <c r="E26" i="3"/>
  <c r="H8" i="2"/>
  <c r="S13" i="2"/>
  <c r="J12" i="2"/>
  <c r="K12" i="2" s="1"/>
  <c r="T16" i="2"/>
  <c r="S6" i="2"/>
  <c r="L139" i="2"/>
  <c r="U5" i="2"/>
  <c r="L6" i="2"/>
  <c r="U4" i="2"/>
  <c r="T4" i="2"/>
  <c r="J20" i="2"/>
  <c r="K20" i="2" s="1"/>
  <c r="L20" i="2" s="1"/>
  <c r="S15" i="2"/>
  <c r="H17" i="2"/>
  <c r="T20" i="2"/>
  <c r="J28" i="2"/>
  <c r="K28" i="2" s="1"/>
  <c r="L28" i="2" s="1"/>
  <c r="U9" i="2"/>
  <c r="L9" i="2"/>
  <c r="J21" i="2"/>
  <c r="K21" i="2" s="1"/>
  <c r="T12" i="2"/>
  <c r="T32" i="2"/>
  <c r="U33" i="2"/>
  <c r="S33" i="2"/>
  <c r="T31" i="2"/>
  <c r="T28" i="2"/>
  <c r="U25" i="2"/>
  <c r="S24" i="2"/>
  <c r="S21" i="2"/>
  <c r="S29" i="2"/>
  <c r="S31" i="2"/>
  <c r="R6" i="2"/>
  <c r="H7" i="2"/>
  <c r="T7" i="2"/>
  <c r="R9" i="2"/>
  <c r="T10" i="2"/>
  <c r="U11" i="2"/>
  <c r="U14" i="2"/>
  <c r="S16" i="2"/>
  <c r="S19" i="2"/>
  <c r="U20" i="2"/>
  <c r="H22" i="2"/>
  <c r="S23" i="2"/>
  <c r="T25" i="2"/>
  <c r="S27" i="2"/>
  <c r="T29" i="2"/>
  <c r="U31" i="2"/>
  <c r="R33" i="2"/>
  <c r="R30" i="2"/>
  <c r="R27" i="2"/>
  <c r="F182" i="2"/>
  <c r="U7" i="2"/>
  <c r="U10" i="2"/>
  <c r="R12" i="2"/>
  <c r="R15" i="2"/>
  <c r="R18" i="2"/>
  <c r="T19" i="2"/>
  <c r="R21" i="2"/>
  <c r="T23" i="2"/>
  <c r="R26" i="2"/>
  <c r="T27" i="2"/>
  <c r="U29" i="2"/>
  <c r="S32" i="2"/>
  <c r="R8" i="2"/>
  <c r="T9" i="2"/>
  <c r="S12" i="2"/>
  <c r="S18" i="2"/>
  <c r="U19" i="2"/>
  <c r="T21" i="2"/>
  <c r="U23" i="2"/>
  <c r="R24" i="2"/>
  <c r="S26" i="2"/>
  <c r="U27" i="2"/>
  <c r="R28" i="2"/>
  <c r="S30" i="2"/>
  <c r="U32" i="2"/>
  <c r="T33" i="2"/>
  <c r="R4" i="2"/>
  <c r="S5" i="2"/>
  <c r="S8" i="2"/>
  <c r="R11" i="2"/>
  <c r="R14" i="2"/>
  <c r="R17" i="2"/>
  <c r="H18" i="2"/>
  <c r="T18" i="2"/>
  <c r="R20" i="2"/>
  <c r="U21" i="2"/>
  <c r="R22" i="2"/>
  <c r="T24" i="2"/>
  <c r="T26" i="2"/>
  <c r="S28" i="2"/>
  <c r="T30" i="2"/>
  <c r="R5" i="2"/>
  <c r="S4" i="2"/>
  <c r="T5" i="2"/>
  <c r="R7" i="2"/>
  <c r="T8" i="2"/>
  <c r="R10" i="2"/>
  <c r="S11" i="2"/>
  <c r="S14" i="2"/>
  <c r="U18" i="2"/>
  <c r="S20" i="2"/>
  <c r="U24" i="2"/>
  <c r="R25" i="2"/>
  <c r="U26" i="2"/>
  <c r="U28" i="2"/>
  <c r="R29" i="2"/>
  <c r="U30" i="2"/>
  <c r="R31" i="2"/>
  <c r="B182" i="2"/>
  <c r="U12" i="2" l="1"/>
  <c r="L21" i="2"/>
  <c r="J18" i="2"/>
  <c r="K18" i="2" s="1"/>
  <c r="T22" i="2"/>
  <c r="R34" i="2"/>
  <c r="J22" i="2"/>
  <c r="K22" i="2" s="1"/>
  <c r="T6" i="2"/>
  <c r="U16" i="2"/>
  <c r="L12" i="2"/>
  <c r="S34" i="2"/>
  <c r="J7" i="2"/>
  <c r="K7" i="2" s="1"/>
  <c r="T17" i="2"/>
  <c r="T15" i="2"/>
  <c r="J17" i="2"/>
  <c r="K17" i="2" s="1"/>
  <c r="J8" i="2"/>
  <c r="K8" i="2" s="1"/>
  <c r="T13" i="2"/>
  <c r="T34" i="2" l="1"/>
  <c r="U22" i="2"/>
  <c r="L18" i="2"/>
  <c r="U15" i="2"/>
  <c r="L17" i="2"/>
  <c r="U6" i="2"/>
  <c r="L22" i="2"/>
  <c r="U13" i="2"/>
  <c r="L8" i="2"/>
  <c r="L7" i="2"/>
  <c r="U17" i="2"/>
  <c r="U34" i="2" l="1"/>
</calcChain>
</file>

<file path=xl/sharedStrings.xml><?xml version="1.0" encoding="utf-8"?>
<sst xmlns="http://schemas.openxmlformats.org/spreadsheetml/2006/main" count="853" uniqueCount="438">
  <si>
    <t>Landratsamt Burgenlandkreis</t>
  </si>
  <si>
    <t>Bauamt</t>
  </si>
  <si>
    <t>SG Zentrales Gebäude- und</t>
  </si>
  <si>
    <t>Liegenschaftsmangement</t>
  </si>
  <si>
    <t>Schönburger Straße 41</t>
  </si>
  <si>
    <t>06618 Naumburg</t>
  </si>
  <si>
    <t>Objekt</t>
  </si>
  <si>
    <t>06667 Weißenfels</t>
  </si>
  <si>
    <t>Leistungsgegenstand:</t>
  </si>
  <si>
    <t xml:space="preserve">Reinigung des Hallenboden Turnhalle </t>
  </si>
  <si>
    <t>Reinigungstechnik:</t>
  </si>
  <si>
    <t>Flächenangabe:</t>
  </si>
  <si>
    <t>Bodenart:</t>
  </si>
  <si>
    <t>Linoleum</t>
  </si>
  <si>
    <t xml:space="preserve">Einsatz von Reinigungsroboter </t>
  </si>
  <si>
    <t xml:space="preserve">Saugen, Wischen, </t>
  </si>
  <si>
    <t>Funktionsanforderung:</t>
  </si>
  <si>
    <t>Reinigungszeit:</t>
  </si>
  <si>
    <t xml:space="preserve"> ab 23:00 Uhr bis  06:00 Uhr</t>
  </si>
  <si>
    <t>Montag bis Freitag/Samstag früh</t>
  </si>
  <si>
    <t>(durch Schulsport und anschließendem</t>
  </si>
  <si>
    <t>Vereinssport bis 22:00 Uhr nicht anders möglich)</t>
  </si>
  <si>
    <t>Bedingungen:</t>
  </si>
  <si>
    <t>Technik wird vom Auftragnehmer gestellt</t>
  </si>
  <si>
    <t>technische Voraussetzungen sind vom</t>
  </si>
  <si>
    <t>Auftragnehmer zu schaffen</t>
  </si>
  <si>
    <t>Bedienung  der Technik durch Auftragnehmer</t>
  </si>
  <si>
    <t>(Programmierung, Befüllung mit Wasser und</t>
  </si>
  <si>
    <t>Reinigungsmittel, Säuberung und Leerung</t>
  </si>
  <si>
    <t>sowie Wartung und Reparatur)</t>
  </si>
  <si>
    <t>Preis pro Monat:</t>
  </si>
  <si>
    <t>netto:</t>
  </si>
  <si>
    <t>Mwst:</t>
  </si>
  <si>
    <t>brutto:</t>
  </si>
  <si>
    <t>€</t>
  </si>
  <si>
    <t>Bearbeitung der Flächen, die nicht mit dem Reinigungsroboter erreicht werden:</t>
  </si>
  <si>
    <t>Anzahl Arbeitskraft:</t>
  </si>
  <si>
    <t>Leistung m²/h</t>
  </si>
  <si>
    <t>Preis/Monat</t>
  </si>
  <si>
    <t>Zusammenfassung:</t>
  </si>
  <si>
    <t>Arbeitskraft Preis/Monat brutto</t>
  </si>
  <si>
    <t>Vor Abgabe eines Nebenangebotes ist der Bieter verpflichtet mit der Objetkbesichtigung zur Gebäudreinigung die örtlichen Gegebenheiten in der Turnhalle  und die technischen Voraussetzungen zum Einsatz des Reinigungsroboters zu prüfen.</t>
  </si>
  <si>
    <t>ALTERNATIV-/NEBENANGEBOT für Postion Turnhalle-Hallenboden</t>
  </si>
  <si>
    <t>(für Einsatz Reinigungsroboter)</t>
  </si>
  <si>
    <t>Arbeitszeit /Monat</t>
  </si>
  <si>
    <t>Stundenverrechnungssatz</t>
  </si>
  <si>
    <t>Einsatz Reinigungsroboter Preis/Monat brutto</t>
  </si>
  <si>
    <t>Gesamtpreis brutto pro Monat für Position Turnhallenreinigung beim Einsatz eines Wischroboters:</t>
  </si>
  <si>
    <t>Datum, Name des Erklärenden</t>
  </si>
  <si>
    <t>Goethe-Gymnasium</t>
  </si>
  <si>
    <t>Am Kloster 4</t>
  </si>
  <si>
    <t>245,70 m²</t>
  </si>
  <si>
    <t>(vgl. Reinigungsplan Zeile 119 Hallenboden)</t>
  </si>
  <si>
    <t xml:space="preserve">Reinigungsplan </t>
  </si>
  <si>
    <t>Goethegymnasium, Haus 1+2</t>
  </si>
  <si>
    <t>Stand: 08/2025</t>
  </si>
  <si>
    <t xml:space="preserve">R e i n i g u n g s p l a n </t>
  </si>
  <si>
    <t>Raumart:</t>
  </si>
  <si>
    <t>Fläche in m²</t>
  </si>
  <si>
    <t>Belagsart</t>
  </si>
  <si>
    <t>Turnus je Woche</t>
  </si>
  <si>
    <t>Tage pro Jahr</t>
  </si>
  <si>
    <t>Jährliche Reinigungsfläche in m²</t>
  </si>
  <si>
    <t>Reinigungsleistung in m²/h gemäß LKZ (siehe Anlage)</t>
  </si>
  <si>
    <t>Jährliche Ausführungszeiten in Stunden (h)</t>
  </si>
  <si>
    <t>Jahrespreis in €</t>
  </si>
  <si>
    <t>Kosten pro Monat</t>
  </si>
  <si>
    <t>Preis je m²</t>
  </si>
  <si>
    <t>Bemerkungen</t>
  </si>
  <si>
    <t>Reinigungsgruppe</t>
  </si>
  <si>
    <t>Bezeichnung/Belagsart</t>
  </si>
  <si>
    <t>Reinigungsfläche</t>
  </si>
  <si>
    <t>Reinigungsfläche im Jahr</t>
  </si>
  <si>
    <t>Arbeitszeit/Monat</t>
  </si>
  <si>
    <t>Nettokosten/Monat</t>
  </si>
  <si>
    <t>Bemerkung</t>
  </si>
  <si>
    <t>Haus 1, Am Kloster 4</t>
  </si>
  <si>
    <t>Speiseräume</t>
  </si>
  <si>
    <t>Sp-Fl</t>
  </si>
  <si>
    <t>Keller</t>
  </si>
  <si>
    <t>Sp-Li</t>
  </si>
  <si>
    <t>Speisesaal</t>
  </si>
  <si>
    <t>Sanitärräume</t>
  </si>
  <si>
    <t>WC-Fl</t>
  </si>
  <si>
    <t>Archiv (1)</t>
  </si>
  <si>
    <t>Lg-Li</t>
  </si>
  <si>
    <t>M</t>
  </si>
  <si>
    <t>keine GR</t>
  </si>
  <si>
    <t>Flure</t>
  </si>
  <si>
    <t>Fl-Fl</t>
  </si>
  <si>
    <t>AG-Musik</t>
  </si>
  <si>
    <t>F-T</t>
  </si>
  <si>
    <t>Fl-T</t>
  </si>
  <si>
    <t>Flur (1)</t>
  </si>
  <si>
    <t>Fl-Li</t>
  </si>
  <si>
    <t>HM-Raum</t>
  </si>
  <si>
    <t>Fl-St</t>
  </si>
  <si>
    <t>Hausanschluss Wasser</t>
  </si>
  <si>
    <t>Fl-Bt</t>
  </si>
  <si>
    <t>Heizung</t>
  </si>
  <si>
    <t>Lg-Fl</t>
  </si>
  <si>
    <t>Fachunterrichts-, AG-räume</t>
  </si>
  <si>
    <t>F-Fl</t>
  </si>
  <si>
    <t>Sportraum</t>
  </si>
  <si>
    <t>Lager (A)</t>
  </si>
  <si>
    <t>F-Li</t>
  </si>
  <si>
    <t>HM-Lager</t>
  </si>
  <si>
    <t>LG-Li</t>
  </si>
  <si>
    <t>Lagerräume, Archiv</t>
  </si>
  <si>
    <t>Lg-T</t>
  </si>
  <si>
    <t>HM-Werkstatt</t>
  </si>
  <si>
    <t>Lager (B)</t>
  </si>
  <si>
    <t>Bücherraum</t>
  </si>
  <si>
    <t>B-T</t>
  </si>
  <si>
    <t>Lehrmittelräume, Bibliotheken</t>
  </si>
  <si>
    <t>Lm-T</t>
  </si>
  <si>
    <t>Archiv (2)</t>
  </si>
  <si>
    <t>Lm-Li</t>
  </si>
  <si>
    <t>Küche</t>
  </si>
  <si>
    <t>Klassenraum</t>
  </si>
  <si>
    <t>K-La</t>
  </si>
  <si>
    <t>Klubraum</t>
  </si>
  <si>
    <t>K-Li</t>
  </si>
  <si>
    <t>Toiletten</t>
  </si>
  <si>
    <t>Büro, Lehrerzimmer</t>
  </si>
  <si>
    <t>Flur (2)</t>
  </si>
  <si>
    <t>B-Li</t>
  </si>
  <si>
    <t>Flur (3)</t>
  </si>
  <si>
    <t>Treppen, Podeste</t>
  </si>
  <si>
    <t>Tr-St</t>
  </si>
  <si>
    <t>Flur (4)</t>
  </si>
  <si>
    <t>Tr-Li</t>
  </si>
  <si>
    <t>Aula</t>
  </si>
  <si>
    <t>A-La</t>
  </si>
  <si>
    <t>Erdgeschoss</t>
  </si>
  <si>
    <t>Empore</t>
  </si>
  <si>
    <t>A-Li</t>
  </si>
  <si>
    <t>002 Klassenraum</t>
  </si>
  <si>
    <t>Sport-, und Mehrzweckhallen</t>
  </si>
  <si>
    <t>Th-Li</t>
  </si>
  <si>
    <t>Damen WC</t>
  </si>
  <si>
    <t>Umkleideräume</t>
  </si>
  <si>
    <t>U-Li</t>
  </si>
  <si>
    <t>003 Klassenraum</t>
  </si>
  <si>
    <t>U-Fl</t>
  </si>
  <si>
    <t>005 Klassenraum</t>
  </si>
  <si>
    <t>006 Lehrerzimmer</t>
  </si>
  <si>
    <t>007 Klassenraum</t>
  </si>
  <si>
    <t>008 Klassenraum</t>
  </si>
  <si>
    <t>WC Jungen</t>
  </si>
  <si>
    <t>Zusammenfassung</t>
  </si>
  <si>
    <t>010 Biologie</t>
  </si>
  <si>
    <t>011</t>
  </si>
  <si>
    <t xml:space="preserve">Reinigungshäufigkeit :                                                                                                                                                                            </t>
  </si>
  <si>
    <t>012 Vorbereitung Biologie</t>
  </si>
  <si>
    <t>keine Reinigung</t>
  </si>
  <si>
    <t>Belagsarten:</t>
  </si>
  <si>
    <t>013 Biologie</t>
  </si>
  <si>
    <t xml:space="preserve">1 x wöchentlich  </t>
  </si>
  <si>
    <t>Flur vor Bio</t>
  </si>
  <si>
    <t xml:space="preserve">2 x wöchentlich   </t>
  </si>
  <si>
    <t>Li       - Linolium</t>
  </si>
  <si>
    <t>Flur zu Treppen</t>
  </si>
  <si>
    <t xml:space="preserve">2,5 x wöchentlich       </t>
  </si>
  <si>
    <t>PVC  - PVC</t>
  </si>
  <si>
    <t>kleiner Flur zu Treppe</t>
  </si>
  <si>
    <t xml:space="preserve">3 x wöchentlich </t>
  </si>
  <si>
    <t>St      - Stein</t>
  </si>
  <si>
    <t>langer Flur vor Kl-Räumen</t>
  </si>
  <si>
    <t xml:space="preserve">4 x wöchentlich       </t>
  </si>
  <si>
    <t>Pk     - Parkett</t>
  </si>
  <si>
    <t>Flr vor 003-005</t>
  </si>
  <si>
    <t xml:space="preserve">5 x wöchentlich                 </t>
  </si>
  <si>
    <t>Bt      - Betonboden</t>
  </si>
  <si>
    <t>Treppen</t>
  </si>
  <si>
    <t xml:space="preserve">6 x wöchentlich           </t>
  </si>
  <si>
    <t>T       - Textilboden</t>
  </si>
  <si>
    <t>Podeste</t>
  </si>
  <si>
    <t>14 - tägig</t>
  </si>
  <si>
    <t>Fl      - Fliesen</t>
  </si>
  <si>
    <t xml:space="preserve">1 x monatlich </t>
  </si>
  <si>
    <t>Te     - Terrazzo</t>
  </si>
  <si>
    <t>1. Obergeschoss</t>
  </si>
  <si>
    <t>V</t>
  </si>
  <si>
    <t>1 x vierteljährlich</t>
  </si>
  <si>
    <t>H      - Holz</t>
  </si>
  <si>
    <t>Lehrer WC</t>
  </si>
  <si>
    <t>J</t>
  </si>
  <si>
    <t>1 x jährlich</t>
  </si>
  <si>
    <t>PU    - Sporthallenboden</t>
  </si>
  <si>
    <t>101 Konferenzraum</t>
  </si>
  <si>
    <t>La     - Laminat</t>
  </si>
  <si>
    <t>102 Stellvertreter</t>
  </si>
  <si>
    <t>103 Koordinator</t>
  </si>
  <si>
    <t>103a Schulleiter</t>
  </si>
  <si>
    <t>104 Koordinator</t>
  </si>
  <si>
    <t>105 Sekretariat</t>
  </si>
  <si>
    <t>106 Lehrerzimmer</t>
  </si>
  <si>
    <t>107 Klassenraum</t>
  </si>
  <si>
    <t>108 Klassenraum</t>
  </si>
  <si>
    <t>109 PC-Kabinett</t>
  </si>
  <si>
    <t>110 Klassenraum</t>
  </si>
  <si>
    <t>111 Chemie</t>
  </si>
  <si>
    <t>112 Vorbereitung Chemie</t>
  </si>
  <si>
    <t>112a Vorbereitung Chemie</t>
  </si>
  <si>
    <t>113 Chemie</t>
  </si>
  <si>
    <t>Stufen</t>
  </si>
  <si>
    <t>Podest</t>
  </si>
  <si>
    <t>Flure vor Chemie</t>
  </si>
  <si>
    <t>Flur PC-Treppe</t>
  </si>
  <si>
    <t>Flur K/Lehrerzimmer</t>
  </si>
  <si>
    <t>Flur SL</t>
  </si>
  <si>
    <t>2. Obergeschoss</t>
  </si>
  <si>
    <t>201 Klassenraum</t>
  </si>
  <si>
    <t>202 Vorbereitung</t>
  </si>
  <si>
    <t>203 Klassenraum</t>
  </si>
  <si>
    <t>205 Klassenraum</t>
  </si>
  <si>
    <t>206 Klassenraum</t>
  </si>
  <si>
    <t>207 Klassenraum</t>
  </si>
  <si>
    <t>208 Klassenraum</t>
  </si>
  <si>
    <t>209 PC-Kabinett</t>
  </si>
  <si>
    <t>210 Klassenraum</t>
  </si>
  <si>
    <t>211 Physik</t>
  </si>
  <si>
    <t>212 Vorbereitung</t>
  </si>
  <si>
    <t>213 Physik</t>
  </si>
  <si>
    <t>213a Vorbereitung</t>
  </si>
  <si>
    <t xml:space="preserve">Flur (2) </t>
  </si>
  <si>
    <t>Flur (3, vor PC)</t>
  </si>
  <si>
    <t>Flur (4, vor Physik)</t>
  </si>
  <si>
    <t>Dachgeschoss</t>
  </si>
  <si>
    <t xml:space="preserve">310 Klassenraum </t>
  </si>
  <si>
    <t>311 Klassenraum</t>
  </si>
  <si>
    <t xml:space="preserve">312 Klassenraum </t>
  </si>
  <si>
    <t>303 Bücherei</t>
  </si>
  <si>
    <t>302 Klassenraum</t>
  </si>
  <si>
    <t>301 Vorbereitung</t>
  </si>
  <si>
    <t xml:space="preserve">313 Vorbereitung </t>
  </si>
  <si>
    <t>Flur</t>
  </si>
  <si>
    <t>311a Vorbereitung</t>
  </si>
  <si>
    <t>Saal</t>
  </si>
  <si>
    <t>Tribüne</t>
  </si>
  <si>
    <t>Vorraum Aula</t>
  </si>
  <si>
    <t>Empore Orgelraum</t>
  </si>
  <si>
    <t>Schaltraum</t>
  </si>
  <si>
    <t>WC Aula</t>
  </si>
  <si>
    <t>Flur Aufgang Aula</t>
  </si>
  <si>
    <t>Treppen Aufgang Aula</t>
  </si>
  <si>
    <t>Nebenraum Aula</t>
  </si>
  <si>
    <t>Turnhalle</t>
  </si>
  <si>
    <t>Hallenboden</t>
  </si>
  <si>
    <t>Nebenangebot Reinigungs-roboter möglich (siehe Beiblatt)</t>
  </si>
  <si>
    <t>Sportlehrerzimmer</t>
  </si>
  <si>
    <t>Geräteraum</t>
  </si>
  <si>
    <t>Vorraum Geräte</t>
  </si>
  <si>
    <t>Umkleideraum Jungen</t>
  </si>
  <si>
    <t>Umkleideraum Mädchen</t>
  </si>
  <si>
    <t>Vorraum</t>
  </si>
  <si>
    <t>Dusche</t>
  </si>
  <si>
    <t>Waschraum</t>
  </si>
  <si>
    <t>Behindertentoilette</t>
  </si>
  <si>
    <t>WC Mädchen</t>
  </si>
  <si>
    <t>Gesamtfläche Haus 1</t>
  </si>
  <si>
    <t>Haus 2, Friedrichstraße 23</t>
  </si>
  <si>
    <t>01 Speisesaal</t>
  </si>
  <si>
    <t>02 Physik</t>
  </si>
  <si>
    <t>03 Klassenraum</t>
  </si>
  <si>
    <t>04 Klassenraum</t>
  </si>
  <si>
    <t>05 Vorbereitung</t>
  </si>
  <si>
    <t>06 Vorbereitung</t>
  </si>
  <si>
    <t>Technische Kräfte</t>
  </si>
  <si>
    <t>Treppe (alle)</t>
  </si>
  <si>
    <t>Kellertreppe</t>
  </si>
  <si>
    <t>11 Klassenraum</t>
  </si>
  <si>
    <t>12 Chemie</t>
  </si>
  <si>
    <t>13 Klassenraum</t>
  </si>
  <si>
    <t>14 Klassenraum</t>
  </si>
  <si>
    <t>15 Vorbereitung</t>
  </si>
  <si>
    <t>16 Vorbereitung</t>
  </si>
  <si>
    <t>Sekretariat</t>
  </si>
  <si>
    <t>Lehrerzimmer</t>
  </si>
  <si>
    <t>Bibliothek</t>
  </si>
  <si>
    <t>Toilette</t>
  </si>
  <si>
    <t>27 Klassenraum Informatik</t>
  </si>
  <si>
    <t>21 Klassenraum</t>
  </si>
  <si>
    <t>22 Klassenraum Musik</t>
  </si>
  <si>
    <t>23 Klassenraum</t>
  </si>
  <si>
    <t>24 Klassenraum Kunst</t>
  </si>
  <si>
    <t>25 Vorbereitung Kunst</t>
  </si>
  <si>
    <t>26 Vorbereitung Kunst</t>
  </si>
  <si>
    <t>Toilette Jungen</t>
  </si>
  <si>
    <t>Toilette Mädchen</t>
  </si>
  <si>
    <t>Toilette Lehrer</t>
  </si>
  <si>
    <t>Reinigung</t>
  </si>
  <si>
    <t>Treppe Boden</t>
  </si>
  <si>
    <t>Gesamt Haus 2</t>
  </si>
  <si>
    <t>Gesamtsumme</t>
  </si>
  <si>
    <t>Gesamtkosten brutto im Jahr</t>
  </si>
  <si>
    <t xml:space="preserve">zzgl. MwSt </t>
  </si>
  <si>
    <t>Gesamtkosten netto:</t>
  </si>
  <si>
    <t>Gesamtfläche Grundreinigung</t>
  </si>
  <si>
    <t>Haus 2</t>
  </si>
  <si>
    <t>Aula (Saal)</t>
  </si>
  <si>
    <t>3. Obergeschoss/Dachgeschoss</t>
  </si>
  <si>
    <t>Kellergeschoss</t>
  </si>
  <si>
    <t>Haus 1</t>
  </si>
  <si>
    <t>in €</t>
  </si>
  <si>
    <t>in €/m²</t>
  </si>
  <si>
    <t>m²</t>
  </si>
  <si>
    <t>GP</t>
  </si>
  <si>
    <t>EP</t>
  </si>
  <si>
    <t xml:space="preserve">Fläche in </t>
  </si>
  <si>
    <t>I. Grundreinigungsfläche - Fußbodenfläche</t>
  </si>
  <si>
    <t>Grundreinigung</t>
  </si>
  <si>
    <t>zur</t>
  </si>
  <si>
    <t xml:space="preserve">Zusammenfassung der Flächenangaben für die </t>
  </si>
  <si>
    <t>Stand: 08.11.2017</t>
  </si>
  <si>
    <t>TH</t>
  </si>
  <si>
    <t>(Einfach-,Thermofenster-1; Verbund- ,Kastenfenster-2; Spiegelfläche-0,5).</t>
  </si>
  <si>
    <t xml:space="preserve">Die Fläche wurde mit einem  Koeffizienten multipliziert </t>
  </si>
  <si>
    <t xml:space="preserve">Im Gesamtpreis ist die doppelte Fläche (innen und außen) enthalten. </t>
  </si>
  <si>
    <t xml:space="preserve">Rahmen inbegriffen. Die Glasfläche wurde 1 seitig ausgerechnet. </t>
  </si>
  <si>
    <t xml:space="preserve">In der ausgerechneten Glasfläche sind die Fensterrahmen sowie die kompletten Türen mit </t>
  </si>
  <si>
    <t>Gesamtfläche</t>
  </si>
  <si>
    <t>Thermofenster</t>
  </si>
  <si>
    <t>Türglas Treppenhaus</t>
  </si>
  <si>
    <t>Türglas Notausgang</t>
  </si>
  <si>
    <t>Vorbereitung Kunst</t>
  </si>
  <si>
    <t>Vorbereitung Kunst (25)</t>
  </si>
  <si>
    <t>Klassenraum Kunst (24)</t>
  </si>
  <si>
    <t>Klassenraum (23)</t>
  </si>
  <si>
    <t>Klassenraum Musik (22)</t>
  </si>
  <si>
    <t>Klassenraum (21)</t>
  </si>
  <si>
    <t>Klassenraum Informatik (27)</t>
  </si>
  <si>
    <t>Türglas Flur</t>
  </si>
  <si>
    <t>Vorbereitung (16)</t>
  </si>
  <si>
    <t>Vorbereitung (15)</t>
  </si>
  <si>
    <t>Klassenraum (14)</t>
  </si>
  <si>
    <t>Klassenraum (13)</t>
  </si>
  <si>
    <t>Chemie (12)</t>
  </si>
  <si>
    <t>Klassenraum (11)</t>
  </si>
  <si>
    <t>Türglas Eingang</t>
  </si>
  <si>
    <t>techn. Kräfte</t>
  </si>
  <si>
    <t>Kellerfenster</t>
  </si>
  <si>
    <t>Flurfenster elektr. Öffnung</t>
  </si>
  <si>
    <t>Vorbereitung (6)</t>
  </si>
  <si>
    <t>Vorbereitung (5)</t>
  </si>
  <si>
    <t>Klassenraum (4)</t>
  </si>
  <si>
    <t>Klassenraum (3)</t>
  </si>
  <si>
    <t>Physik</t>
  </si>
  <si>
    <t>alle Räume</t>
  </si>
  <si>
    <t>Haus 2 Friedrichstraße 23</t>
  </si>
  <si>
    <t>Brandschutztüren</t>
  </si>
  <si>
    <t>oval Flur</t>
  </si>
  <si>
    <t>Ballraum</t>
  </si>
  <si>
    <t>Kraftraum</t>
  </si>
  <si>
    <t xml:space="preserve">Turnhalle </t>
  </si>
  <si>
    <t>Aula Flur</t>
  </si>
  <si>
    <t>Aula Vorraum</t>
  </si>
  <si>
    <t>Aula Nebenräume</t>
  </si>
  <si>
    <t>Aula Saal</t>
  </si>
  <si>
    <t xml:space="preserve">Innentüren </t>
  </si>
  <si>
    <t>Speiseraum</t>
  </si>
  <si>
    <t>Umkleideräume Ju/Mä</t>
  </si>
  <si>
    <t>Aula / Turnhalle</t>
  </si>
  <si>
    <t>Glastüren</t>
  </si>
  <si>
    <t>Vorbereitungsraum 213a</t>
  </si>
  <si>
    <t>Physikkabinett 213</t>
  </si>
  <si>
    <t>Klassenraum 210</t>
  </si>
  <si>
    <t>Vorbereit. Physik 212</t>
  </si>
  <si>
    <t>Physikkabinett 211</t>
  </si>
  <si>
    <t>Pc-Kabinett 209</t>
  </si>
  <si>
    <t>Klassenraum 208</t>
  </si>
  <si>
    <t>Klassenraum 207</t>
  </si>
  <si>
    <t>Klassenraum 206</t>
  </si>
  <si>
    <t>Klassenraum 205</t>
  </si>
  <si>
    <t>Klassenraum 203</t>
  </si>
  <si>
    <t>Vorbereitungsraum 202</t>
  </si>
  <si>
    <t>Klassenraum 201</t>
  </si>
  <si>
    <t>WC Lehrer</t>
  </si>
  <si>
    <t>Chemiekabinett 113</t>
  </si>
  <si>
    <t>Vorbereit. Chemie 112a</t>
  </si>
  <si>
    <t>Vorbereit. Chemie 112</t>
  </si>
  <si>
    <t>Chemiekabinett 111</t>
  </si>
  <si>
    <t>Klassenraum 110</t>
  </si>
  <si>
    <t>PC-Kabinett 109</t>
  </si>
  <si>
    <t>Klassenraum 108</t>
  </si>
  <si>
    <t>Klassenraum 107</t>
  </si>
  <si>
    <t>Lehrerzimmer 106</t>
  </si>
  <si>
    <t>Sekretariat 105</t>
  </si>
  <si>
    <t>Koordinator 104</t>
  </si>
  <si>
    <t>Schulleiter 103a</t>
  </si>
  <si>
    <t>Koordinator 103</t>
  </si>
  <si>
    <t>Stellv. Schulleiter 102</t>
  </si>
  <si>
    <t>Konferenzraum 101</t>
  </si>
  <si>
    <t>Fachkabinett Biologie 013</t>
  </si>
  <si>
    <t>Vorbereit. Biologie 012</t>
  </si>
  <si>
    <t>Vorbereit. Biologie 011</t>
  </si>
  <si>
    <t>Fachkabinett Biologie 010</t>
  </si>
  <si>
    <t>Hausmeisterraum 009</t>
  </si>
  <si>
    <t xml:space="preserve">WC Jungen </t>
  </si>
  <si>
    <t>Klassenraum 008</t>
  </si>
  <si>
    <t>Klassenraum 007</t>
  </si>
  <si>
    <t>Klassenraum 004</t>
  </si>
  <si>
    <t>Klassenraum 003</t>
  </si>
  <si>
    <t>Klassenraum 002</t>
  </si>
  <si>
    <t>AG Theater</t>
  </si>
  <si>
    <t>AG Musik</t>
  </si>
  <si>
    <t>Archiv 3</t>
  </si>
  <si>
    <t>Archiv 2</t>
  </si>
  <si>
    <t>Archiv 1</t>
  </si>
  <si>
    <t xml:space="preserve">Keller </t>
  </si>
  <si>
    <t>Haus 1 Am Kloster 4</t>
  </si>
  <si>
    <t>Gesamtpreis zweiseitig</t>
  </si>
  <si>
    <t>Einheitspreis pro m²</t>
  </si>
  <si>
    <t>Anzahl der Fenster</t>
  </si>
  <si>
    <t>Fensterart</t>
  </si>
  <si>
    <t>Raumart</t>
  </si>
  <si>
    <t xml:space="preserve">         in der berechneten Fläche sind die Fensterrahmen mit inbegriffen</t>
  </si>
  <si>
    <t>Stand: 08.04.2022</t>
  </si>
  <si>
    <t xml:space="preserve">Reinigung der Glasflächen </t>
  </si>
  <si>
    <t xml:space="preserve">Kosten Regiestunde: </t>
  </si>
  <si>
    <t xml:space="preserve">Stundenverrechnungsatz: </t>
  </si>
  <si>
    <t xml:space="preserve">kalkulierter Stundenlohn: </t>
  </si>
  <si>
    <t>durchschnittliche Arbeitsleistung je Arbeistkraft und Stunde:</t>
  </si>
  <si>
    <t>monatlich zu erbringende Arbeitsstunden:</t>
  </si>
  <si>
    <t>Anzahl zum Einsatz kommende Arbeitskräfte:</t>
  </si>
  <si>
    <t>Angebotssumme/ brutto
(incl. 19% MwSt.) 
für 12x monatliche Unterhaltsreinigung und 1x Grundreinigung</t>
  </si>
  <si>
    <t>Angebotssumme/ brutto
für 1 Grundreinigung, 
incl. 19% MwSt.</t>
  </si>
  <si>
    <t>Angebotssumme/ netto
für 1 Grundreinigung</t>
  </si>
  <si>
    <t>€/ monatlich</t>
  </si>
  <si>
    <t>Angebotssumme/ brutto
Unterhaltsreinigung, 
incl. 19% MwSt.</t>
  </si>
  <si>
    <t>Angebotssumme/ netto
Unterhaltsreinigung</t>
  </si>
  <si>
    <t>HAUPTANGEBOT</t>
  </si>
  <si>
    <t>Angebotssumme netto für 1 Glas- und Rahmenreinigung</t>
  </si>
  <si>
    <t>Angebotssumme brutto für 1 Glas- und Rahmenreinigung, 
incl. 19 % MwSt.</t>
  </si>
  <si>
    <t>Los 7</t>
  </si>
  <si>
    <t>Goethe-Gymnasium Haus 1 + Haus 2</t>
  </si>
  <si>
    <t>Am Kloster 4/ Friedrichstraße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</si>
</sst>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D_M_-;\-* #,##0.00\ _D_M_-;_-* &quot;-&quot;??\ _D_M_-;_-@_-"/>
    <numFmt numFmtId="165" formatCode="#,##0.0"/>
  </numFmts>
  <fonts count="2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0"/>
      <color rgb="FFFF000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theme="0" tint="-0.14999847407452621"/>
      <name val="Arial"/>
      <family val="2"/>
    </font>
    <font>
      <sz val="10"/>
      <color theme="0" tint="-0.249977111117893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sz val="5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48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Times New Roman"/>
      <family val="1"/>
    </font>
    <font>
      <b/>
      <sz val="13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</cellStyleXfs>
  <cellXfs count="29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2" xfId="0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1" xfId="0" applyFont="1" applyBorder="1" applyProtection="1">
      <protection locked="0"/>
    </xf>
    <xf numFmtId="0" fontId="1" fillId="0" borderId="0" xfId="0" applyFont="1" applyAlignment="1">
      <alignment horizontal="center"/>
    </xf>
    <xf numFmtId="0" fontId="6" fillId="0" borderId="8" xfId="3" applyFont="1" applyBorder="1" applyAlignment="1">
      <alignment wrapText="1"/>
    </xf>
    <xf numFmtId="0" fontId="6" fillId="0" borderId="9" xfId="3" applyFont="1" applyBorder="1"/>
    <xf numFmtId="0" fontId="6" fillId="0" borderId="9" xfId="3" applyFont="1" applyBorder="1" applyAlignment="1">
      <alignment horizontal="center"/>
    </xf>
    <xf numFmtId="0" fontId="5" fillId="0" borderId="9" xfId="3" applyBorder="1" applyAlignment="1">
      <alignment horizontal="center"/>
    </xf>
    <xf numFmtId="0" fontId="6" fillId="0" borderId="9" xfId="3" applyFont="1" applyBorder="1" applyAlignment="1">
      <alignment horizontal="right"/>
    </xf>
    <xf numFmtId="0" fontId="7" fillId="0" borderId="0" xfId="3" applyFont="1"/>
    <xf numFmtId="0" fontId="6" fillId="0" borderId="0" xfId="3" applyFont="1"/>
    <xf numFmtId="0" fontId="5" fillId="0" borderId="0" xfId="3"/>
    <xf numFmtId="0" fontId="5" fillId="0" borderId="11" xfId="3" applyBorder="1" applyAlignment="1">
      <alignment wrapText="1"/>
    </xf>
    <xf numFmtId="0" fontId="5" fillId="0" borderId="0" xfId="3" applyAlignment="1">
      <alignment horizontal="center"/>
    </xf>
    <xf numFmtId="0" fontId="5" fillId="0" borderId="0" xfId="3" applyAlignment="1">
      <alignment horizontal="right"/>
    </xf>
    <xf numFmtId="0" fontId="7" fillId="0" borderId="12" xfId="3" applyFont="1" applyBorder="1"/>
    <xf numFmtId="0" fontId="5" fillId="0" borderId="13" xfId="3" applyBorder="1" applyAlignment="1">
      <alignment wrapText="1"/>
    </xf>
    <xf numFmtId="0" fontId="7" fillId="0" borderId="14" xfId="3" applyFont="1" applyBorder="1" applyAlignment="1">
      <alignment textRotation="90"/>
    </xf>
    <xf numFmtId="49" fontId="7" fillId="0" borderId="14" xfId="3" applyNumberFormat="1" applyFont="1" applyBorder="1" applyAlignment="1">
      <alignment horizontal="center"/>
    </xf>
    <xf numFmtId="0" fontId="7" fillId="0" borderId="14" xfId="3" applyFont="1" applyBorder="1" applyAlignment="1">
      <alignment horizontal="center" textRotation="90"/>
    </xf>
    <xf numFmtId="4" fontId="7" fillId="0" borderId="14" xfId="3" applyNumberFormat="1" applyFont="1" applyBorder="1" applyAlignment="1">
      <alignment horizontal="right" textRotation="90" wrapText="1"/>
    </xf>
    <xf numFmtId="49" fontId="7" fillId="2" borderId="14" xfId="3" applyNumberFormat="1" applyFont="1" applyFill="1" applyBorder="1" applyAlignment="1">
      <alignment horizontal="center" textRotation="90" wrapText="1"/>
    </xf>
    <xf numFmtId="49" fontId="7" fillId="0" borderId="14" xfId="3" applyNumberFormat="1" applyFont="1" applyBorder="1" applyAlignment="1">
      <alignment horizontal="right" textRotation="90" wrapText="1"/>
    </xf>
    <xf numFmtId="0" fontId="7" fillId="2" borderId="14" xfId="3" applyFont="1" applyFill="1" applyBorder="1" applyAlignment="1">
      <alignment horizontal="center" textRotation="90" wrapText="1"/>
    </xf>
    <xf numFmtId="0" fontId="7" fillId="0" borderId="14" xfId="3" applyFont="1" applyBorder="1" applyAlignment="1">
      <alignment textRotation="90" wrapText="1"/>
    </xf>
    <xf numFmtId="0" fontId="7" fillId="0" borderId="9" xfId="3" applyFont="1" applyBorder="1" applyAlignment="1">
      <alignment textRotation="90" wrapText="1"/>
    </xf>
    <xf numFmtId="0" fontId="7" fillId="0" borderId="15" xfId="3" applyFont="1" applyBorder="1"/>
    <xf numFmtId="0" fontId="5" fillId="0" borderId="13" xfId="3" applyBorder="1" applyAlignment="1">
      <alignment textRotation="90"/>
    </xf>
    <xf numFmtId="0" fontId="5" fillId="0" borderId="14" xfId="3" applyBorder="1"/>
    <xf numFmtId="0" fontId="4" fillId="0" borderId="14" xfId="3" applyFont="1" applyBorder="1" applyAlignment="1">
      <alignment textRotation="90" wrapText="1"/>
    </xf>
    <xf numFmtId="0" fontId="5" fillId="0" borderId="14" xfId="3" applyBorder="1" applyAlignment="1">
      <alignment textRotation="90" wrapText="1"/>
    </xf>
    <xf numFmtId="0" fontId="5" fillId="0" borderId="14" xfId="3" applyBorder="1" applyAlignment="1">
      <alignment textRotation="90"/>
    </xf>
    <xf numFmtId="0" fontId="5" fillId="0" borderId="16" xfId="3" applyBorder="1"/>
    <xf numFmtId="0" fontId="8" fillId="0" borderId="17" xfId="3" applyFont="1" applyBorder="1" applyAlignment="1">
      <alignment wrapText="1"/>
    </xf>
    <xf numFmtId="0" fontId="7" fillId="0" borderId="18" xfId="3" applyFont="1" applyBorder="1"/>
    <xf numFmtId="49" fontId="7" fillId="0" borderId="18" xfId="3" applyNumberFormat="1" applyFont="1" applyBorder="1" applyAlignment="1">
      <alignment horizontal="center"/>
    </xf>
    <xf numFmtId="0" fontId="7" fillId="0" borderId="18" xfId="3" applyFont="1" applyBorder="1" applyAlignment="1">
      <alignment horizontal="center"/>
    </xf>
    <xf numFmtId="4" fontId="7" fillId="0" borderId="18" xfId="3" applyNumberFormat="1" applyFont="1" applyBorder="1"/>
    <xf numFmtId="4" fontId="7" fillId="2" borderId="18" xfId="3" applyNumberFormat="1" applyFont="1" applyFill="1" applyBorder="1" applyAlignment="1" applyProtection="1">
      <alignment horizontal="center" wrapText="1"/>
      <protection locked="0"/>
    </xf>
    <xf numFmtId="4" fontId="7" fillId="0" borderId="18" xfId="3" applyNumberFormat="1" applyFont="1" applyBorder="1" applyAlignment="1">
      <alignment wrapText="1"/>
    </xf>
    <xf numFmtId="4" fontId="7" fillId="2" borderId="18" xfId="3" applyNumberFormat="1" applyFont="1" applyFill="1" applyBorder="1" applyAlignment="1" applyProtection="1">
      <alignment horizontal="center" textRotation="90" wrapText="1"/>
      <protection locked="0"/>
    </xf>
    <xf numFmtId="4" fontId="7" fillId="0" borderId="18" xfId="3" applyNumberFormat="1" applyFont="1" applyBorder="1" applyAlignment="1">
      <alignment horizontal="right" textRotation="90" wrapText="1"/>
    </xf>
    <xf numFmtId="4" fontId="7" fillId="0" borderId="18" xfId="3" applyNumberFormat="1" applyFont="1" applyBorder="1" applyAlignment="1">
      <alignment textRotation="90" wrapText="1"/>
    </xf>
    <xf numFmtId="4" fontId="7" fillId="0" borderId="19" xfId="3" applyNumberFormat="1" applyFont="1" applyBorder="1" applyAlignment="1">
      <alignment textRotation="90" wrapText="1"/>
    </xf>
    <xf numFmtId="0" fontId="7" fillId="0" borderId="20" xfId="3" applyFont="1" applyBorder="1"/>
    <xf numFmtId="0" fontId="5" fillId="0" borderId="11" xfId="3" applyBorder="1"/>
    <xf numFmtId="0" fontId="5" fillId="0" borderId="21" xfId="3" applyBorder="1"/>
    <xf numFmtId="4" fontId="4" fillId="0" borderId="1" xfId="3" applyNumberFormat="1" applyFont="1" applyBorder="1"/>
    <xf numFmtId="4" fontId="5" fillId="0" borderId="1" xfId="3" applyNumberFormat="1" applyBorder="1"/>
    <xf numFmtId="0" fontId="9" fillId="3" borderId="17" xfId="3" applyFont="1" applyFill="1" applyBorder="1" applyAlignment="1">
      <alignment wrapText="1"/>
    </xf>
    <xf numFmtId="0" fontId="7" fillId="3" borderId="22" xfId="3" applyFont="1" applyFill="1" applyBorder="1"/>
    <xf numFmtId="2" fontId="10" fillId="3" borderId="1" xfId="3" applyNumberFormat="1" applyFont="1" applyFill="1" applyBorder="1" applyAlignment="1">
      <alignment horizontal="center"/>
    </xf>
    <xf numFmtId="0" fontId="7" fillId="3" borderId="22" xfId="3" applyFont="1" applyFill="1" applyBorder="1" applyAlignment="1">
      <alignment horizontal="center"/>
    </xf>
    <xf numFmtId="4" fontId="7" fillId="3" borderId="22" xfId="3" applyNumberFormat="1" applyFont="1" applyFill="1" applyBorder="1"/>
    <xf numFmtId="4" fontId="7" fillId="3" borderId="18" xfId="3" applyNumberFormat="1" applyFont="1" applyFill="1" applyBorder="1" applyAlignment="1" applyProtection="1">
      <alignment horizontal="center" wrapText="1"/>
      <protection locked="0"/>
    </xf>
    <xf numFmtId="4" fontId="7" fillId="3" borderId="18" xfId="3" applyNumberFormat="1" applyFont="1" applyFill="1" applyBorder="1" applyAlignment="1">
      <alignment wrapText="1"/>
    </xf>
    <xf numFmtId="4" fontId="7" fillId="3" borderId="18" xfId="3" applyNumberFormat="1" applyFont="1" applyFill="1" applyBorder="1" applyAlignment="1" applyProtection="1">
      <alignment horizontal="center" textRotation="90" wrapText="1"/>
      <protection locked="0"/>
    </xf>
    <xf numFmtId="4" fontId="7" fillId="3" borderId="18" xfId="3" applyNumberFormat="1" applyFont="1" applyFill="1" applyBorder="1" applyAlignment="1">
      <alignment horizontal="right" textRotation="90" wrapText="1"/>
    </xf>
    <xf numFmtId="4" fontId="7" fillId="3" borderId="18" xfId="3" applyNumberFormat="1" applyFont="1" applyFill="1" applyBorder="1" applyAlignment="1">
      <alignment textRotation="90" wrapText="1"/>
    </xf>
    <xf numFmtId="4" fontId="7" fillId="3" borderId="19" xfId="3" applyNumberFormat="1" applyFont="1" applyFill="1" applyBorder="1" applyAlignment="1">
      <alignment textRotation="90" wrapText="1"/>
    </xf>
    <xf numFmtId="0" fontId="7" fillId="3" borderId="20" xfId="3" applyFont="1" applyFill="1" applyBorder="1"/>
    <xf numFmtId="0" fontId="5" fillId="0" borderId="23" xfId="3" applyBorder="1"/>
    <xf numFmtId="0" fontId="11" fillId="0" borderId="17" xfId="3" applyFont="1" applyBorder="1" applyAlignment="1">
      <alignment wrapText="1"/>
    </xf>
    <xf numFmtId="2" fontId="7" fillId="0" borderId="22" xfId="3" applyNumberFormat="1" applyFont="1" applyBorder="1"/>
    <xf numFmtId="49" fontId="7" fillId="4" borderId="22" xfId="3" applyNumberFormat="1" applyFont="1" applyFill="1" applyBorder="1" applyAlignment="1">
      <alignment horizontal="center"/>
    </xf>
    <xf numFmtId="0" fontId="7" fillId="0" borderId="1" xfId="3" applyFont="1" applyBorder="1" applyAlignment="1">
      <alignment horizontal="center"/>
    </xf>
    <xf numFmtId="4" fontId="7" fillId="0" borderId="1" xfId="3" applyNumberFormat="1" applyFont="1" applyBorder="1" applyAlignment="1">
      <alignment horizontal="right"/>
    </xf>
    <xf numFmtId="4" fontId="7" fillId="2" borderId="1" xfId="3" applyNumberFormat="1" applyFont="1" applyFill="1" applyBorder="1" applyAlignment="1" applyProtection="1">
      <alignment horizontal="center"/>
      <protection locked="0"/>
    </xf>
    <xf numFmtId="4" fontId="7" fillId="0" borderId="1" xfId="3" applyNumberFormat="1" applyFont="1" applyBorder="1"/>
    <xf numFmtId="4" fontId="7" fillId="0" borderId="5" xfId="3" applyNumberFormat="1" applyFont="1" applyBorder="1"/>
    <xf numFmtId="0" fontId="7" fillId="0" borderId="22" xfId="3" applyFont="1" applyBorder="1" applyAlignment="1">
      <alignment horizontal="center"/>
    </xf>
    <xf numFmtId="0" fontId="11" fillId="0" borderId="17" xfId="3" applyFont="1" applyBorder="1" applyAlignment="1">
      <alignment vertical="center" wrapText="1"/>
    </xf>
    <xf numFmtId="0" fontId="4" fillId="0" borderId="23" xfId="3" applyFont="1" applyBorder="1"/>
    <xf numFmtId="0" fontId="4" fillId="0" borderId="17" xfId="3" applyFont="1" applyBorder="1" applyAlignment="1">
      <alignment wrapText="1"/>
    </xf>
    <xf numFmtId="0" fontId="7" fillId="0" borderId="22" xfId="3" applyFont="1" applyBorder="1"/>
    <xf numFmtId="49" fontId="7" fillId="0" borderId="22" xfId="3" applyNumberFormat="1" applyFont="1" applyBorder="1" applyAlignment="1">
      <alignment horizontal="center"/>
    </xf>
    <xf numFmtId="0" fontId="7" fillId="3" borderId="1" xfId="3" applyFont="1" applyFill="1" applyBorder="1" applyAlignment="1">
      <alignment horizontal="center"/>
    </xf>
    <xf numFmtId="4" fontId="7" fillId="3" borderId="1" xfId="3" applyNumberFormat="1" applyFont="1" applyFill="1" applyBorder="1" applyAlignment="1">
      <alignment horizontal="right"/>
    </xf>
    <xf numFmtId="49" fontId="7" fillId="0" borderId="3" xfId="3" applyNumberFormat="1" applyFont="1" applyBorder="1"/>
    <xf numFmtId="0" fontId="5" fillId="0" borderId="24" xfId="3" applyBorder="1"/>
    <xf numFmtId="0" fontId="5" fillId="0" borderId="18" xfId="3" applyBorder="1"/>
    <xf numFmtId="0" fontId="5" fillId="0" borderId="25" xfId="3" applyBorder="1"/>
    <xf numFmtId="4" fontId="12" fillId="0" borderId="26" xfId="3" applyNumberFormat="1" applyFont="1" applyBorder="1"/>
    <xf numFmtId="4" fontId="6" fillId="0" borderId="26" xfId="3" applyNumberFormat="1" applyFont="1" applyBorder="1"/>
    <xf numFmtId="0" fontId="7" fillId="4" borderId="1" xfId="3" applyFont="1" applyFill="1" applyBorder="1" applyAlignment="1">
      <alignment horizontal="center"/>
    </xf>
    <xf numFmtId="0" fontId="11" fillId="0" borderId="17" xfId="3" quotePrefix="1" applyFont="1" applyBorder="1" applyAlignment="1">
      <alignment wrapText="1"/>
    </xf>
    <xf numFmtId="0" fontId="13" fillId="0" borderId="0" xfId="3" applyFont="1"/>
    <xf numFmtId="0" fontId="14" fillId="0" borderId="0" xfId="3" applyFont="1"/>
    <xf numFmtId="0" fontId="7" fillId="0" borderId="27" xfId="3" applyFont="1" applyBorder="1"/>
    <xf numFmtId="0" fontId="15" fillId="3" borderId="22" xfId="3" applyFont="1" applyFill="1" applyBorder="1"/>
    <xf numFmtId="0" fontId="15" fillId="3" borderId="22" xfId="3" applyFont="1" applyFill="1" applyBorder="1" applyAlignment="1">
      <alignment horizontal="center"/>
    </xf>
    <xf numFmtId="0" fontId="15" fillId="3" borderId="1" xfId="3" applyFont="1" applyFill="1" applyBorder="1" applyAlignment="1">
      <alignment horizontal="center"/>
    </xf>
    <xf numFmtId="4" fontId="15" fillId="3" borderId="1" xfId="3" applyNumberFormat="1" applyFont="1" applyFill="1" applyBorder="1" applyAlignment="1">
      <alignment horizontal="right"/>
    </xf>
    <xf numFmtId="4" fontId="15" fillId="3" borderId="18" xfId="3" applyNumberFormat="1" applyFont="1" applyFill="1" applyBorder="1" applyAlignment="1" applyProtection="1">
      <alignment horizontal="center" wrapText="1"/>
      <protection locked="0"/>
    </xf>
    <xf numFmtId="4" fontId="15" fillId="3" borderId="18" xfId="3" applyNumberFormat="1" applyFont="1" applyFill="1" applyBorder="1" applyAlignment="1">
      <alignment wrapText="1"/>
    </xf>
    <xf numFmtId="4" fontId="15" fillId="3" borderId="18" xfId="3" applyNumberFormat="1" applyFont="1" applyFill="1" applyBorder="1" applyAlignment="1" applyProtection="1">
      <alignment horizontal="center" textRotation="90" wrapText="1"/>
      <protection locked="0"/>
    </xf>
    <xf numFmtId="4" fontId="15" fillId="3" borderId="18" xfId="3" applyNumberFormat="1" applyFont="1" applyFill="1" applyBorder="1" applyAlignment="1">
      <alignment horizontal="right" textRotation="90" wrapText="1"/>
    </xf>
    <xf numFmtId="4" fontId="15" fillId="3" borderId="18" xfId="3" applyNumberFormat="1" applyFont="1" applyFill="1" applyBorder="1" applyAlignment="1">
      <alignment textRotation="90" wrapText="1"/>
    </xf>
    <xf numFmtId="4" fontId="15" fillId="3" borderId="19" xfId="3" applyNumberFormat="1" applyFont="1" applyFill="1" applyBorder="1" applyAlignment="1">
      <alignment textRotation="90" wrapText="1"/>
    </xf>
    <xf numFmtId="0" fontId="15" fillId="3" borderId="20" xfId="3" applyFont="1" applyFill="1" applyBorder="1"/>
    <xf numFmtId="4" fontId="15" fillId="3" borderId="18" xfId="3" applyNumberFormat="1" applyFont="1" applyFill="1" applyBorder="1" applyAlignment="1">
      <alignment horizontal="right" wrapText="1"/>
    </xf>
    <xf numFmtId="4" fontId="15" fillId="3" borderId="19" xfId="3" applyNumberFormat="1" applyFont="1" applyFill="1" applyBorder="1" applyAlignment="1">
      <alignment wrapText="1"/>
    </xf>
    <xf numFmtId="2" fontId="15" fillId="3" borderId="22" xfId="3" applyNumberFormat="1" applyFont="1" applyFill="1" applyBorder="1"/>
    <xf numFmtId="0" fontId="5" fillId="0" borderId="20" xfId="3" applyBorder="1"/>
    <xf numFmtId="0" fontId="4" fillId="5" borderId="17" xfId="3" applyFont="1" applyFill="1" applyBorder="1" applyAlignment="1">
      <alignment wrapText="1"/>
    </xf>
    <xf numFmtId="0" fontId="15" fillId="5" borderId="28" xfId="1" applyFont="1" applyFill="1" applyBorder="1" applyAlignment="1">
      <alignment wrapText="1"/>
    </xf>
    <xf numFmtId="0" fontId="6" fillId="0" borderId="17" xfId="3" applyFont="1" applyBorder="1" applyAlignment="1">
      <alignment wrapText="1"/>
    </xf>
    <xf numFmtId="4" fontId="16" fillId="0" borderId="22" xfId="3" applyNumberFormat="1" applyFont="1" applyBorder="1"/>
    <xf numFmtId="2" fontId="5" fillId="0" borderId="0" xfId="3" applyNumberFormat="1"/>
    <xf numFmtId="0" fontId="8" fillId="0" borderId="17" xfId="3" applyFont="1" applyBorder="1"/>
    <xf numFmtId="0" fontId="4" fillId="0" borderId="29" xfId="3" applyFont="1" applyBorder="1" applyAlignment="1">
      <alignment wrapText="1"/>
    </xf>
    <xf numFmtId="49" fontId="7" fillId="4" borderId="22" xfId="3" quotePrefix="1" applyNumberFormat="1" applyFont="1" applyFill="1" applyBorder="1" applyAlignment="1">
      <alignment horizontal="center"/>
    </xf>
    <xf numFmtId="0" fontId="7" fillId="0" borderId="22" xfId="3" quotePrefix="1" applyFont="1" applyBorder="1" applyAlignment="1">
      <alignment horizontal="center"/>
    </xf>
    <xf numFmtId="4" fontId="7" fillId="0" borderId="22" xfId="3" applyNumberFormat="1" applyFont="1" applyBorder="1"/>
    <xf numFmtId="0" fontId="6" fillId="0" borderId="30" xfId="3" applyFont="1" applyBorder="1" applyAlignment="1">
      <alignment wrapText="1"/>
    </xf>
    <xf numFmtId="4" fontId="7" fillId="0" borderId="26" xfId="3" applyNumberFormat="1" applyFont="1" applyBorder="1"/>
    <xf numFmtId="49" fontId="5" fillId="0" borderId="26" xfId="3" applyNumberFormat="1" applyBorder="1" applyAlignment="1">
      <alignment horizontal="center"/>
    </xf>
    <xf numFmtId="0" fontId="5" fillId="0" borderId="26" xfId="3" applyBorder="1" applyAlignment="1">
      <alignment horizontal="center"/>
    </xf>
    <xf numFmtId="0" fontId="5" fillId="0" borderId="26" xfId="3" applyBorder="1"/>
    <xf numFmtId="4" fontId="5" fillId="0" borderId="26" xfId="3" applyNumberFormat="1" applyBorder="1"/>
    <xf numFmtId="4" fontId="7" fillId="2" borderId="26" xfId="3" applyNumberFormat="1" applyFont="1" applyFill="1" applyBorder="1" applyAlignment="1" applyProtection="1">
      <alignment horizontal="center"/>
      <protection locked="0"/>
    </xf>
    <xf numFmtId="4" fontId="7" fillId="0" borderId="26" xfId="3" applyNumberFormat="1" applyFont="1" applyBorder="1" applyAlignment="1">
      <alignment horizontal="right"/>
    </xf>
    <xf numFmtId="4" fontId="7" fillId="0" borderId="31" xfId="3" applyNumberFormat="1" applyFont="1" applyBorder="1"/>
    <xf numFmtId="0" fontId="7" fillId="0" borderId="32" xfId="3" applyFont="1" applyBorder="1"/>
    <xf numFmtId="0" fontId="6" fillId="0" borderId="0" xfId="3" applyFont="1" applyAlignment="1">
      <alignment wrapText="1"/>
    </xf>
    <xf numFmtId="4" fontId="16" fillId="0" borderId="18" xfId="3" applyNumberFormat="1" applyFont="1" applyBorder="1"/>
    <xf numFmtId="164" fontId="7" fillId="0" borderId="18" xfId="4" applyFont="1" applyBorder="1" applyProtection="1"/>
    <xf numFmtId="49" fontId="5" fillId="0" borderId="18" xfId="3" applyNumberFormat="1" applyBorder="1" applyAlignment="1">
      <alignment horizontal="center"/>
    </xf>
    <xf numFmtId="49" fontId="5" fillId="0" borderId="18" xfId="3" applyNumberFormat="1" applyBorder="1"/>
    <xf numFmtId="0" fontId="5" fillId="0" borderId="18" xfId="3" applyBorder="1" applyAlignment="1">
      <alignment horizontal="center"/>
    </xf>
    <xf numFmtId="49" fontId="5" fillId="0" borderId="18" xfId="3" applyNumberFormat="1" applyBorder="1" applyAlignment="1">
      <alignment horizontal="right"/>
    </xf>
    <xf numFmtId="0" fontId="7" fillId="0" borderId="33" xfId="3" applyFont="1" applyBorder="1"/>
    <xf numFmtId="4" fontId="17" fillId="0" borderId="0" xfId="3" applyNumberFormat="1" applyFont="1"/>
    <xf numFmtId="0" fontId="5" fillId="0" borderId="0" xfId="3" applyAlignment="1">
      <alignment wrapText="1"/>
    </xf>
    <xf numFmtId="0" fontId="7" fillId="0" borderId="0" xfId="3" applyFont="1" applyProtection="1">
      <protection locked="0"/>
    </xf>
    <xf numFmtId="4" fontId="18" fillId="0" borderId="34" xfId="3" applyNumberFormat="1" applyFont="1" applyBorder="1"/>
    <xf numFmtId="0" fontId="5" fillId="0" borderId="4" xfId="3" applyBorder="1"/>
    <xf numFmtId="0" fontId="4" fillId="0" borderId="4" xfId="3" applyFont="1" applyBorder="1"/>
    <xf numFmtId="0" fontId="18" fillId="0" borderId="4" xfId="3" applyFont="1" applyBorder="1"/>
    <xf numFmtId="0" fontId="18" fillId="0" borderId="35" xfId="3" applyFont="1" applyBorder="1"/>
    <xf numFmtId="4" fontId="5" fillId="0" borderId="36" xfId="3" applyNumberFormat="1" applyBorder="1"/>
    <xf numFmtId="0" fontId="4" fillId="0" borderId="0" xfId="3" applyFont="1"/>
    <xf numFmtId="0" fontId="18" fillId="0" borderId="0" xfId="3" applyFont="1"/>
    <xf numFmtId="0" fontId="18" fillId="0" borderId="11" xfId="3" applyFont="1" applyBorder="1"/>
    <xf numFmtId="9" fontId="5" fillId="0" borderId="0" xfId="3" applyNumberFormat="1"/>
    <xf numFmtId="0" fontId="5" fillId="0" borderId="36" xfId="3" applyBorder="1"/>
    <xf numFmtId="0" fontId="18" fillId="0" borderId="37" xfId="3" applyFont="1" applyBorder="1"/>
    <xf numFmtId="0" fontId="18" fillId="0" borderId="9" xfId="3" applyFont="1" applyBorder="1"/>
    <xf numFmtId="2" fontId="18" fillId="0" borderId="9" xfId="3" applyNumberFormat="1" applyFont="1" applyBorder="1"/>
    <xf numFmtId="0" fontId="18" fillId="0" borderId="8" xfId="3" applyFont="1" applyBorder="1"/>
    <xf numFmtId="0" fontId="18" fillId="0" borderId="38" xfId="3" applyFont="1" applyBorder="1"/>
    <xf numFmtId="0" fontId="18" fillId="0" borderId="39" xfId="3" applyFont="1" applyBorder="1"/>
    <xf numFmtId="2" fontId="18" fillId="0" borderId="39" xfId="3" applyNumberFormat="1" applyFont="1" applyBorder="1"/>
    <xf numFmtId="0" fontId="18" fillId="0" borderId="40" xfId="3" applyFont="1" applyBorder="1"/>
    <xf numFmtId="4" fontId="18" fillId="0" borderId="41" xfId="3" applyNumberFormat="1" applyFont="1" applyBorder="1"/>
    <xf numFmtId="0" fontId="18" fillId="0" borderId="23" xfId="3" applyFont="1" applyBorder="1"/>
    <xf numFmtId="4" fontId="19" fillId="0" borderId="23" xfId="4" applyNumberFormat="1" applyFont="1" applyBorder="1" applyAlignment="1"/>
    <xf numFmtId="164" fontId="19" fillId="0" borderId="3" xfId="4" applyFont="1" applyBorder="1"/>
    <xf numFmtId="164" fontId="19" fillId="0" borderId="0" xfId="4" applyFont="1" applyBorder="1"/>
    <xf numFmtId="164" fontId="19" fillId="0" borderId="11" xfId="4" applyFont="1" applyBorder="1" applyAlignment="1">
      <alignment horizontal="left"/>
    </xf>
    <xf numFmtId="0" fontId="18" fillId="0" borderId="41" xfId="3" applyFont="1" applyBorder="1"/>
    <xf numFmtId="2" fontId="18" fillId="0" borderId="23" xfId="3" applyNumberFormat="1" applyFont="1" applyBorder="1"/>
    <xf numFmtId="0" fontId="18" fillId="0" borderId="3" xfId="3" applyFont="1" applyBorder="1"/>
    <xf numFmtId="4" fontId="18" fillId="0" borderId="38" xfId="3" applyNumberFormat="1" applyFont="1" applyBorder="1"/>
    <xf numFmtId="4" fontId="20" fillId="2" borderId="26" xfId="3" applyNumberFormat="1" applyFont="1" applyFill="1" applyBorder="1" applyProtection="1">
      <protection locked="0"/>
    </xf>
    <xf numFmtId="2" fontId="18" fillId="0" borderId="42" xfId="3" applyNumberFormat="1" applyFont="1" applyBorder="1" applyProtection="1">
      <protection locked="0"/>
    </xf>
    <xf numFmtId="2" fontId="18" fillId="0" borderId="4" xfId="3" applyNumberFormat="1" applyFont="1" applyBorder="1" applyProtection="1">
      <protection locked="0"/>
    </xf>
    <xf numFmtId="2" fontId="18" fillId="0" borderId="35" xfId="3" applyNumberFormat="1" applyFont="1" applyBorder="1" applyProtection="1">
      <protection locked="0"/>
    </xf>
    <xf numFmtId="4" fontId="18" fillId="0" borderId="27" xfId="3" applyNumberFormat="1" applyFont="1" applyBorder="1"/>
    <xf numFmtId="4" fontId="20" fillId="2" borderId="1" xfId="3" applyNumberFormat="1" applyFont="1" applyFill="1" applyBorder="1" applyProtection="1">
      <protection locked="0"/>
    </xf>
    <xf numFmtId="2" fontId="18" fillId="0" borderId="43" xfId="3" applyNumberFormat="1" applyFont="1" applyBorder="1" applyProtection="1">
      <protection locked="0"/>
    </xf>
    <xf numFmtId="2" fontId="18" fillId="0" borderId="0" xfId="3" applyNumberFormat="1" applyFont="1" applyProtection="1">
      <protection locked="0"/>
    </xf>
    <xf numFmtId="4" fontId="18" fillId="3" borderId="27" xfId="3" applyNumberFormat="1" applyFont="1" applyFill="1" applyBorder="1"/>
    <xf numFmtId="2" fontId="18" fillId="3" borderId="43" xfId="3" applyNumberFormat="1" applyFont="1" applyFill="1" applyBorder="1" applyProtection="1">
      <protection locked="0"/>
    </xf>
    <xf numFmtId="2" fontId="18" fillId="3" borderId="0" xfId="3" applyNumberFormat="1" applyFont="1" applyFill="1" applyProtection="1">
      <protection locked="0"/>
    </xf>
    <xf numFmtId="2" fontId="19" fillId="3" borderId="11" xfId="3" applyNumberFormat="1" applyFont="1" applyFill="1" applyBorder="1" applyProtection="1">
      <protection locked="0"/>
    </xf>
    <xf numFmtId="4" fontId="18" fillId="0" borderId="23" xfId="4" applyNumberFormat="1" applyFont="1" applyBorder="1" applyProtection="1">
      <protection locked="0"/>
    </xf>
    <xf numFmtId="4" fontId="20" fillId="2" borderId="18" xfId="3" applyNumberFormat="1" applyFont="1" applyFill="1" applyBorder="1" applyProtection="1">
      <protection locked="0"/>
    </xf>
    <xf numFmtId="2" fontId="18" fillId="0" borderId="3" xfId="3" applyNumberFormat="1" applyFont="1" applyBorder="1" applyProtection="1">
      <protection locked="0"/>
    </xf>
    <xf numFmtId="2" fontId="18" fillId="3" borderId="21" xfId="3" applyNumberFormat="1" applyFont="1" applyFill="1" applyBorder="1" applyProtection="1">
      <protection locked="0"/>
    </xf>
    <xf numFmtId="2" fontId="18" fillId="3" borderId="44" xfId="3" applyNumberFormat="1" applyFont="1" applyFill="1" applyBorder="1" applyProtection="1">
      <protection locked="0"/>
    </xf>
    <xf numFmtId="2" fontId="18" fillId="3" borderId="45" xfId="3" applyNumberFormat="1" applyFont="1" applyFill="1" applyBorder="1" applyProtection="1">
      <protection locked="0"/>
    </xf>
    <xf numFmtId="0" fontId="18" fillId="0" borderId="27" xfId="3" applyFont="1" applyBorder="1"/>
    <xf numFmtId="0" fontId="18" fillId="2" borderId="18" xfId="3" applyFont="1" applyFill="1" applyBorder="1"/>
    <xf numFmtId="2" fontId="18" fillId="0" borderId="18" xfId="3" applyNumberFormat="1" applyFont="1" applyBorder="1"/>
    <xf numFmtId="0" fontId="18" fillId="0" borderId="22" xfId="3" applyFont="1" applyBorder="1"/>
    <xf numFmtId="0" fontId="18" fillId="0" borderId="46" xfId="3" applyFont="1" applyBorder="1"/>
    <xf numFmtId="0" fontId="18" fillId="0" borderId="47" xfId="3" applyFont="1" applyBorder="1"/>
    <xf numFmtId="0" fontId="18" fillId="2" borderId="23" xfId="3" applyFont="1" applyFill="1" applyBorder="1"/>
    <xf numFmtId="0" fontId="18" fillId="0" borderId="15" xfId="3" applyFont="1" applyBorder="1"/>
    <xf numFmtId="0" fontId="18" fillId="2" borderId="48" xfId="3" applyFont="1" applyFill="1" applyBorder="1"/>
    <xf numFmtId="2" fontId="18" fillId="0" borderId="48" xfId="3" applyNumberFormat="1" applyFont="1" applyBorder="1"/>
    <xf numFmtId="0" fontId="18" fillId="0" borderId="49" xfId="3" applyFont="1" applyBorder="1"/>
    <xf numFmtId="0" fontId="21" fillId="0" borderId="8" xfId="3" applyFont="1" applyBorder="1"/>
    <xf numFmtId="2" fontId="18" fillId="0" borderId="0" xfId="3" applyNumberFormat="1" applyFont="1"/>
    <xf numFmtId="0" fontId="22" fillId="0" borderId="0" xfId="3" applyFont="1"/>
    <xf numFmtId="0" fontId="19" fillId="0" borderId="0" xfId="3" applyFont="1"/>
    <xf numFmtId="4" fontId="5" fillId="0" borderId="0" xfId="3" applyNumberFormat="1"/>
    <xf numFmtId="4" fontId="19" fillId="0" borderId="0" xfId="3" applyNumberFormat="1" applyFont="1" applyAlignment="1">
      <alignment horizontal="center"/>
    </xf>
    <xf numFmtId="0" fontId="19" fillId="0" borderId="0" xfId="3" applyFont="1" applyAlignment="1">
      <alignment horizontal="center"/>
    </xf>
    <xf numFmtId="4" fontId="21" fillId="0" borderId="50" xfId="3" applyNumberFormat="1" applyFont="1" applyBorder="1" applyAlignment="1">
      <alignment horizontal="center"/>
    </xf>
    <xf numFmtId="4" fontId="23" fillId="0" borderId="0" xfId="3" applyNumberFormat="1" applyFont="1"/>
    <xf numFmtId="0" fontId="23" fillId="0" borderId="51" xfId="3" applyFont="1" applyBorder="1"/>
    <xf numFmtId="4" fontId="21" fillId="0" borderId="51" xfId="3" applyNumberFormat="1" applyFont="1" applyBorder="1" applyAlignment="1">
      <alignment horizontal="center"/>
    </xf>
    <xf numFmtId="4" fontId="21" fillId="0" borderId="51" xfId="3" applyNumberFormat="1" applyFont="1" applyBorder="1" applyAlignment="1">
      <alignment horizontal="right"/>
    </xf>
    <xf numFmtId="0" fontId="21" fillId="0" borderId="51" xfId="3" applyFont="1" applyBorder="1" applyAlignment="1">
      <alignment horizontal="center"/>
    </xf>
    <xf numFmtId="0" fontId="21" fillId="0" borderId="51" xfId="3" applyFont="1" applyBorder="1"/>
    <xf numFmtId="0" fontId="21" fillId="0" borderId="52" xfId="3" applyFont="1" applyBorder="1"/>
    <xf numFmtId="0" fontId="7" fillId="0" borderId="51" xfId="3" applyFont="1" applyBorder="1"/>
    <xf numFmtId="165" fontId="7" fillId="0" borderId="51" xfId="3" applyNumberFormat="1" applyFont="1" applyBorder="1" applyAlignment="1">
      <alignment horizontal="center"/>
    </xf>
    <xf numFmtId="4" fontId="7" fillId="0" borderId="51" xfId="3" applyNumberFormat="1" applyFont="1" applyBorder="1" applyAlignment="1">
      <alignment horizontal="right"/>
    </xf>
    <xf numFmtId="0" fontId="7" fillId="0" borderId="51" xfId="3" applyFont="1" applyBorder="1" applyAlignment="1">
      <alignment horizontal="center"/>
    </xf>
    <xf numFmtId="0" fontId="7" fillId="0" borderId="53" xfId="3" applyFont="1" applyBorder="1"/>
    <xf numFmtId="0" fontId="16" fillId="0" borderId="52" xfId="3" applyFont="1" applyBorder="1"/>
    <xf numFmtId="4" fontId="7" fillId="2" borderId="1" xfId="3" applyNumberFormat="1" applyFont="1" applyFill="1" applyBorder="1" applyProtection="1">
      <protection locked="0"/>
    </xf>
    <xf numFmtId="0" fontId="7" fillId="0" borderId="52" xfId="3" applyFont="1" applyBorder="1"/>
    <xf numFmtId="0" fontId="7" fillId="0" borderId="53" xfId="3" applyFont="1" applyBorder="1" applyAlignment="1">
      <alignment horizontal="center"/>
    </xf>
    <xf numFmtId="0" fontId="7" fillId="0" borderId="54" xfId="3" applyFont="1" applyBorder="1"/>
    <xf numFmtId="4" fontId="7" fillId="6" borderId="1" xfId="3" applyNumberFormat="1" applyFont="1" applyFill="1" applyBorder="1"/>
    <xf numFmtId="4" fontId="7" fillId="6" borderId="1" xfId="3" applyNumberFormat="1" applyFont="1" applyFill="1" applyBorder="1" applyProtection="1">
      <protection locked="0"/>
    </xf>
    <xf numFmtId="0" fontId="7" fillId="6" borderId="53" xfId="3" applyFont="1" applyFill="1" applyBorder="1"/>
    <xf numFmtId="165" fontId="7" fillId="6" borderId="51" xfId="3" applyNumberFormat="1" applyFont="1" applyFill="1" applyBorder="1" applyAlignment="1">
      <alignment horizontal="center"/>
    </xf>
    <xf numFmtId="4" fontId="7" fillId="6" borderId="51" xfId="3" applyNumberFormat="1" applyFont="1" applyFill="1" applyBorder="1" applyAlignment="1">
      <alignment horizontal="right"/>
    </xf>
    <xf numFmtId="0" fontId="7" fillId="6" borderId="23" xfId="3" applyFont="1" applyFill="1" applyBorder="1" applyAlignment="1">
      <alignment horizontal="center"/>
    </xf>
    <xf numFmtId="0" fontId="7" fillId="6" borderId="55" xfId="3" applyFont="1" applyFill="1" applyBorder="1"/>
    <xf numFmtId="0" fontId="24" fillId="6" borderId="52" xfId="3" applyFont="1" applyFill="1" applyBorder="1"/>
    <xf numFmtId="0" fontId="7" fillId="0" borderId="50" xfId="3" applyFont="1" applyBorder="1" applyAlignment="1">
      <alignment horizontal="center"/>
    </xf>
    <xf numFmtId="0" fontId="7" fillId="0" borderId="56" xfId="3" applyFont="1" applyBorder="1" applyAlignment="1">
      <alignment horizontal="center"/>
    </xf>
    <xf numFmtId="165" fontId="7" fillId="0" borderId="50" xfId="3" applyNumberFormat="1" applyFont="1" applyBorder="1" applyAlignment="1">
      <alignment horizontal="center"/>
    </xf>
    <xf numFmtId="165" fontId="7" fillId="5" borderId="51" xfId="3" applyNumberFormat="1" applyFont="1" applyFill="1" applyBorder="1" applyAlignment="1">
      <alignment horizontal="center"/>
    </xf>
    <xf numFmtId="4" fontId="7" fillId="5" borderId="51" xfId="3" applyNumberFormat="1" applyFont="1" applyFill="1" applyBorder="1" applyAlignment="1">
      <alignment horizontal="right"/>
    </xf>
    <xf numFmtId="0" fontId="7" fillId="5" borderId="51" xfId="3" applyFont="1" applyFill="1" applyBorder="1" applyAlignment="1">
      <alignment horizontal="center"/>
    </xf>
    <xf numFmtId="0" fontId="7" fillId="5" borderId="51" xfId="3" applyFont="1" applyFill="1" applyBorder="1"/>
    <xf numFmtId="0" fontId="7" fillId="5" borderId="52" xfId="3" applyFont="1" applyFill="1" applyBorder="1"/>
    <xf numFmtId="0" fontId="7" fillId="0" borderId="50" xfId="3" applyFont="1" applyBorder="1"/>
    <xf numFmtId="0" fontId="7" fillId="0" borderId="57" xfId="3" applyFont="1" applyBorder="1"/>
    <xf numFmtId="0" fontId="7" fillId="0" borderId="11" xfId="3" applyFont="1" applyBorder="1"/>
    <xf numFmtId="4" fontId="7" fillId="0" borderId="51" xfId="3" applyNumberFormat="1" applyFont="1" applyBorder="1" applyAlignment="1">
      <alignment horizontal="center"/>
    </xf>
    <xf numFmtId="0" fontId="8" fillId="0" borderId="23" xfId="3" applyFont="1" applyBorder="1"/>
    <xf numFmtId="0" fontId="7" fillId="0" borderId="23" xfId="3" applyFont="1" applyBorder="1" applyAlignment="1">
      <alignment horizontal="center"/>
    </xf>
    <xf numFmtId="0" fontId="7" fillId="0" borderId="55" xfId="3" applyFont="1" applyBorder="1"/>
    <xf numFmtId="4" fontId="7" fillId="0" borderId="0" xfId="3" applyNumberFormat="1" applyFont="1"/>
    <xf numFmtId="0" fontId="7" fillId="6" borderId="51" xfId="3" applyFont="1" applyFill="1" applyBorder="1"/>
    <xf numFmtId="0" fontId="7" fillId="6" borderId="56" xfId="3" applyFont="1" applyFill="1" applyBorder="1" applyAlignment="1">
      <alignment horizontal="center"/>
    </xf>
    <xf numFmtId="4" fontId="7" fillId="0" borderId="50" xfId="3" applyNumberFormat="1" applyFont="1" applyBorder="1" applyAlignment="1">
      <alignment horizontal="right"/>
    </xf>
    <xf numFmtId="0" fontId="7" fillId="7" borderId="1" xfId="3" applyFont="1" applyFill="1" applyBorder="1" applyAlignment="1">
      <alignment horizontal="center" wrapText="1"/>
    </xf>
    <xf numFmtId="0" fontId="7" fillId="2" borderId="1" xfId="3" applyFont="1" applyFill="1" applyBorder="1" applyAlignment="1">
      <alignment horizontal="center" wrapText="1"/>
    </xf>
    <xf numFmtId="0" fontId="7" fillId="7" borderId="1" xfId="3" applyFont="1" applyFill="1" applyBorder="1"/>
    <xf numFmtId="4" fontId="7" fillId="6" borderId="18" xfId="3" applyNumberFormat="1" applyFont="1" applyFill="1" applyBorder="1" applyAlignment="1">
      <alignment horizontal="right"/>
    </xf>
    <xf numFmtId="0" fontId="7" fillId="7" borderId="58" xfId="3" applyFont="1" applyFill="1" applyBorder="1"/>
    <xf numFmtId="4" fontId="7" fillId="0" borderId="59" xfId="3" applyNumberFormat="1" applyFont="1" applyBorder="1" applyAlignment="1">
      <alignment horizontal="right"/>
    </xf>
    <xf numFmtId="0" fontId="18" fillId="0" borderId="0" xfId="3" applyFont="1" applyAlignment="1">
      <alignment horizontal="center"/>
    </xf>
    <xf numFmtId="4" fontId="7" fillId="0" borderId="55" xfId="3" applyNumberFormat="1" applyFont="1" applyBorder="1" applyAlignment="1">
      <alignment horizontal="right"/>
    </xf>
    <xf numFmtId="0" fontId="25" fillId="0" borderId="0" xfId="3" applyFont="1"/>
    <xf numFmtId="0" fontId="27" fillId="0" borderId="0" xfId="0" applyFont="1" applyAlignment="1">
      <alignment vertical="center"/>
    </xf>
    <xf numFmtId="0" fontId="4" fillId="0" borderId="0" xfId="5"/>
    <xf numFmtId="0" fontId="19" fillId="0" borderId="0" xfId="5" applyFont="1"/>
    <xf numFmtId="0" fontId="19" fillId="0" borderId="0" xfId="5" applyFont="1" applyAlignment="1">
      <alignment horizontal="center"/>
    </xf>
    <xf numFmtId="164" fontId="2" fillId="0" borderId="0" xfId="4" applyFont="1" applyBorder="1" applyProtection="1"/>
    <xf numFmtId="0" fontId="4" fillId="0" borderId="0" xfId="1"/>
    <xf numFmtId="0" fontId="4" fillId="0" borderId="0" xfId="1" applyAlignment="1">
      <alignment horizontal="center"/>
    </xf>
    <xf numFmtId="164" fontId="0" fillId="0" borderId="0" xfId="2" applyFont="1" applyProtection="1"/>
    <xf numFmtId="0" fontId="4" fillId="0" borderId="0" xfId="1" applyProtection="1">
      <protection locked="0"/>
    </xf>
    <xf numFmtId="0" fontId="19" fillId="0" borderId="0" xfId="5" applyFont="1" applyAlignment="1">
      <alignment horizontal="right"/>
    </xf>
    <xf numFmtId="0" fontId="26" fillId="0" borderId="5" xfId="0" applyFont="1" applyBorder="1" applyAlignment="1" applyProtection="1">
      <alignment horizontal="center"/>
      <protection locked="0"/>
    </xf>
    <xf numFmtId="0" fontId="26" fillId="0" borderId="6" xfId="0" applyFont="1" applyBorder="1" applyAlignment="1" applyProtection="1">
      <alignment horizontal="center"/>
      <protection locked="0"/>
    </xf>
    <xf numFmtId="2" fontId="26" fillId="8" borderId="5" xfId="0" applyNumberFormat="1" applyFont="1" applyFill="1" applyBorder="1" applyAlignment="1" applyProtection="1">
      <alignment horizontal="center" vertical="center"/>
      <protection locked="0"/>
    </xf>
    <xf numFmtId="2" fontId="26" fillId="8" borderId="7" xfId="0" applyNumberFormat="1" applyFont="1" applyFill="1" applyBorder="1" applyAlignment="1" applyProtection="1">
      <alignment horizontal="center" vertical="center"/>
      <protection locked="0"/>
    </xf>
    <xf numFmtId="2" fontId="26" fillId="8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10" xfId="3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left" wrapText="1"/>
    </xf>
    <xf numFmtId="0" fontId="18" fillId="0" borderId="0" xfId="3" applyFont="1" applyAlignment="1">
      <alignment horizontal="center"/>
    </xf>
    <xf numFmtId="2" fontId="18" fillId="0" borderId="11" xfId="3" applyNumberFormat="1" applyFont="1" applyBorder="1" applyAlignment="1" applyProtection="1">
      <alignment horizontal="left"/>
      <protection locked="0"/>
    </xf>
    <xf numFmtId="2" fontId="18" fillId="0" borderId="0" xfId="3" applyNumberFormat="1" applyFont="1" applyAlignment="1" applyProtection="1">
      <alignment horizontal="left"/>
      <protection locked="0"/>
    </xf>
    <xf numFmtId="0" fontId="18" fillId="0" borderId="11" xfId="3" applyFont="1" applyBorder="1" applyAlignment="1">
      <alignment horizontal="left"/>
    </xf>
    <xf numFmtId="0" fontId="18" fillId="0" borderId="0" xfId="3" applyFont="1" applyAlignment="1">
      <alignment horizontal="left"/>
    </xf>
    <xf numFmtId="2" fontId="18" fillId="0" borderId="11" xfId="3" quotePrefix="1" applyNumberFormat="1" applyFont="1" applyBorder="1" applyAlignment="1" applyProtection="1">
      <alignment horizontal="left"/>
      <protection locked="0"/>
    </xf>
    <xf numFmtId="2" fontId="18" fillId="0" borderId="0" xfId="3" quotePrefix="1" applyNumberFormat="1" applyFont="1" applyAlignment="1" applyProtection="1">
      <alignment horizontal="left"/>
      <protection locked="0"/>
    </xf>
    <xf numFmtId="0" fontId="4" fillId="0" borderId="0" xfId="3" applyFont="1" applyAlignment="1">
      <alignment horizontal="center"/>
    </xf>
    <xf numFmtId="0" fontId="5" fillId="0" borderId="0" xfId="3" applyAlignment="1">
      <alignment horizontal="center"/>
    </xf>
    <xf numFmtId="0" fontId="19" fillId="0" borderId="0" xfId="5" applyFont="1" applyAlignment="1">
      <alignment horizontal="right" vertical="center" wrapText="1"/>
    </xf>
    <xf numFmtId="2" fontId="26" fillId="0" borderId="5" xfId="0" applyNumberFormat="1" applyFont="1" applyBorder="1" applyAlignment="1" applyProtection="1">
      <alignment horizontal="center" vertical="center"/>
      <protection locked="0"/>
    </xf>
    <xf numFmtId="2" fontId="26" fillId="0" borderId="6" xfId="0" applyNumberFormat="1" applyFont="1" applyBorder="1" applyAlignment="1" applyProtection="1">
      <alignment horizontal="center" vertical="center"/>
      <protection locked="0"/>
    </xf>
  </cellXfs>
  <cellStyles count="6">
    <cellStyle name="Komma 2" xfId="2" xr:uid="{00000000-0005-0000-0000-000000000000}"/>
    <cellStyle name="Komma 3" xfId="4" xr:uid="{30EF8FE0-60FA-4917-8CB1-FA6679956A99}"/>
    <cellStyle name="Standard" xfId="0" builtinId="0"/>
    <cellStyle name="Standard 2" xfId="1" xr:uid="{00000000-0005-0000-0000-000002000000}"/>
    <cellStyle name="Standard 3" xfId="3" xr:uid="{8451C994-E20F-4AC2-9974-3276E56B086F}"/>
    <cellStyle name="Standard 3 2" xfId="5" xr:uid="{49F58354-2BA2-4CA4-B786-BA79F6B84B97}"/>
  </cellStyles>
  <dxfs count="18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Ellmerich\Ausschreibungen\2026\Amt%2060\30.ZVS.4-60-1-2026%20(L)%20Reinigung%20Schulen%20Roboter\03%20VU\1-Vorbereitungen\Los%207%20und%207a%20Goethegymnasium\4.%20Reinigungsplan%20Goethe.xls" TargetMode="External"/><Relationship Id="rId1" Type="http://schemas.openxmlformats.org/officeDocument/2006/relationships/externalLinkPath" Target="4.%20Reinigungsplan%20Goeth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nterhaltsreinigung"/>
    </sheetNames>
    <sheetDataSet>
      <sheetData sheetId="0">
        <row r="1">
          <cell r="B1" t="str">
            <v>Goethegymnasium, Haus 1+2</v>
          </cell>
        </row>
        <row r="5">
          <cell r="C5">
            <v>534.5</v>
          </cell>
        </row>
        <row r="27">
          <cell r="C27">
            <v>1083.6100000000001</v>
          </cell>
        </row>
        <row r="48">
          <cell r="C48">
            <v>987.05000000000007</v>
          </cell>
        </row>
        <row r="73">
          <cell r="C73">
            <v>1007.0999999999999</v>
          </cell>
        </row>
        <row r="94">
          <cell r="C94">
            <v>526.59999999999991</v>
          </cell>
        </row>
        <row r="107">
          <cell r="C107">
            <v>629.92999999999995</v>
          </cell>
        </row>
        <row r="118">
          <cell r="C118">
            <v>417.4</v>
          </cell>
        </row>
        <row r="138">
          <cell r="C138">
            <v>531.69999999999993</v>
          </cell>
        </row>
        <row r="152">
          <cell r="C152">
            <v>445.40000000000003</v>
          </cell>
        </row>
        <row r="165">
          <cell r="C165">
            <v>409.90000000000003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1EF86-73FA-428A-975A-0A2BC622ED42}">
  <dimension ref="A2:H29"/>
  <sheetViews>
    <sheetView tabSelected="1" workbookViewId="0">
      <selection activeCell="D15" sqref="D15"/>
    </sheetView>
  </sheetViews>
  <sheetFormatPr baseColWidth="10" defaultRowHeight="15" x14ac:dyDescent="0.25"/>
  <sheetData>
    <row r="2" spans="1:8" ht="21" x14ac:dyDescent="0.35">
      <c r="A2" s="278" t="s">
        <v>432</v>
      </c>
      <c r="B2" s="278"/>
      <c r="C2" s="278"/>
      <c r="D2" s="278"/>
      <c r="E2" s="278"/>
      <c r="F2" s="278"/>
      <c r="G2" s="278"/>
      <c r="H2" s="278"/>
    </row>
    <row r="3" spans="1:8" ht="21" x14ac:dyDescent="0.35">
      <c r="A3" s="278" t="s">
        <v>435</v>
      </c>
      <c r="B3" s="278"/>
      <c r="C3" s="278"/>
      <c r="D3" s="278"/>
      <c r="E3" s="278"/>
      <c r="F3" s="278"/>
      <c r="G3" s="278"/>
      <c r="H3" s="278"/>
    </row>
    <row r="4" spans="1:8" ht="15.75" x14ac:dyDescent="0.25">
      <c r="A4" s="1"/>
      <c r="B4" s="1"/>
      <c r="C4" s="1"/>
      <c r="D4" s="1"/>
      <c r="E4" s="1"/>
      <c r="F4" s="1"/>
      <c r="G4" s="1"/>
      <c r="H4" s="1"/>
    </row>
    <row r="5" spans="1:8" ht="15.75" x14ac:dyDescent="0.25">
      <c r="A5" s="1" t="s">
        <v>6</v>
      </c>
      <c r="B5" s="1"/>
      <c r="C5" s="1" t="s">
        <v>436</v>
      </c>
      <c r="D5" s="1"/>
      <c r="E5" s="1"/>
      <c r="F5" s="1"/>
      <c r="G5" s="1"/>
      <c r="H5" s="1"/>
    </row>
    <row r="6" spans="1:8" ht="15.75" x14ac:dyDescent="0.25">
      <c r="A6" s="1"/>
      <c r="B6" s="1"/>
      <c r="C6" s="1" t="s">
        <v>437</v>
      </c>
      <c r="D6" s="1"/>
      <c r="E6" s="1"/>
      <c r="F6" s="1"/>
      <c r="G6" s="1"/>
      <c r="H6" s="1"/>
    </row>
    <row r="7" spans="1:8" ht="15.75" x14ac:dyDescent="0.25">
      <c r="A7" s="1"/>
      <c r="B7" s="1"/>
      <c r="C7" s="1" t="s">
        <v>7</v>
      </c>
      <c r="D7" s="1"/>
      <c r="E7" s="1"/>
      <c r="F7" s="1"/>
      <c r="G7" s="1"/>
      <c r="H7" s="1"/>
    </row>
    <row r="10" spans="1:8" ht="75" customHeight="1" x14ac:dyDescent="0.25">
      <c r="A10" s="276" t="s">
        <v>431</v>
      </c>
      <c r="B10" s="276"/>
      <c r="C10" s="276"/>
      <c r="D10" s="271"/>
      <c r="E10" s="272"/>
      <c r="F10" s="273"/>
      <c r="G10" s="274" t="s">
        <v>429</v>
      </c>
      <c r="H10" s="274"/>
    </row>
    <row r="11" spans="1:8" ht="63" customHeight="1" x14ac:dyDescent="0.25">
      <c r="A11" s="276" t="s">
        <v>430</v>
      </c>
      <c r="B11" s="276"/>
      <c r="C11" s="276"/>
      <c r="D11" s="271">
        <f>D10*1.19</f>
        <v>0</v>
      </c>
      <c r="E11" s="272"/>
      <c r="F11" s="273"/>
      <c r="G11" s="274" t="s">
        <v>429</v>
      </c>
      <c r="H11" s="274"/>
    </row>
    <row r="13" spans="1:8" ht="54" customHeight="1" x14ac:dyDescent="0.25">
      <c r="A13" s="276" t="s">
        <v>428</v>
      </c>
      <c r="B13" s="276"/>
      <c r="C13" s="276"/>
      <c r="D13" s="271">
        <f>Grundreinigung!G29</f>
        <v>0</v>
      </c>
      <c r="E13" s="272"/>
      <c r="F13" s="273"/>
      <c r="G13" s="274" t="s">
        <v>34</v>
      </c>
      <c r="H13" s="274"/>
    </row>
    <row r="14" spans="1:8" ht="60" customHeight="1" x14ac:dyDescent="0.25">
      <c r="A14" s="276" t="s">
        <v>427</v>
      </c>
      <c r="B14" s="276"/>
      <c r="C14" s="276"/>
      <c r="D14" s="271">
        <f>Grundreinigung!G33</f>
        <v>0</v>
      </c>
      <c r="E14" s="272"/>
      <c r="F14" s="273"/>
      <c r="G14" s="274" t="s">
        <v>34</v>
      </c>
      <c r="H14" s="274"/>
    </row>
    <row r="17" spans="1:8" ht="95.25" customHeight="1" x14ac:dyDescent="0.25">
      <c r="A17" s="277" t="s">
        <v>426</v>
      </c>
      <c r="B17" s="277"/>
      <c r="C17" s="277"/>
      <c r="D17" s="271">
        <f>(D11*12)+D14</f>
        <v>0</v>
      </c>
      <c r="E17" s="272"/>
      <c r="F17" s="273"/>
      <c r="G17" s="274" t="s">
        <v>34</v>
      </c>
      <c r="H17" s="274"/>
    </row>
    <row r="18" spans="1:8" x14ac:dyDescent="0.25">
      <c r="A18" s="259"/>
    </row>
    <row r="20" spans="1:8" ht="20.100000000000001" customHeight="1" x14ac:dyDescent="0.25">
      <c r="A20" s="268" t="s">
        <v>425</v>
      </c>
      <c r="B20" s="268"/>
      <c r="C20" s="268"/>
      <c r="D20" s="268"/>
      <c r="E20" s="268"/>
      <c r="F20" s="268"/>
      <c r="G20" s="269"/>
      <c r="H20" s="270"/>
    </row>
    <row r="21" spans="1:8" ht="20.100000000000001" customHeight="1" x14ac:dyDescent="0.25">
      <c r="A21" s="268" t="s">
        <v>424</v>
      </c>
      <c r="B21" s="268"/>
      <c r="C21" s="268"/>
      <c r="D21" s="268"/>
      <c r="E21" s="268"/>
      <c r="F21" s="268"/>
      <c r="G21" s="269"/>
      <c r="H21" s="270"/>
    </row>
    <row r="22" spans="1:8" ht="20.100000000000001" customHeight="1" x14ac:dyDescent="0.25">
      <c r="A22" s="268" t="s">
        <v>423</v>
      </c>
      <c r="B22" s="268"/>
      <c r="C22" s="268"/>
      <c r="D22" s="268"/>
      <c r="E22" s="268"/>
      <c r="F22" s="268"/>
      <c r="G22" s="269"/>
      <c r="H22" s="270"/>
    </row>
    <row r="23" spans="1:8" ht="20.100000000000001" customHeight="1" x14ac:dyDescent="0.25">
      <c r="A23" s="268" t="s">
        <v>422</v>
      </c>
      <c r="B23" s="268"/>
      <c r="C23" s="268"/>
      <c r="D23" s="268"/>
      <c r="E23" s="268"/>
      <c r="F23" s="268"/>
      <c r="G23" s="269"/>
      <c r="H23" s="270"/>
    </row>
    <row r="24" spans="1:8" ht="20.100000000000001" customHeight="1" x14ac:dyDescent="0.25">
      <c r="A24" s="268" t="s">
        <v>421</v>
      </c>
      <c r="B24" s="268"/>
      <c r="C24" s="268"/>
      <c r="D24" s="268"/>
      <c r="E24" s="268"/>
      <c r="F24" s="268"/>
      <c r="G24" s="269"/>
      <c r="H24" s="270"/>
    </row>
    <row r="25" spans="1:8" ht="20.100000000000001" customHeight="1" x14ac:dyDescent="0.25">
      <c r="A25" s="268" t="s">
        <v>420</v>
      </c>
      <c r="B25" s="268"/>
      <c r="C25" s="268"/>
      <c r="D25" s="268"/>
      <c r="E25" s="268"/>
      <c r="F25" s="268"/>
      <c r="G25" s="269"/>
      <c r="H25" s="270"/>
    </row>
    <row r="28" spans="1:8" ht="16.5" thickBot="1" x14ac:dyDescent="0.3">
      <c r="A28" s="275"/>
      <c r="B28" s="275"/>
      <c r="C28" s="275"/>
      <c r="D28" s="275"/>
      <c r="E28" s="275"/>
      <c r="F28" s="275"/>
      <c r="G28" s="275"/>
      <c r="H28" s="275"/>
    </row>
    <row r="29" spans="1:8" ht="15.75" x14ac:dyDescent="0.25">
      <c r="A29" s="1" t="s">
        <v>48</v>
      </c>
      <c r="B29" s="1"/>
      <c r="C29" s="1"/>
      <c r="D29" s="1"/>
      <c r="E29" s="1"/>
      <c r="F29" s="1"/>
      <c r="G29" s="1"/>
      <c r="H29" s="1"/>
    </row>
  </sheetData>
  <sheetProtection algorithmName="SHA-512" hashValue="WriG56lKrECuNI0yHc9F1wnvMHWza9xNqU9HMXP01a50wG5FmQXjssoaxr5DINiv8qFBF91K94p6qOae/2f5xA==" saltValue="FtvacUnv1zLEuKiOFivMXg==" spinCount="100000" sheet="1" objects="1" scenarios="1"/>
  <mergeCells count="30">
    <mergeCell ref="A2:H2"/>
    <mergeCell ref="A3:H3"/>
    <mergeCell ref="A10:C10"/>
    <mergeCell ref="G10:H10"/>
    <mergeCell ref="D10:F10"/>
    <mergeCell ref="D11:F11"/>
    <mergeCell ref="G11:H11"/>
    <mergeCell ref="A28:H28"/>
    <mergeCell ref="A20:F20"/>
    <mergeCell ref="G20:H20"/>
    <mergeCell ref="A23:F23"/>
    <mergeCell ref="G23:H23"/>
    <mergeCell ref="A13:C13"/>
    <mergeCell ref="D13:F13"/>
    <mergeCell ref="G13:H13"/>
    <mergeCell ref="A14:C14"/>
    <mergeCell ref="D14:F14"/>
    <mergeCell ref="G14:H14"/>
    <mergeCell ref="A17:C17"/>
    <mergeCell ref="A11:C11"/>
    <mergeCell ref="A25:F25"/>
    <mergeCell ref="G25:H25"/>
    <mergeCell ref="A24:F24"/>
    <mergeCell ref="G24:H24"/>
    <mergeCell ref="D17:F17"/>
    <mergeCell ref="G17:H17"/>
    <mergeCell ref="A22:F22"/>
    <mergeCell ref="G21:H21"/>
    <mergeCell ref="G22:H22"/>
    <mergeCell ref="A21:F21"/>
  </mergeCells>
  <conditionalFormatting sqref="A28:H28">
    <cfRule type="cellIs" dxfId="17" priority="2" operator="equal">
      <formula>0</formula>
    </cfRule>
  </conditionalFormatting>
  <conditionalFormatting sqref="D10:D11">
    <cfRule type="cellIs" dxfId="16" priority="5" operator="equal">
      <formula>0</formula>
    </cfRule>
  </conditionalFormatting>
  <conditionalFormatting sqref="D13:D14">
    <cfRule type="cellIs" dxfId="15" priority="4" operator="equal">
      <formula>0</formula>
    </cfRule>
  </conditionalFormatting>
  <conditionalFormatting sqref="D17">
    <cfRule type="cellIs" dxfId="14" priority="3" operator="equal">
      <formula>0</formula>
    </cfRule>
  </conditionalFormatting>
  <conditionalFormatting sqref="G20:H20 G21:G23 G24:H25">
    <cfRule type="cellIs" dxfId="13" priority="1" operator="equal">
      <formula>0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CFA75-0D4F-4FFE-AC15-80170F6CA8B7}">
  <dimension ref="A1:V194"/>
  <sheetViews>
    <sheetView zoomScale="110" zoomScaleNormal="110" workbookViewId="0">
      <pane ySplit="3" topLeftCell="A4" activePane="bottomLeft" state="frozen"/>
      <selection pane="bottomLeft" activeCell="S119" sqref="S119"/>
    </sheetView>
  </sheetViews>
  <sheetFormatPr baseColWidth="10" defaultRowHeight="12.75" x14ac:dyDescent="0.2"/>
  <cols>
    <col min="1" max="1" width="21.7109375" style="138" customWidth="1"/>
    <col min="2" max="2" width="8" style="14" customWidth="1"/>
    <col min="3" max="3" width="8.5703125" style="18" customWidth="1"/>
    <col min="4" max="4" width="7.140625" style="18" customWidth="1"/>
    <col min="5" max="5" width="7.140625" style="16" customWidth="1"/>
    <col min="6" max="6" width="14.5703125" style="16" customWidth="1"/>
    <col min="7" max="7" width="8.28515625" style="18" customWidth="1"/>
    <col min="8" max="8" width="9.5703125" style="16" customWidth="1"/>
    <col min="9" max="9" width="8.140625" style="18" customWidth="1"/>
    <col min="10" max="10" width="9.140625" style="19" customWidth="1"/>
    <col min="11" max="11" width="8.42578125" style="16" customWidth="1"/>
    <col min="12" max="12" width="9.28515625" style="16" customWidth="1"/>
    <col min="13" max="13" width="14.28515625" style="139" customWidth="1"/>
    <col min="14" max="14" width="1.85546875" style="139" customWidth="1"/>
    <col min="15" max="15" width="3.85546875" style="16" customWidth="1"/>
    <col min="16" max="16" width="29.5703125" style="16" customWidth="1"/>
    <col min="17" max="17" width="8" style="16" customWidth="1"/>
    <col min="18" max="19" width="13" style="16" customWidth="1"/>
    <col min="20" max="20" width="12" style="16" customWidth="1"/>
    <col min="21" max="21" width="11.7109375" style="16" customWidth="1"/>
    <col min="22" max="22" width="15.5703125" style="16" customWidth="1"/>
    <col min="23" max="23" width="5.7109375" style="16" customWidth="1"/>
    <col min="24" max="24" width="16.42578125" style="16" customWidth="1"/>
    <col min="25" max="25" width="4" style="16" bestFit="1" customWidth="1"/>
    <col min="26" max="26" width="11.42578125" style="16"/>
    <col min="27" max="27" width="10.28515625" style="16" customWidth="1"/>
    <col min="28" max="256" width="11.42578125" style="16"/>
    <col min="257" max="257" width="21.7109375" style="16" customWidth="1"/>
    <col min="258" max="258" width="8" style="16" customWidth="1"/>
    <col min="259" max="259" width="8.5703125" style="16" customWidth="1"/>
    <col min="260" max="261" width="7.140625" style="16" customWidth="1"/>
    <col min="262" max="262" width="14.5703125" style="16" customWidth="1"/>
    <col min="263" max="263" width="8.28515625" style="16" customWidth="1"/>
    <col min="264" max="264" width="9.5703125" style="16" customWidth="1"/>
    <col min="265" max="265" width="8.140625" style="16" customWidth="1"/>
    <col min="266" max="266" width="9.140625" style="16" customWidth="1"/>
    <col min="267" max="267" width="8.42578125" style="16" customWidth="1"/>
    <col min="268" max="268" width="9.28515625" style="16" customWidth="1"/>
    <col min="269" max="269" width="14.28515625" style="16" customWidth="1"/>
    <col min="270" max="270" width="1.85546875" style="16" customWidth="1"/>
    <col min="271" max="271" width="3.85546875" style="16" customWidth="1"/>
    <col min="272" max="272" width="29.5703125" style="16" customWidth="1"/>
    <col min="273" max="273" width="8" style="16" customWidth="1"/>
    <col min="274" max="275" width="13" style="16" customWidth="1"/>
    <col min="276" max="276" width="12" style="16" customWidth="1"/>
    <col min="277" max="277" width="11.7109375" style="16" customWidth="1"/>
    <col min="278" max="278" width="15.5703125" style="16" customWidth="1"/>
    <col min="279" max="279" width="5.7109375" style="16" customWidth="1"/>
    <col min="280" max="280" width="16.42578125" style="16" customWidth="1"/>
    <col min="281" max="281" width="4" style="16" bestFit="1" customWidth="1"/>
    <col min="282" max="282" width="11.42578125" style="16"/>
    <col min="283" max="283" width="10.28515625" style="16" customWidth="1"/>
    <col min="284" max="512" width="11.42578125" style="16"/>
    <col min="513" max="513" width="21.7109375" style="16" customWidth="1"/>
    <col min="514" max="514" width="8" style="16" customWidth="1"/>
    <col min="515" max="515" width="8.5703125" style="16" customWidth="1"/>
    <col min="516" max="517" width="7.140625" style="16" customWidth="1"/>
    <col min="518" max="518" width="14.5703125" style="16" customWidth="1"/>
    <col min="519" max="519" width="8.28515625" style="16" customWidth="1"/>
    <col min="520" max="520" width="9.5703125" style="16" customWidth="1"/>
    <col min="521" max="521" width="8.140625" style="16" customWidth="1"/>
    <col min="522" max="522" width="9.140625" style="16" customWidth="1"/>
    <col min="523" max="523" width="8.42578125" style="16" customWidth="1"/>
    <col min="524" max="524" width="9.28515625" style="16" customWidth="1"/>
    <col min="525" max="525" width="14.28515625" style="16" customWidth="1"/>
    <col min="526" max="526" width="1.85546875" style="16" customWidth="1"/>
    <col min="527" max="527" width="3.85546875" style="16" customWidth="1"/>
    <col min="528" max="528" width="29.5703125" style="16" customWidth="1"/>
    <col min="529" max="529" width="8" style="16" customWidth="1"/>
    <col min="530" max="531" width="13" style="16" customWidth="1"/>
    <col min="532" max="532" width="12" style="16" customWidth="1"/>
    <col min="533" max="533" width="11.7109375" style="16" customWidth="1"/>
    <col min="534" max="534" width="15.5703125" style="16" customWidth="1"/>
    <col min="535" max="535" width="5.7109375" style="16" customWidth="1"/>
    <col min="536" max="536" width="16.42578125" style="16" customWidth="1"/>
    <col min="537" max="537" width="4" style="16" bestFit="1" customWidth="1"/>
    <col min="538" max="538" width="11.42578125" style="16"/>
    <col min="539" max="539" width="10.28515625" style="16" customWidth="1"/>
    <col min="540" max="768" width="11.42578125" style="16"/>
    <col min="769" max="769" width="21.7109375" style="16" customWidth="1"/>
    <col min="770" max="770" width="8" style="16" customWidth="1"/>
    <col min="771" max="771" width="8.5703125" style="16" customWidth="1"/>
    <col min="772" max="773" width="7.140625" style="16" customWidth="1"/>
    <col min="774" max="774" width="14.5703125" style="16" customWidth="1"/>
    <col min="775" max="775" width="8.28515625" style="16" customWidth="1"/>
    <col min="776" max="776" width="9.5703125" style="16" customWidth="1"/>
    <col min="777" max="777" width="8.140625" style="16" customWidth="1"/>
    <col min="778" max="778" width="9.140625" style="16" customWidth="1"/>
    <col min="779" max="779" width="8.42578125" style="16" customWidth="1"/>
    <col min="780" max="780" width="9.28515625" style="16" customWidth="1"/>
    <col min="781" max="781" width="14.28515625" style="16" customWidth="1"/>
    <col min="782" max="782" width="1.85546875" style="16" customWidth="1"/>
    <col min="783" max="783" width="3.85546875" style="16" customWidth="1"/>
    <col min="784" max="784" width="29.5703125" style="16" customWidth="1"/>
    <col min="785" max="785" width="8" style="16" customWidth="1"/>
    <col min="786" max="787" width="13" style="16" customWidth="1"/>
    <col min="788" max="788" width="12" style="16" customWidth="1"/>
    <col min="789" max="789" width="11.7109375" style="16" customWidth="1"/>
    <col min="790" max="790" width="15.5703125" style="16" customWidth="1"/>
    <col min="791" max="791" width="5.7109375" style="16" customWidth="1"/>
    <col min="792" max="792" width="16.42578125" style="16" customWidth="1"/>
    <col min="793" max="793" width="4" style="16" bestFit="1" customWidth="1"/>
    <col min="794" max="794" width="11.42578125" style="16"/>
    <col min="795" max="795" width="10.28515625" style="16" customWidth="1"/>
    <col min="796" max="1024" width="11.42578125" style="16"/>
    <col min="1025" max="1025" width="21.7109375" style="16" customWidth="1"/>
    <col min="1026" max="1026" width="8" style="16" customWidth="1"/>
    <col min="1027" max="1027" width="8.5703125" style="16" customWidth="1"/>
    <col min="1028" max="1029" width="7.140625" style="16" customWidth="1"/>
    <col min="1030" max="1030" width="14.5703125" style="16" customWidth="1"/>
    <col min="1031" max="1031" width="8.28515625" style="16" customWidth="1"/>
    <col min="1032" max="1032" width="9.5703125" style="16" customWidth="1"/>
    <col min="1033" max="1033" width="8.140625" style="16" customWidth="1"/>
    <col min="1034" max="1034" width="9.140625" style="16" customWidth="1"/>
    <col min="1035" max="1035" width="8.42578125" style="16" customWidth="1"/>
    <col min="1036" max="1036" width="9.28515625" style="16" customWidth="1"/>
    <col min="1037" max="1037" width="14.28515625" style="16" customWidth="1"/>
    <col min="1038" max="1038" width="1.85546875" style="16" customWidth="1"/>
    <col min="1039" max="1039" width="3.85546875" style="16" customWidth="1"/>
    <col min="1040" max="1040" width="29.5703125" style="16" customWidth="1"/>
    <col min="1041" max="1041" width="8" style="16" customWidth="1"/>
    <col min="1042" max="1043" width="13" style="16" customWidth="1"/>
    <col min="1044" max="1044" width="12" style="16" customWidth="1"/>
    <col min="1045" max="1045" width="11.7109375" style="16" customWidth="1"/>
    <col min="1046" max="1046" width="15.5703125" style="16" customWidth="1"/>
    <col min="1047" max="1047" width="5.7109375" style="16" customWidth="1"/>
    <col min="1048" max="1048" width="16.42578125" style="16" customWidth="1"/>
    <col min="1049" max="1049" width="4" style="16" bestFit="1" customWidth="1"/>
    <col min="1050" max="1050" width="11.42578125" style="16"/>
    <col min="1051" max="1051" width="10.28515625" style="16" customWidth="1"/>
    <col min="1052" max="1280" width="11.42578125" style="16"/>
    <col min="1281" max="1281" width="21.7109375" style="16" customWidth="1"/>
    <col min="1282" max="1282" width="8" style="16" customWidth="1"/>
    <col min="1283" max="1283" width="8.5703125" style="16" customWidth="1"/>
    <col min="1284" max="1285" width="7.140625" style="16" customWidth="1"/>
    <col min="1286" max="1286" width="14.5703125" style="16" customWidth="1"/>
    <col min="1287" max="1287" width="8.28515625" style="16" customWidth="1"/>
    <col min="1288" max="1288" width="9.5703125" style="16" customWidth="1"/>
    <col min="1289" max="1289" width="8.140625" style="16" customWidth="1"/>
    <col min="1290" max="1290" width="9.140625" style="16" customWidth="1"/>
    <col min="1291" max="1291" width="8.42578125" style="16" customWidth="1"/>
    <col min="1292" max="1292" width="9.28515625" style="16" customWidth="1"/>
    <col min="1293" max="1293" width="14.28515625" style="16" customWidth="1"/>
    <col min="1294" max="1294" width="1.85546875" style="16" customWidth="1"/>
    <col min="1295" max="1295" width="3.85546875" style="16" customWidth="1"/>
    <col min="1296" max="1296" width="29.5703125" style="16" customWidth="1"/>
    <col min="1297" max="1297" width="8" style="16" customWidth="1"/>
    <col min="1298" max="1299" width="13" style="16" customWidth="1"/>
    <col min="1300" max="1300" width="12" style="16" customWidth="1"/>
    <col min="1301" max="1301" width="11.7109375" style="16" customWidth="1"/>
    <col min="1302" max="1302" width="15.5703125" style="16" customWidth="1"/>
    <col min="1303" max="1303" width="5.7109375" style="16" customWidth="1"/>
    <col min="1304" max="1304" width="16.42578125" style="16" customWidth="1"/>
    <col min="1305" max="1305" width="4" style="16" bestFit="1" customWidth="1"/>
    <col min="1306" max="1306" width="11.42578125" style="16"/>
    <col min="1307" max="1307" width="10.28515625" style="16" customWidth="1"/>
    <col min="1308" max="1536" width="11.42578125" style="16"/>
    <col min="1537" max="1537" width="21.7109375" style="16" customWidth="1"/>
    <col min="1538" max="1538" width="8" style="16" customWidth="1"/>
    <col min="1539" max="1539" width="8.5703125" style="16" customWidth="1"/>
    <col min="1540" max="1541" width="7.140625" style="16" customWidth="1"/>
    <col min="1542" max="1542" width="14.5703125" style="16" customWidth="1"/>
    <col min="1543" max="1543" width="8.28515625" style="16" customWidth="1"/>
    <col min="1544" max="1544" width="9.5703125" style="16" customWidth="1"/>
    <col min="1545" max="1545" width="8.140625" style="16" customWidth="1"/>
    <col min="1546" max="1546" width="9.140625" style="16" customWidth="1"/>
    <col min="1547" max="1547" width="8.42578125" style="16" customWidth="1"/>
    <col min="1548" max="1548" width="9.28515625" style="16" customWidth="1"/>
    <col min="1549" max="1549" width="14.28515625" style="16" customWidth="1"/>
    <col min="1550" max="1550" width="1.85546875" style="16" customWidth="1"/>
    <col min="1551" max="1551" width="3.85546875" style="16" customWidth="1"/>
    <col min="1552" max="1552" width="29.5703125" style="16" customWidth="1"/>
    <col min="1553" max="1553" width="8" style="16" customWidth="1"/>
    <col min="1554" max="1555" width="13" style="16" customWidth="1"/>
    <col min="1556" max="1556" width="12" style="16" customWidth="1"/>
    <col min="1557" max="1557" width="11.7109375" style="16" customWidth="1"/>
    <col min="1558" max="1558" width="15.5703125" style="16" customWidth="1"/>
    <col min="1559" max="1559" width="5.7109375" style="16" customWidth="1"/>
    <col min="1560" max="1560" width="16.42578125" style="16" customWidth="1"/>
    <col min="1561" max="1561" width="4" style="16" bestFit="1" customWidth="1"/>
    <col min="1562" max="1562" width="11.42578125" style="16"/>
    <col min="1563" max="1563" width="10.28515625" style="16" customWidth="1"/>
    <col min="1564" max="1792" width="11.42578125" style="16"/>
    <col min="1793" max="1793" width="21.7109375" style="16" customWidth="1"/>
    <col min="1794" max="1794" width="8" style="16" customWidth="1"/>
    <col min="1795" max="1795" width="8.5703125" style="16" customWidth="1"/>
    <col min="1796" max="1797" width="7.140625" style="16" customWidth="1"/>
    <col min="1798" max="1798" width="14.5703125" style="16" customWidth="1"/>
    <col min="1799" max="1799" width="8.28515625" style="16" customWidth="1"/>
    <col min="1800" max="1800" width="9.5703125" style="16" customWidth="1"/>
    <col min="1801" max="1801" width="8.140625" style="16" customWidth="1"/>
    <col min="1802" max="1802" width="9.140625" style="16" customWidth="1"/>
    <col min="1803" max="1803" width="8.42578125" style="16" customWidth="1"/>
    <col min="1804" max="1804" width="9.28515625" style="16" customWidth="1"/>
    <col min="1805" max="1805" width="14.28515625" style="16" customWidth="1"/>
    <col min="1806" max="1806" width="1.85546875" style="16" customWidth="1"/>
    <col min="1807" max="1807" width="3.85546875" style="16" customWidth="1"/>
    <col min="1808" max="1808" width="29.5703125" style="16" customWidth="1"/>
    <col min="1809" max="1809" width="8" style="16" customWidth="1"/>
    <col min="1810" max="1811" width="13" style="16" customWidth="1"/>
    <col min="1812" max="1812" width="12" style="16" customWidth="1"/>
    <col min="1813" max="1813" width="11.7109375" style="16" customWidth="1"/>
    <col min="1814" max="1814" width="15.5703125" style="16" customWidth="1"/>
    <col min="1815" max="1815" width="5.7109375" style="16" customWidth="1"/>
    <col min="1816" max="1816" width="16.42578125" style="16" customWidth="1"/>
    <col min="1817" max="1817" width="4" style="16" bestFit="1" customWidth="1"/>
    <col min="1818" max="1818" width="11.42578125" style="16"/>
    <col min="1819" max="1819" width="10.28515625" style="16" customWidth="1"/>
    <col min="1820" max="2048" width="11.42578125" style="16"/>
    <col min="2049" max="2049" width="21.7109375" style="16" customWidth="1"/>
    <col min="2050" max="2050" width="8" style="16" customWidth="1"/>
    <col min="2051" max="2051" width="8.5703125" style="16" customWidth="1"/>
    <col min="2052" max="2053" width="7.140625" style="16" customWidth="1"/>
    <col min="2054" max="2054" width="14.5703125" style="16" customWidth="1"/>
    <col min="2055" max="2055" width="8.28515625" style="16" customWidth="1"/>
    <col min="2056" max="2056" width="9.5703125" style="16" customWidth="1"/>
    <col min="2057" max="2057" width="8.140625" style="16" customWidth="1"/>
    <col min="2058" max="2058" width="9.140625" style="16" customWidth="1"/>
    <col min="2059" max="2059" width="8.42578125" style="16" customWidth="1"/>
    <col min="2060" max="2060" width="9.28515625" style="16" customWidth="1"/>
    <col min="2061" max="2061" width="14.28515625" style="16" customWidth="1"/>
    <col min="2062" max="2062" width="1.85546875" style="16" customWidth="1"/>
    <col min="2063" max="2063" width="3.85546875" style="16" customWidth="1"/>
    <col min="2064" max="2064" width="29.5703125" style="16" customWidth="1"/>
    <col min="2065" max="2065" width="8" style="16" customWidth="1"/>
    <col min="2066" max="2067" width="13" style="16" customWidth="1"/>
    <col min="2068" max="2068" width="12" style="16" customWidth="1"/>
    <col min="2069" max="2069" width="11.7109375" style="16" customWidth="1"/>
    <col min="2070" max="2070" width="15.5703125" style="16" customWidth="1"/>
    <col min="2071" max="2071" width="5.7109375" style="16" customWidth="1"/>
    <col min="2072" max="2072" width="16.42578125" style="16" customWidth="1"/>
    <col min="2073" max="2073" width="4" style="16" bestFit="1" customWidth="1"/>
    <col min="2074" max="2074" width="11.42578125" style="16"/>
    <col min="2075" max="2075" width="10.28515625" style="16" customWidth="1"/>
    <col min="2076" max="2304" width="11.42578125" style="16"/>
    <col min="2305" max="2305" width="21.7109375" style="16" customWidth="1"/>
    <col min="2306" max="2306" width="8" style="16" customWidth="1"/>
    <col min="2307" max="2307" width="8.5703125" style="16" customWidth="1"/>
    <col min="2308" max="2309" width="7.140625" style="16" customWidth="1"/>
    <col min="2310" max="2310" width="14.5703125" style="16" customWidth="1"/>
    <col min="2311" max="2311" width="8.28515625" style="16" customWidth="1"/>
    <col min="2312" max="2312" width="9.5703125" style="16" customWidth="1"/>
    <col min="2313" max="2313" width="8.140625" style="16" customWidth="1"/>
    <col min="2314" max="2314" width="9.140625" style="16" customWidth="1"/>
    <col min="2315" max="2315" width="8.42578125" style="16" customWidth="1"/>
    <col min="2316" max="2316" width="9.28515625" style="16" customWidth="1"/>
    <col min="2317" max="2317" width="14.28515625" style="16" customWidth="1"/>
    <col min="2318" max="2318" width="1.85546875" style="16" customWidth="1"/>
    <col min="2319" max="2319" width="3.85546875" style="16" customWidth="1"/>
    <col min="2320" max="2320" width="29.5703125" style="16" customWidth="1"/>
    <col min="2321" max="2321" width="8" style="16" customWidth="1"/>
    <col min="2322" max="2323" width="13" style="16" customWidth="1"/>
    <col min="2324" max="2324" width="12" style="16" customWidth="1"/>
    <col min="2325" max="2325" width="11.7109375" style="16" customWidth="1"/>
    <col min="2326" max="2326" width="15.5703125" style="16" customWidth="1"/>
    <col min="2327" max="2327" width="5.7109375" style="16" customWidth="1"/>
    <col min="2328" max="2328" width="16.42578125" style="16" customWidth="1"/>
    <col min="2329" max="2329" width="4" style="16" bestFit="1" customWidth="1"/>
    <col min="2330" max="2330" width="11.42578125" style="16"/>
    <col min="2331" max="2331" width="10.28515625" style="16" customWidth="1"/>
    <col min="2332" max="2560" width="11.42578125" style="16"/>
    <col min="2561" max="2561" width="21.7109375" style="16" customWidth="1"/>
    <col min="2562" max="2562" width="8" style="16" customWidth="1"/>
    <col min="2563" max="2563" width="8.5703125" style="16" customWidth="1"/>
    <col min="2564" max="2565" width="7.140625" style="16" customWidth="1"/>
    <col min="2566" max="2566" width="14.5703125" style="16" customWidth="1"/>
    <col min="2567" max="2567" width="8.28515625" style="16" customWidth="1"/>
    <col min="2568" max="2568" width="9.5703125" style="16" customWidth="1"/>
    <col min="2569" max="2569" width="8.140625" style="16" customWidth="1"/>
    <col min="2570" max="2570" width="9.140625" style="16" customWidth="1"/>
    <col min="2571" max="2571" width="8.42578125" style="16" customWidth="1"/>
    <col min="2572" max="2572" width="9.28515625" style="16" customWidth="1"/>
    <col min="2573" max="2573" width="14.28515625" style="16" customWidth="1"/>
    <col min="2574" max="2574" width="1.85546875" style="16" customWidth="1"/>
    <col min="2575" max="2575" width="3.85546875" style="16" customWidth="1"/>
    <col min="2576" max="2576" width="29.5703125" style="16" customWidth="1"/>
    <col min="2577" max="2577" width="8" style="16" customWidth="1"/>
    <col min="2578" max="2579" width="13" style="16" customWidth="1"/>
    <col min="2580" max="2580" width="12" style="16" customWidth="1"/>
    <col min="2581" max="2581" width="11.7109375" style="16" customWidth="1"/>
    <col min="2582" max="2582" width="15.5703125" style="16" customWidth="1"/>
    <col min="2583" max="2583" width="5.7109375" style="16" customWidth="1"/>
    <col min="2584" max="2584" width="16.42578125" style="16" customWidth="1"/>
    <col min="2585" max="2585" width="4" style="16" bestFit="1" customWidth="1"/>
    <col min="2586" max="2586" width="11.42578125" style="16"/>
    <col min="2587" max="2587" width="10.28515625" style="16" customWidth="1"/>
    <col min="2588" max="2816" width="11.42578125" style="16"/>
    <col min="2817" max="2817" width="21.7109375" style="16" customWidth="1"/>
    <col min="2818" max="2818" width="8" style="16" customWidth="1"/>
    <col min="2819" max="2819" width="8.5703125" style="16" customWidth="1"/>
    <col min="2820" max="2821" width="7.140625" style="16" customWidth="1"/>
    <col min="2822" max="2822" width="14.5703125" style="16" customWidth="1"/>
    <col min="2823" max="2823" width="8.28515625" style="16" customWidth="1"/>
    <col min="2824" max="2824" width="9.5703125" style="16" customWidth="1"/>
    <col min="2825" max="2825" width="8.140625" style="16" customWidth="1"/>
    <col min="2826" max="2826" width="9.140625" style="16" customWidth="1"/>
    <col min="2827" max="2827" width="8.42578125" style="16" customWidth="1"/>
    <col min="2828" max="2828" width="9.28515625" style="16" customWidth="1"/>
    <col min="2829" max="2829" width="14.28515625" style="16" customWidth="1"/>
    <col min="2830" max="2830" width="1.85546875" style="16" customWidth="1"/>
    <col min="2831" max="2831" width="3.85546875" style="16" customWidth="1"/>
    <col min="2832" max="2832" width="29.5703125" style="16" customWidth="1"/>
    <col min="2833" max="2833" width="8" style="16" customWidth="1"/>
    <col min="2834" max="2835" width="13" style="16" customWidth="1"/>
    <col min="2836" max="2836" width="12" style="16" customWidth="1"/>
    <col min="2837" max="2837" width="11.7109375" style="16" customWidth="1"/>
    <col min="2838" max="2838" width="15.5703125" style="16" customWidth="1"/>
    <col min="2839" max="2839" width="5.7109375" style="16" customWidth="1"/>
    <col min="2840" max="2840" width="16.42578125" style="16" customWidth="1"/>
    <col min="2841" max="2841" width="4" style="16" bestFit="1" customWidth="1"/>
    <col min="2842" max="2842" width="11.42578125" style="16"/>
    <col min="2843" max="2843" width="10.28515625" style="16" customWidth="1"/>
    <col min="2844" max="3072" width="11.42578125" style="16"/>
    <col min="3073" max="3073" width="21.7109375" style="16" customWidth="1"/>
    <col min="3074" max="3074" width="8" style="16" customWidth="1"/>
    <col min="3075" max="3075" width="8.5703125" style="16" customWidth="1"/>
    <col min="3076" max="3077" width="7.140625" style="16" customWidth="1"/>
    <col min="3078" max="3078" width="14.5703125" style="16" customWidth="1"/>
    <col min="3079" max="3079" width="8.28515625" style="16" customWidth="1"/>
    <col min="3080" max="3080" width="9.5703125" style="16" customWidth="1"/>
    <col min="3081" max="3081" width="8.140625" style="16" customWidth="1"/>
    <col min="3082" max="3082" width="9.140625" style="16" customWidth="1"/>
    <col min="3083" max="3083" width="8.42578125" style="16" customWidth="1"/>
    <col min="3084" max="3084" width="9.28515625" style="16" customWidth="1"/>
    <col min="3085" max="3085" width="14.28515625" style="16" customWidth="1"/>
    <col min="3086" max="3086" width="1.85546875" style="16" customWidth="1"/>
    <col min="3087" max="3087" width="3.85546875" style="16" customWidth="1"/>
    <col min="3088" max="3088" width="29.5703125" style="16" customWidth="1"/>
    <col min="3089" max="3089" width="8" style="16" customWidth="1"/>
    <col min="3090" max="3091" width="13" style="16" customWidth="1"/>
    <col min="3092" max="3092" width="12" style="16" customWidth="1"/>
    <col min="3093" max="3093" width="11.7109375" style="16" customWidth="1"/>
    <col min="3094" max="3094" width="15.5703125" style="16" customWidth="1"/>
    <col min="3095" max="3095" width="5.7109375" style="16" customWidth="1"/>
    <col min="3096" max="3096" width="16.42578125" style="16" customWidth="1"/>
    <col min="3097" max="3097" width="4" style="16" bestFit="1" customWidth="1"/>
    <col min="3098" max="3098" width="11.42578125" style="16"/>
    <col min="3099" max="3099" width="10.28515625" style="16" customWidth="1"/>
    <col min="3100" max="3328" width="11.42578125" style="16"/>
    <col min="3329" max="3329" width="21.7109375" style="16" customWidth="1"/>
    <col min="3330" max="3330" width="8" style="16" customWidth="1"/>
    <col min="3331" max="3331" width="8.5703125" style="16" customWidth="1"/>
    <col min="3332" max="3333" width="7.140625" style="16" customWidth="1"/>
    <col min="3334" max="3334" width="14.5703125" style="16" customWidth="1"/>
    <col min="3335" max="3335" width="8.28515625" style="16" customWidth="1"/>
    <col min="3336" max="3336" width="9.5703125" style="16" customWidth="1"/>
    <col min="3337" max="3337" width="8.140625" style="16" customWidth="1"/>
    <col min="3338" max="3338" width="9.140625" style="16" customWidth="1"/>
    <col min="3339" max="3339" width="8.42578125" style="16" customWidth="1"/>
    <col min="3340" max="3340" width="9.28515625" style="16" customWidth="1"/>
    <col min="3341" max="3341" width="14.28515625" style="16" customWidth="1"/>
    <col min="3342" max="3342" width="1.85546875" style="16" customWidth="1"/>
    <col min="3343" max="3343" width="3.85546875" style="16" customWidth="1"/>
    <col min="3344" max="3344" width="29.5703125" style="16" customWidth="1"/>
    <col min="3345" max="3345" width="8" style="16" customWidth="1"/>
    <col min="3346" max="3347" width="13" style="16" customWidth="1"/>
    <col min="3348" max="3348" width="12" style="16" customWidth="1"/>
    <col min="3349" max="3349" width="11.7109375" style="16" customWidth="1"/>
    <col min="3350" max="3350" width="15.5703125" style="16" customWidth="1"/>
    <col min="3351" max="3351" width="5.7109375" style="16" customWidth="1"/>
    <col min="3352" max="3352" width="16.42578125" style="16" customWidth="1"/>
    <col min="3353" max="3353" width="4" style="16" bestFit="1" customWidth="1"/>
    <col min="3354" max="3354" width="11.42578125" style="16"/>
    <col min="3355" max="3355" width="10.28515625" style="16" customWidth="1"/>
    <col min="3356" max="3584" width="11.42578125" style="16"/>
    <col min="3585" max="3585" width="21.7109375" style="16" customWidth="1"/>
    <col min="3586" max="3586" width="8" style="16" customWidth="1"/>
    <col min="3587" max="3587" width="8.5703125" style="16" customWidth="1"/>
    <col min="3588" max="3589" width="7.140625" style="16" customWidth="1"/>
    <col min="3590" max="3590" width="14.5703125" style="16" customWidth="1"/>
    <col min="3591" max="3591" width="8.28515625" style="16" customWidth="1"/>
    <col min="3592" max="3592" width="9.5703125" style="16" customWidth="1"/>
    <col min="3593" max="3593" width="8.140625" style="16" customWidth="1"/>
    <col min="3594" max="3594" width="9.140625" style="16" customWidth="1"/>
    <col min="3595" max="3595" width="8.42578125" style="16" customWidth="1"/>
    <col min="3596" max="3596" width="9.28515625" style="16" customWidth="1"/>
    <col min="3597" max="3597" width="14.28515625" style="16" customWidth="1"/>
    <col min="3598" max="3598" width="1.85546875" style="16" customWidth="1"/>
    <col min="3599" max="3599" width="3.85546875" style="16" customWidth="1"/>
    <col min="3600" max="3600" width="29.5703125" style="16" customWidth="1"/>
    <col min="3601" max="3601" width="8" style="16" customWidth="1"/>
    <col min="3602" max="3603" width="13" style="16" customWidth="1"/>
    <col min="3604" max="3604" width="12" style="16" customWidth="1"/>
    <col min="3605" max="3605" width="11.7109375" style="16" customWidth="1"/>
    <col min="3606" max="3606" width="15.5703125" style="16" customWidth="1"/>
    <col min="3607" max="3607" width="5.7109375" style="16" customWidth="1"/>
    <col min="3608" max="3608" width="16.42578125" style="16" customWidth="1"/>
    <col min="3609" max="3609" width="4" style="16" bestFit="1" customWidth="1"/>
    <col min="3610" max="3610" width="11.42578125" style="16"/>
    <col min="3611" max="3611" width="10.28515625" style="16" customWidth="1"/>
    <col min="3612" max="3840" width="11.42578125" style="16"/>
    <col min="3841" max="3841" width="21.7109375" style="16" customWidth="1"/>
    <col min="3842" max="3842" width="8" style="16" customWidth="1"/>
    <col min="3843" max="3843" width="8.5703125" style="16" customWidth="1"/>
    <col min="3844" max="3845" width="7.140625" style="16" customWidth="1"/>
    <col min="3846" max="3846" width="14.5703125" style="16" customWidth="1"/>
    <col min="3847" max="3847" width="8.28515625" style="16" customWidth="1"/>
    <col min="3848" max="3848" width="9.5703125" style="16" customWidth="1"/>
    <col min="3849" max="3849" width="8.140625" style="16" customWidth="1"/>
    <col min="3850" max="3850" width="9.140625" style="16" customWidth="1"/>
    <col min="3851" max="3851" width="8.42578125" style="16" customWidth="1"/>
    <col min="3852" max="3852" width="9.28515625" style="16" customWidth="1"/>
    <col min="3853" max="3853" width="14.28515625" style="16" customWidth="1"/>
    <col min="3854" max="3854" width="1.85546875" style="16" customWidth="1"/>
    <col min="3855" max="3855" width="3.85546875" style="16" customWidth="1"/>
    <col min="3856" max="3856" width="29.5703125" style="16" customWidth="1"/>
    <col min="3857" max="3857" width="8" style="16" customWidth="1"/>
    <col min="3858" max="3859" width="13" style="16" customWidth="1"/>
    <col min="3860" max="3860" width="12" style="16" customWidth="1"/>
    <col min="3861" max="3861" width="11.7109375" style="16" customWidth="1"/>
    <col min="3862" max="3862" width="15.5703125" style="16" customWidth="1"/>
    <col min="3863" max="3863" width="5.7109375" style="16" customWidth="1"/>
    <col min="3864" max="3864" width="16.42578125" style="16" customWidth="1"/>
    <col min="3865" max="3865" width="4" style="16" bestFit="1" customWidth="1"/>
    <col min="3866" max="3866" width="11.42578125" style="16"/>
    <col min="3867" max="3867" width="10.28515625" style="16" customWidth="1"/>
    <col min="3868" max="4096" width="11.42578125" style="16"/>
    <col min="4097" max="4097" width="21.7109375" style="16" customWidth="1"/>
    <col min="4098" max="4098" width="8" style="16" customWidth="1"/>
    <col min="4099" max="4099" width="8.5703125" style="16" customWidth="1"/>
    <col min="4100" max="4101" width="7.140625" style="16" customWidth="1"/>
    <col min="4102" max="4102" width="14.5703125" style="16" customWidth="1"/>
    <col min="4103" max="4103" width="8.28515625" style="16" customWidth="1"/>
    <col min="4104" max="4104" width="9.5703125" style="16" customWidth="1"/>
    <col min="4105" max="4105" width="8.140625" style="16" customWidth="1"/>
    <col min="4106" max="4106" width="9.140625" style="16" customWidth="1"/>
    <col min="4107" max="4107" width="8.42578125" style="16" customWidth="1"/>
    <col min="4108" max="4108" width="9.28515625" style="16" customWidth="1"/>
    <col min="4109" max="4109" width="14.28515625" style="16" customWidth="1"/>
    <col min="4110" max="4110" width="1.85546875" style="16" customWidth="1"/>
    <col min="4111" max="4111" width="3.85546875" style="16" customWidth="1"/>
    <col min="4112" max="4112" width="29.5703125" style="16" customWidth="1"/>
    <col min="4113" max="4113" width="8" style="16" customWidth="1"/>
    <col min="4114" max="4115" width="13" style="16" customWidth="1"/>
    <col min="4116" max="4116" width="12" style="16" customWidth="1"/>
    <col min="4117" max="4117" width="11.7109375" style="16" customWidth="1"/>
    <col min="4118" max="4118" width="15.5703125" style="16" customWidth="1"/>
    <col min="4119" max="4119" width="5.7109375" style="16" customWidth="1"/>
    <col min="4120" max="4120" width="16.42578125" style="16" customWidth="1"/>
    <col min="4121" max="4121" width="4" style="16" bestFit="1" customWidth="1"/>
    <col min="4122" max="4122" width="11.42578125" style="16"/>
    <col min="4123" max="4123" width="10.28515625" style="16" customWidth="1"/>
    <col min="4124" max="4352" width="11.42578125" style="16"/>
    <col min="4353" max="4353" width="21.7109375" style="16" customWidth="1"/>
    <col min="4354" max="4354" width="8" style="16" customWidth="1"/>
    <col min="4355" max="4355" width="8.5703125" style="16" customWidth="1"/>
    <col min="4356" max="4357" width="7.140625" style="16" customWidth="1"/>
    <col min="4358" max="4358" width="14.5703125" style="16" customWidth="1"/>
    <col min="4359" max="4359" width="8.28515625" style="16" customWidth="1"/>
    <col min="4360" max="4360" width="9.5703125" style="16" customWidth="1"/>
    <col min="4361" max="4361" width="8.140625" style="16" customWidth="1"/>
    <col min="4362" max="4362" width="9.140625" style="16" customWidth="1"/>
    <col min="4363" max="4363" width="8.42578125" style="16" customWidth="1"/>
    <col min="4364" max="4364" width="9.28515625" style="16" customWidth="1"/>
    <col min="4365" max="4365" width="14.28515625" style="16" customWidth="1"/>
    <col min="4366" max="4366" width="1.85546875" style="16" customWidth="1"/>
    <col min="4367" max="4367" width="3.85546875" style="16" customWidth="1"/>
    <col min="4368" max="4368" width="29.5703125" style="16" customWidth="1"/>
    <col min="4369" max="4369" width="8" style="16" customWidth="1"/>
    <col min="4370" max="4371" width="13" style="16" customWidth="1"/>
    <col min="4372" max="4372" width="12" style="16" customWidth="1"/>
    <col min="4373" max="4373" width="11.7109375" style="16" customWidth="1"/>
    <col min="4374" max="4374" width="15.5703125" style="16" customWidth="1"/>
    <col min="4375" max="4375" width="5.7109375" style="16" customWidth="1"/>
    <col min="4376" max="4376" width="16.42578125" style="16" customWidth="1"/>
    <col min="4377" max="4377" width="4" style="16" bestFit="1" customWidth="1"/>
    <col min="4378" max="4378" width="11.42578125" style="16"/>
    <col min="4379" max="4379" width="10.28515625" style="16" customWidth="1"/>
    <col min="4380" max="4608" width="11.42578125" style="16"/>
    <col min="4609" max="4609" width="21.7109375" style="16" customWidth="1"/>
    <col min="4610" max="4610" width="8" style="16" customWidth="1"/>
    <col min="4611" max="4611" width="8.5703125" style="16" customWidth="1"/>
    <col min="4612" max="4613" width="7.140625" style="16" customWidth="1"/>
    <col min="4614" max="4614" width="14.5703125" style="16" customWidth="1"/>
    <col min="4615" max="4615" width="8.28515625" style="16" customWidth="1"/>
    <col min="4616" max="4616" width="9.5703125" style="16" customWidth="1"/>
    <col min="4617" max="4617" width="8.140625" style="16" customWidth="1"/>
    <col min="4618" max="4618" width="9.140625" style="16" customWidth="1"/>
    <col min="4619" max="4619" width="8.42578125" style="16" customWidth="1"/>
    <col min="4620" max="4620" width="9.28515625" style="16" customWidth="1"/>
    <col min="4621" max="4621" width="14.28515625" style="16" customWidth="1"/>
    <col min="4622" max="4622" width="1.85546875" style="16" customWidth="1"/>
    <col min="4623" max="4623" width="3.85546875" style="16" customWidth="1"/>
    <col min="4624" max="4624" width="29.5703125" style="16" customWidth="1"/>
    <col min="4625" max="4625" width="8" style="16" customWidth="1"/>
    <col min="4626" max="4627" width="13" style="16" customWidth="1"/>
    <col min="4628" max="4628" width="12" style="16" customWidth="1"/>
    <col min="4629" max="4629" width="11.7109375" style="16" customWidth="1"/>
    <col min="4630" max="4630" width="15.5703125" style="16" customWidth="1"/>
    <col min="4631" max="4631" width="5.7109375" style="16" customWidth="1"/>
    <col min="4632" max="4632" width="16.42578125" style="16" customWidth="1"/>
    <col min="4633" max="4633" width="4" style="16" bestFit="1" customWidth="1"/>
    <col min="4634" max="4634" width="11.42578125" style="16"/>
    <col min="4635" max="4635" width="10.28515625" style="16" customWidth="1"/>
    <col min="4636" max="4864" width="11.42578125" style="16"/>
    <col min="4865" max="4865" width="21.7109375" style="16" customWidth="1"/>
    <col min="4866" max="4866" width="8" style="16" customWidth="1"/>
    <col min="4867" max="4867" width="8.5703125" style="16" customWidth="1"/>
    <col min="4868" max="4869" width="7.140625" style="16" customWidth="1"/>
    <col min="4870" max="4870" width="14.5703125" style="16" customWidth="1"/>
    <col min="4871" max="4871" width="8.28515625" style="16" customWidth="1"/>
    <col min="4872" max="4872" width="9.5703125" style="16" customWidth="1"/>
    <col min="4873" max="4873" width="8.140625" style="16" customWidth="1"/>
    <col min="4874" max="4874" width="9.140625" style="16" customWidth="1"/>
    <col min="4875" max="4875" width="8.42578125" style="16" customWidth="1"/>
    <col min="4876" max="4876" width="9.28515625" style="16" customWidth="1"/>
    <col min="4877" max="4877" width="14.28515625" style="16" customWidth="1"/>
    <col min="4878" max="4878" width="1.85546875" style="16" customWidth="1"/>
    <col min="4879" max="4879" width="3.85546875" style="16" customWidth="1"/>
    <col min="4880" max="4880" width="29.5703125" style="16" customWidth="1"/>
    <col min="4881" max="4881" width="8" style="16" customWidth="1"/>
    <col min="4882" max="4883" width="13" style="16" customWidth="1"/>
    <col min="4884" max="4884" width="12" style="16" customWidth="1"/>
    <col min="4885" max="4885" width="11.7109375" style="16" customWidth="1"/>
    <col min="4886" max="4886" width="15.5703125" style="16" customWidth="1"/>
    <col min="4887" max="4887" width="5.7109375" style="16" customWidth="1"/>
    <col min="4888" max="4888" width="16.42578125" style="16" customWidth="1"/>
    <col min="4889" max="4889" width="4" style="16" bestFit="1" customWidth="1"/>
    <col min="4890" max="4890" width="11.42578125" style="16"/>
    <col min="4891" max="4891" width="10.28515625" style="16" customWidth="1"/>
    <col min="4892" max="5120" width="11.42578125" style="16"/>
    <col min="5121" max="5121" width="21.7109375" style="16" customWidth="1"/>
    <col min="5122" max="5122" width="8" style="16" customWidth="1"/>
    <col min="5123" max="5123" width="8.5703125" style="16" customWidth="1"/>
    <col min="5124" max="5125" width="7.140625" style="16" customWidth="1"/>
    <col min="5126" max="5126" width="14.5703125" style="16" customWidth="1"/>
    <col min="5127" max="5127" width="8.28515625" style="16" customWidth="1"/>
    <col min="5128" max="5128" width="9.5703125" style="16" customWidth="1"/>
    <col min="5129" max="5129" width="8.140625" style="16" customWidth="1"/>
    <col min="5130" max="5130" width="9.140625" style="16" customWidth="1"/>
    <col min="5131" max="5131" width="8.42578125" style="16" customWidth="1"/>
    <col min="5132" max="5132" width="9.28515625" style="16" customWidth="1"/>
    <col min="5133" max="5133" width="14.28515625" style="16" customWidth="1"/>
    <col min="5134" max="5134" width="1.85546875" style="16" customWidth="1"/>
    <col min="5135" max="5135" width="3.85546875" style="16" customWidth="1"/>
    <col min="5136" max="5136" width="29.5703125" style="16" customWidth="1"/>
    <col min="5137" max="5137" width="8" style="16" customWidth="1"/>
    <col min="5138" max="5139" width="13" style="16" customWidth="1"/>
    <col min="5140" max="5140" width="12" style="16" customWidth="1"/>
    <col min="5141" max="5141" width="11.7109375" style="16" customWidth="1"/>
    <col min="5142" max="5142" width="15.5703125" style="16" customWidth="1"/>
    <col min="5143" max="5143" width="5.7109375" style="16" customWidth="1"/>
    <col min="5144" max="5144" width="16.42578125" style="16" customWidth="1"/>
    <col min="5145" max="5145" width="4" style="16" bestFit="1" customWidth="1"/>
    <col min="5146" max="5146" width="11.42578125" style="16"/>
    <col min="5147" max="5147" width="10.28515625" style="16" customWidth="1"/>
    <col min="5148" max="5376" width="11.42578125" style="16"/>
    <col min="5377" max="5377" width="21.7109375" style="16" customWidth="1"/>
    <col min="5378" max="5378" width="8" style="16" customWidth="1"/>
    <col min="5379" max="5379" width="8.5703125" style="16" customWidth="1"/>
    <col min="5380" max="5381" width="7.140625" style="16" customWidth="1"/>
    <col min="5382" max="5382" width="14.5703125" style="16" customWidth="1"/>
    <col min="5383" max="5383" width="8.28515625" style="16" customWidth="1"/>
    <col min="5384" max="5384" width="9.5703125" style="16" customWidth="1"/>
    <col min="5385" max="5385" width="8.140625" style="16" customWidth="1"/>
    <col min="5386" max="5386" width="9.140625" style="16" customWidth="1"/>
    <col min="5387" max="5387" width="8.42578125" style="16" customWidth="1"/>
    <col min="5388" max="5388" width="9.28515625" style="16" customWidth="1"/>
    <col min="5389" max="5389" width="14.28515625" style="16" customWidth="1"/>
    <col min="5390" max="5390" width="1.85546875" style="16" customWidth="1"/>
    <col min="5391" max="5391" width="3.85546875" style="16" customWidth="1"/>
    <col min="5392" max="5392" width="29.5703125" style="16" customWidth="1"/>
    <col min="5393" max="5393" width="8" style="16" customWidth="1"/>
    <col min="5394" max="5395" width="13" style="16" customWidth="1"/>
    <col min="5396" max="5396" width="12" style="16" customWidth="1"/>
    <col min="5397" max="5397" width="11.7109375" style="16" customWidth="1"/>
    <col min="5398" max="5398" width="15.5703125" style="16" customWidth="1"/>
    <col min="5399" max="5399" width="5.7109375" style="16" customWidth="1"/>
    <col min="5400" max="5400" width="16.42578125" style="16" customWidth="1"/>
    <col min="5401" max="5401" width="4" style="16" bestFit="1" customWidth="1"/>
    <col min="5402" max="5402" width="11.42578125" style="16"/>
    <col min="5403" max="5403" width="10.28515625" style="16" customWidth="1"/>
    <col min="5404" max="5632" width="11.42578125" style="16"/>
    <col min="5633" max="5633" width="21.7109375" style="16" customWidth="1"/>
    <col min="5634" max="5634" width="8" style="16" customWidth="1"/>
    <col min="5635" max="5635" width="8.5703125" style="16" customWidth="1"/>
    <col min="5636" max="5637" width="7.140625" style="16" customWidth="1"/>
    <col min="5638" max="5638" width="14.5703125" style="16" customWidth="1"/>
    <col min="5639" max="5639" width="8.28515625" style="16" customWidth="1"/>
    <col min="5640" max="5640" width="9.5703125" style="16" customWidth="1"/>
    <col min="5641" max="5641" width="8.140625" style="16" customWidth="1"/>
    <col min="5642" max="5642" width="9.140625" style="16" customWidth="1"/>
    <col min="5643" max="5643" width="8.42578125" style="16" customWidth="1"/>
    <col min="5644" max="5644" width="9.28515625" style="16" customWidth="1"/>
    <col min="5645" max="5645" width="14.28515625" style="16" customWidth="1"/>
    <col min="5646" max="5646" width="1.85546875" style="16" customWidth="1"/>
    <col min="5647" max="5647" width="3.85546875" style="16" customWidth="1"/>
    <col min="5648" max="5648" width="29.5703125" style="16" customWidth="1"/>
    <col min="5649" max="5649" width="8" style="16" customWidth="1"/>
    <col min="5650" max="5651" width="13" style="16" customWidth="1"/>
    <col min="5652" max="5652" width="12" style="16" customWidth="1"/>
    <col min="5653" max="5653" width="11.7109375" style="16" customWidth="1"/>
    <col min="5654" max="5654" width="15.5703125" style="16" customWidth="1"/>
    <col min="5655" max="5655" width="5.7109375" style="16" customWidth="1"/>
    <col min="5656" max="5656" width="16.42578125" style="16" customWidth="1"/>
    <col min="5657" max="5657" width="4" style="16" bestFit="1" customWidth="1"/>
    <col min="5658" max="5658" width="11.42578125" style="16"/>
    <col min="5659" max="5659" width="10.28515625" style="16" customWidth="1"/>
    <col min="5660" max="5888" width="11.42578125" style="16"/>
    <col min="5889" max="5889" width="21.7109375" style="16" customWidth="1"/>
    <col min="5890" max="5890" width="8" style="16" customWidth="1"/>
    <col min="5891" max="5891" width="8.5703125" style="16" customWidth="1"/>
    <col min="5892" max="5893" width="7.140625" style="16" customWidth="1"/>
    <col min="5894" max="5894" width="14.5703125" style="16" customWidth="1"/>
    <col min="5895" max="5895" width="8.28515625" style="16" customWidth="1"/>
    <col min="5896" max="5896" width="9.5703125" style="16" customWidth="1"/>
    <col min="5897" max="5897" width="8.140625" style="16" customWidth="1"/>
    <col min="5898" max="5898" width="9.140625" style="16" customWidth="1"/>
    <col min="5899" max="5899" width="8.42578125" style="16" customWidth="1"/>
    <col min="5900" max="5900" width="9.28515625" style="16" customWidth="1"/>
    <col min="5901" max="5901" width="14.28515625" style="16" customWidth="1"/>
    <col min="5902" max="5902" width="1.85546875" style="16" customWidth="1"/>
    <col min="5903" max="5903" width="3.85546875" style="16" customWidth="1"/>
    <col min="5904" max="5904" width="29.5703125" style="16" customWidth="1"/>
    <col min="5905" max="5905" width="8" style="16" customWidth="1"/>
    <col min="5906" max="5907" width="13" style="16" customWidth="1"/>
    <col min="5908" max="5908" width="12" style="16" customWidth="1"/>
    <col min="5909" max="5909" width="11.7109375" style="16" customWidth="1"/>
    <col min="5910" max="5910" width="15.5703125" style="16" customWidth="1"/>
    <col min="5911" max="5911" width="5.7109375" style="16" customWidth="1"/>
    <col min="5912" max="5912" width="16.42578125" style="16" customWidth="1"/>
    <col min="5913" max="5913" width="4" style="16" bestFit="1" customWidth="1"/>
    <col min="5914" max="5914" width="11.42578125" style="16"/>
    <col min="5915" max="5915" width="10.28515625" style="16" customWidth="1"/>
    <col min="5916" max="6144" width="11.42578125" style="16"/>
    <col min="6145" max="6145" width="21.7109375" style="16" customWidth="1"/>
    <col min="6146" max="6146" width="8" style="16" customWidth="1"/>
    <col min="6147" max="6147" width="8.5703125" style="16" customWidth="1"/>
    <col min="6148" max="6149" width="7.140625" style="16" customWidth="1"/>
    <col min="6150" max="6150" width="14.5703125" style="16" customWidth="1"/>
    <col min="6151" max="6151" width="8.28515625" style="16" customWidth="1"/>
    <col min="6152" max="6152" width="9.5703125" style="16" customWidth="1"/>
    <col min="6153" max="6153" width="8.140625" style="16" customWidth="1"/>
    <col min="6154" max="6154" width="9.140625" style="16" customWidth="1"/>
    <col min="6155" max="6155" width="8.42578125" style="16" customWidth="1"/>
    <col min="6156" max="6156" width="9.28515625" style="16" customWidth="1"/>
    <col min="6157" max="6157" width="14.28515625" style="16" customWidth="1"/>
    <col min="6158" max="6158" width="1.85546875" style="16" customWidth="1"/>
    <col min="6159" max="6159" width="3.85546875" style="16" customWidth="1"/>
    <col min="6160" max="6160" width="29.5703125" style="16" customWidth="1"/>
    <col min="6161" max="6161" width="8" style="16" customWidth="1"/>
    <col min="6162" max="6163" width="13" style="16" customWidth="1"/>
    <col min="6164" max="6164" width="12" style="16" customWidth="1"/>
    <col min="6165" max="6165" width="11.7109375" style="16" customWidth="1"/>
    <col min="6166" max="6166" width="15.5703125" style="16" customWidth="1"/>
    <col min="6167" max="6167" width="5.7109375" style="16" customWidth="1"/>
    <col min="6168" max="6168" width="16.42578125" style="16" customWidth="1"/>
    <col min="6169" max="6169" width="4" style="16" bestFit="1" customWidth="1"/>
    <col min="6170" max="6170" width="11.42578125" style="16"/>
    <col min="6171" max="6171" width="10.28515625" style="16" customWidth="1"/>
    <col min="6172" max="6400" width="11.42578125" style="16"/>
    <col min="6401" max="6401" width="21.7109375" style="16" customWidth="1"/>
    <col min="6402" max="6402" width="8" style="16" customWidth="1"/>
    <col min="6403" max="6403" width="8.5703125" style="16" customWidth="1"/>
    <col min="6404" max="6405" width="7.140625" style="16" customWidth="1"/>
    <col min="6406" max="6406" width="14.5703125" style="16" customWidth="1"/>
    <col min="6407" max="6407" width="8.28515625" style="16" customWidth="1"/>
    <col min="6408" max="6408" width="9.5703125" style="16" customWidth="1"/>
    <col min="6409" max="6409" width="8.140625" style="16" customWidth="1"/>
    <col min="6410" max="6410" width="9.140625" style="16" customWidth="1"/>
    <col min="6411" max="6411" width="8.42578125" style="16" customWidth="1"/>
    <col min="6412" max="6412" width="9.28515625" style="16" customWidth="1"/>
    <col min="6413" max="6413" width="14.28515625" style="16" customWidth="1"/>
    <col min="6414" max="6414" width="1.85546875" style="16" customWidth="1"/>
    <col min="6415" max="6415" width="3.85546875" style="16" customWidth="1"/>
    <col min="6416" max="6416" width="29.5703125" style="16" customWidth="1"/>
    <col min="6417" max="6417" width="8" style="16" customWidth="1"/>
    <col min="6418" max="6419" width="13" style="16" customWidth="1"/>
    <col min="6420" max="6420" width="12" style="16" customWidth="1"/>
    <col min="6421" max="6421" width="11.7109375" style="16" customWidth="1"/>
    <col min="6422" max="6422" width="15.5703125" style="16" customWidth="1"/>
    <col min="6423" max="6423" width="5.7109375" style="16" customWidth="1"/>
    <col min="6424" max="6424" width="16.42578125" style="16" customWidth="1"/>
    <col min="6425" max="6425" width="4" style="16" bestFit="1" customWidth="1"/>
    <col min="6426" max="6426" width="11.42578125" style="16"/>
    <col min="6427" max="6427" width="10.28515625" style="16" customWidth="1"/>
    <col min="6428" max="6656" width="11.42578125" style="16"/>
    <col min="6657" max="6657" width="21.7109375" style="16" customWidth="1"/>
    <col min="6658" max="6658" width="8" style="16" customWidth="1"/>
    <col min="6659" max="6659" width="8.5703125" style="16" customWidth="1"/>
    <col min="6660" max="6661" width="7.140625" style="16" customWidth="1"/>
    <col min="6662" max="6662" width="14.5703125" style="16" customWidth="1"/>
    <col min="6663" max="6663" width="8.28515625" style="16" customWidth="1"/>
    <col min="6664" max="6664" width="9.5703125" style="16" customWidth="1"/>
    <col min="6665" max="6665" width="8.140625" style="16" customWidth="1"/>
    <col min="6666" max="6666" width="9.140625" style="16" customWidth="1"/>
    <col min="6667" max="6667" width="8.42578125" style="16" customWidth="1"/>
    <col min="6668" max="6668" width="9.28515625" style="16" customWidth="1"/>
    <col min="6669" max="6669" width="14.28515625" style="16" customWidth="1"/>
    <col min="6670" max="6670" width="1.85546875" style="16" customWidth="1"/>
    <col min="6671" max="6671" width="3.85546875" style="16" customWidth="1"/>
    <col min="6672" max="6672" width="29.5703125" style="16" customWidth="1"/>
    <col min="6673" max="6673" width="8" style="16" customWidth="1"/>
    <col min="6674" max="6675" width="13" style="16" customWidth="1"/>
    <col min="6676" max="6676" width="12" style="16" customWidth="1"/>
    <col min="6677" max="6677" width="11.7109375" style="16" customWidth="1"/>
    <col min="6678" max="6678" width="15.5703125" style="16" customWidth="1"/>
    <col min="6679" max="6679" width="5.7109375" style="16" customWidth="1"/>
    <col min="6680" max="6680" width="16.42578125" style="16" customWidth="1"/>
    <col min="6681" max="6681" width="4" style="16" bestFit="1" customWidth="1"/>
    <col min="6682" max="6682" width="11.42578125" style="16"/>
    <col min="6683" max="6683" width="10.28515625" style="16" customWidth="1"/>
    <col min="6684" max="6912" width="11.42578125" style="16"/>
    <col min="6913" max="6913" width="21.7109375" style="16" customWidth="1"/>
    <col min="6914" max="6914" width="8" style="16" customWidth="1"/>
    <col min="6915" max="6915" width="8.5703125" style="16" customWidth="1"/>
    <col min="6916" max="6917" width="7.140625" style="16" customWidth="1"/>
    <col min="6918" max="6918" width="14.5703125" style="16" customWidth="1"/>
    <col min="6919" max="6919" width="8.28515625" style="16" customWidth="1"/>
    <col min="6920" max="6920" width="9.5703125" style="16" customWidth="1"/>
    <col min="6921" max="6921" width="8.140625" style="16" customWidth="1"/>
    <col min="6922" max="6922" width="9.140625" style="16" customWidth="1"/>
    <col min="6923" max="6923" width="8.42578125" style="16" customWidth="1"/>
    <col min="6924" max="6924" width="9.28515625" style="16" customWidth="1"/>
    <col min="6925" max="6925" width="14.28515625" style="16" customWidth="1"/>
    <col min="6926" max="6926" width="1.85546875" style="16" customWidth="1"/>
    <col min="6927" max="6927" width="3.85546875" style="16" customWidth="1"/>
    <col min="6928" max="6928" width="29.5703125" style="16" customWidth="1"/>
    <col min="6929" max="6929" width="8" style="16" customWidth="1"/>
    <col min="6930" max="6931" width="13" style="16" customWidth="1"/>
    <col min="6932" max="6932" width="12" style="16" customWidth="1"/>
    <col min="6933" max="6933" width="11.7109375" style="16" customWidth="1"/>
    <col min="6934" max="6934" width="15.5703125" style="16" customWidth="1"/>
    <col min="6935" max="6935" width="5.7109375" style="16" customWidth="1"/>
    <col min="6936" max="6936" width="16.42578125" style="16" customWidth="1"/>
    <col min="6937" max="6937" width="4" style="16" bestFit="1" customWidth="1"/>
    <col min="6938" max="6938" width="11.42578125" style="16"/>
    <col min="6939" max="6939" width="10.28515625" style="16" customWidth="1"/>
    <col min="6940" max="7168" width="11.42578125" style="16"/>
    <col min="7169" max="7169" width="21.7109375" style="16" customWidth="1"/>
    <col min="7170" max="7170" width="8" style="16" customWidth="1"/>
    <col min="7171" max="7171" width="8.5703125" style="16" customWidth="1"/>
    <col min="7172" max="7173" width="7.140625" style="16" customWidth="1"/>
    <col min="7174" max="7174" width="14.5703125" style="16" customWidth="1"/>
    <col min="7175" max="7175" width="8.28515625" style="16" customWidth="1"/>
    <col min="7176" max="7176" width="9.5703125" style="16" customWidth="1"/>
    <col min="7177" max="7177" width="8.140625" style="16" customWidth="1"/>
    <col min="7178" max="7178" width="9.140625" style="16" customWidth="1"/>
    <col min="7179" max="7179" width="8.42578125" style="16" customWidth="1"/>
    <col min="7180" max="7180" width="9.28515625" style="16" customWidth="1"/>
    <col min="7181" max="7181" width="14.28515625" style="16" customWidth="1"/>
    <col min="7182" max="7182" width="1.85546875" style="16" customWidth="1"/>
    <col min="7183" max="7183" width="3.85546875" style="16" customWidth="1"/>
    <col min="7184" max="7184" width="29.5703125" style="16" customWidth="1"/>
    <col min="7185" max="7185" width="8" style="16" customWidth="1"/>
    <col min="7186" max="7187" width="13" style="16" customWidth="1"/>
    <col min="7188" max="7188" width="12" style="16" customWidth="1"/>
    <col min="7189" max="7189" width="11.7109375" style="16" customWidth="1"/>
    <col min="7190" max="7190" width="15.5703125" style="16" customWidth="1"/>
    <col min="7191" max="7191" width="5.7109375" style="16" customWidth="1"/>
    <col min="7192" max="7192" width="16.42578125" style="16" customWidth="1"/>
    <col min="7193" max="7193" width="4" style="16" bestFit="1" customWidth="1"/>
    <col min="7194" max="7194" width="11.42578125" style="16"/>
    <col min="7195" max="7195" width="10.28515625" style="16" customWidth="1"/>
    <col min="7196" max="7424" width="11.42578125" style="16"/>
    <col min="7425" max="7425" width="21.7109375" style="16" customWidth="1"/>
    <col min="7426" max="7426" width="8" style="16" customWidth="1"/>
    <col min="7427" max="7427" width="8.5703125" style="16" customWidth="1"/>
    <col min="7428" max="7429" width="7.140625" style="16" customWidth="1"/>
    <col min="7430" max="7430" width="14.5703125" style="16" customWidth="1"/>
    <col min="7431" max="7431" width="8.28515625" style="16" customWidth="1"/>
    <col min="7432" max="7432" width="9.5703125" style="16" customWidth="1"/>
    <col min="7433" max="7433" width="8.140625" style="16" customWidth="1"/>
    <col min="7434" max="7434" width="9.140625" style="16" customWidth="1"/>
    <col min="7435" max="7435" width="8.42578125" style="16" customWidth="1"/>
    <col min="7436" max="7436" width="9.28515625" style="16" customWidth="1"/>
    <col min="7437" max="7437" width="14.28515625" style="16" customWidth="1"/>
    <col min="7438" max="7438" width="1.85546875" style="16" customWidth="1"/>
    <col min="7439" max="7439" width="3.85546875" style="16" customWidth="1"/>
    <col min="7440" max="7440" width="29.5703125" style="16" customWidth="1"/>
    <col min="7441" max="7441" width="8" style="16" customWidth="1"/>
    <col min="7442" max="7443" width="13" style="16" customWidth="1"/>
    <col min="7444" max="7444" width="12" style="16" customWidth="1"/>
    <col min="7445" max="7445" width="11.7109375" style="16" customWidth="1"/>
    <col min="7446" max="7446" width="15.5703125" style="16" customWidth="1"/>
    <col min="7447" max="7447" width="5.7109375" style="16" customWidth="1"/>
    <col min="7448" max="7448" width="16.42578125" style="16" customWidth="1"/>
    <col min="7449" max="7449" width="4" style="16" bestFit="1" customWidth="1"/>
    <col min="7450" max="7450" width="11.42578125" style="16"/>
    <col min="7451" max="7451" width="10.28515625" style="16" customWidth="1"/>
    <col min="7452" max="7680" width="11.42578125" style="16"/>
    <col min="7681" max="7681" width="21.7109375" style="16" customWidth="1"/>
    <col min="7682" max="7682" width="8" style="16" customWidth="1"/>
    <col min="7683" max="7683" width="8.5703125" style="16" customWidth="1"/>
    <col min="7684" max="7685" width="7.140625" style="16" customWidth="1"/>
    <col min="7686" max="7686" width="14.5703125" style="16" customWidth="1"/>
    <col min="7687" max="7687" width="8.28515625" style="16" customWidth="1"/>
    <col min="7688" max="7688" width="9.5703125" style="16" customWidth="1"/>
    <col min="7689" max="7689" width="8.140625" style="16" customWidth="1"/>
    <col min="7690" max="7690" width="9.140625" style="16" customWidth="1"/>
    <col min="7691" max="7691" width="8.42578125" style="16" customWidth="1"/>
    <col min="7692" max="7692" width="9.28515625" style="16" customWidth="1"/>
    <col min="7693" max="7693" width="14.28515625" style="16" customWidth="1"/>
    <col min="7694" max="7694" width="1.85546875" style="16" customWidth="1"/>
    <col min="7695" max="7695" width="3.85546875" style="16" customWidth="1"/>
    <col min="7696" max="7696" width="29.5703125" style="16" customWidth="1"/>
    <col min="7697" max="7697" width="8" style="16" customWidth="1"/>
    <col min="7698" max="7699" width="13" style="16" customWidth="1"/>
    <col min="7700" max="7700" width="12" style="16" customWidth="1"/>
    <col min="7701" max="7701" width="11.7109375" style="16" customWidth="1"/>
    <col min="7702" max="7702" width="15.5703125" style="16" customWidth="1"/>
    <col min="7703" max="7703" width="5.7109375" style="16" customWidth="1"/>
    <col min="7704" max="7704" width="16.42578125" style="16" customWidth="1"/>
    <col min="7705" max="7705" width="4" style="16" bestFit="1" customWidth="1"/>
    <col min="7706" max="7706" width="11.42578125" style="16"/>
    <col min="7707" max="7707" width="10.28515625" style="16" customWidth="1"/>
    <col min="7708" max="7936" width="11.42578125" style="16"/>
    <col min="7937" max="7937" width="21.7109375" style="16" customWidth="1"/>
    <col min="7938" max="7938" width="8" style="16" customWidth="1"/>
    <col min="7939" max="7939" width="8.5703125" style="16" customWidth="1"/>
    <col min="7940" max="7941" width="7.140625" style="16" customWidth="1"/>
    <col min="7942" max="7942" width="14.5703125" style="16" customWidth="1"/>
    <col min="7943" max="7943" width="8.28515625" style="16" customWidth="1"/>
    <col min="7944" max="7944" width="9.5703125" style="16" customWidth="1"/>
    <col min="7945" max="7945" width="8.140625" style="16" customWidth="1"/>
    <col min="7946" max="7946" width="9.140625" style="16" customWidth="1"/>
    <col min="7947" max="7947" width="8.42578125" style="16" customWidth="1"/>
    <col min="7948" max="7948" width="9.28515625" style="16" customWidth="1"/>
    <col min="7949" max="7949" width="14.28515625" style="16" customWidth="1"/>
    <col min="7950" max="7950" width="1.85546875" style="16" customWidth="1"/>
    <col min="7951" max="7951" width="3.85546875" style="16" customWidth="1"/>
    <col min="7952" max="7952" width="29.5703125" style="16" customWidth="1"/>
    <col min="7953" max="7953" width="8" style="16" customWidth="1"/>
    <col min="7954" max="7955" width="13" style="16" customWidth="1"/>
    <col min="7956" max="7956" width="12" style="16" customWidth="1"/>
    <col min="7957" max="7957" width="11.7109375" style="16" customWidth="1"/>
    <col min="7958" max="7958" width="15.5703125" style="16" customWidth="1"/>
    <col min="7959" max="7959" width="5.7109375" style="16" customWidth="1"/>
    <col min="7960" max="7960" width="16.42578125" style="16" customWidth="1"/>
    <col min="7961" max="7961" width="4" style="16" bestFit="1" customWidth="1"/>
    <col min="7962" max="7962" width="11.42578125" style="16"/>
    <col min="7963" max="7963" width="10.28515625" style="16" customWidth="1"/>
    <col min="7964" max="8192" width="11.42578125" style="16"/>
    <col min="8193" max="8193" width="21.7109375" style="16" customWidth="1"/>
    <col min="8194" max="8194" width="8" style="16" customWidth="1"/>
    <col min="8195" max="8195" width="8.5703125" style="16" customWidth="1"/>
    <col min="8196" max="8197" width="7.140625" style="16" customWidth="1"/>
    <col min="8198" max="8198" width="14.5703125" style="16" customWidth="1"/>
    <col min="8199" max="8199" width="8.28515625" style="16" customWidth="1"/>
    <col min="8200" max="8200" width="9.5703125" style="16" customWidth="1"/>
    <col min="8201" max="8201" width="8.140625" style="16" customWidth="1"/>
    <col min="8202" max="8202" width="9.140625" style="16" customWidth="1"/>
    <col min="8203" max="8203" width="8.42578125" style="16" customWidth="1"/>
    <col min="8204" max="8204" width="9.28515625" style="16" customWidth="1"/>
    <col min="8205" max="8205" width="14.28515625" style="16" customWidth="1"/>
    <col min="8206" max="8206" width="1.85546875" style="16" customWidth="1"/>
    <col min="8207" max="8207" width="3.85546875" style="16" customWidth="1"/>
    <col min="8208" max="8208" width="29.5703125" style="16" customWidth="1"/>
    <col min="8209" max="8209" width="8" style="16" customWidth="1"/>
    <col min="8210" max="8211" width="13" style="16" customWidth="1"/>
    <col min="8212" max="8212" width="12" style="16" customWidth="1"/>
    <col min="8213" max="8213" width="11.7109375" style="16" customWidth="1"/>
    <col min="8214" max="8214" width="15.5703125" style="16" customWidth="1"/>
    <col min="8215" max="8215" width="5.7109375" style="16" customWidth="1"/>
    <col min="8216" max="8216" width="16.42578125" style="16" customWidth="1"/>
    <col min="8217" max="8217" width="4" style="16" bestFit="1" customWidth="1"/>
    <col min="8218" max="8218" width="11.42578125" style="16"/>
    <col min="8219" max="8219" width="10.28515625" style="16" customWidth="1"/>
    <col min="8220" max="8448" width="11.42578125" style="16"/>
    <col min="8449" max="8449" width="21.7109375" style="16" customWidth="1"/>
    <col min="8450" max="8450" width="8" style="16" customWidth="1"/>
    <col min="8451" max="8451" width="8.5703125" style="16" customWidth="1"/>
    <col min="8452" max="8453" width="7.140625" style="16" customWidth="1"/>
    <col min="8454" max="8454" width="14.5703125" style="16" customWidth="1"/>
    <col min="8455" max="8455" width="8.28515625" style="16" customWidth="1"/>
    <col min="8456" max="8456" width="9.5703125" style="16" customWidth="1"/>
    <col min="8457" max="8457" width="8.140625" style="16" customWidth="1"/>
    <col min="8458" max="8458" width="9.140625" style="16" customWidth="1"/>
    <col min="8459" max="8459" width="8.42578125" style="16" customWidth="1"/>
    <col min="8460" max="8460" width="9.28515625" style="16" customWidth="1"/>
    <col min="8461" max="8461" width="14.28515625" style="16" customWidth="1"/>
    <col min="8462" max="8462" width="1.85546875" style="16" customWidth="1"/>
    <col min="8463" max="8463" width="3.85546875" style="16" customWidth="1"/>
    <col min="8464" max="8464" width="29.5703125" style="16" customWidth="1"/>
    <col min="8465" max="8465" width="8" style="16" customWidth="1"/>
    <col min="8466" max="8467" width="13" style="16" customWidth="1"/>
    <col min="8468" max="8468" width="12" style="16" customWidth="1"/>
    <col min="8469" max="8469" width="11.7109375" style="16" customWidth="1"/>
    <col min="8470" max="8470" width="15.5703125" style="16" customWidth="1"/>
    <col min="8471" max="8471" width="5.7109375" style="16" customWidth="1"/>
    <col min="8472" max="8472" width="16.42578125" style="16" customWidth="1"/>
    <col min="8473" max="8473" width="4" style="16" bestFit="1" customWidth="1"/>
    <col min="8474" max="8474" width="11.42578125" style="16"/>
    <col min="8475" max="8475" width="10.28515625" style="16" customWidth="1"/>
    <col min="8476" max="8704" width="11.42578125" style="16"/>
    <col min="8705" max="8705" width="21.7109375" style="16" customWidth="1"/>
    <col min="8706" max="8706" width="8" style="16" customWidth="1"/>
    <col min="8707" max="8707" width="8.5703125" style="16" customWidth="1"/>
    <col min="8708" max="8709" width="7.140625" style="16" customWidth="1"/>
    <col min="8710" max="8710" width="14.5703125" style="16" customWidth="1"/>
    <col min="8711" max="8711" width="8.28515625" style="16" customWidth="1"/>
    <col min="8712" max="8712" width="9.5703125" style="16" customWidth="1"/>
    <col min="8713" max="8713" width="8.140625" style="16" customWidth="1"/>
    <col min="8714" max="8714" width="9.140625" style="16" customWidth="1"/>
    <col min="8715" max="8715" width="8.42578125" style="16" customWidth="1"/>
    <col min="8716" max="8716" width="9.28515625" style="16" customWidth="1"/>
    <col min="8717" max="8717" width="14.28515625" style="16" customWidth="1"/>
    <col min="8718" max="8718" width="1.85546875" style="16" customWidth="1"/>
    <col min="8719" max="8719" width="3.85546875" style="16" customWidth="1"/>
    <col min="8720" max="8720" width="29.5703125" style="16" customWidth="1"/>
    <col min="8721" max="8721" width="8" style="16" customWidth="1"/>
    <col min="8722" max="8723" width="13" style="16" customWidth="1"/>
    <col min="8724" max="8724" width="12" style="16" customWidth="1"/>
    <col min="8725" max="8725" width="11.7109375" style="16" customWidth="1"/>
    <col min="8726" max="8726" width="15.5703125" style="16" customWidth="1"/>
    <col min="8727" max="8727" width="5.7109375" style="16" customWidth="1"/>
    <col min="8728" max="8728" width="16.42578125" style="16" customWidth="1"/>
    <col min="8729" max="8729" width="4" style="16" bestFit="1" customWidth="1"/>
    <col min="8730" max="8730" width="11.42578125" style="16"/>
    <col min="8731" max="8731" width="10.28515625" style="16" customWidth="1"/>
    <col min="8732" max="8960" width="11.42578125" style="16"/>
    <col min="8961" max="8961" width="21.7109375" style="16" customWidth="1"/>
    <col min="8962" max="8962" width="8" style="16" customWidth="1"/>
    <col min="8963" max="8963" width="8.5703125" style="16" customWidth="1"/>
    <col min="8964" max="8965" width="7.140625" style="16" customWidth="1"/>
    <col min="8966" max="8966" width="14.5703125" style="16" customWidth="1"/>
    <col min="8967" max="8967" width="8.28515625" style="16" customWidth="1"/>
    <col min="8968" max="8968" width="9.5703125" style="16" customWidth="1"/>
    <col min="8969" max="8969" width="8.140625" style="16" customWidth="1"/>
    <col min="8970" max="8970" width="9.140625" style="16" customWidth="1"/>
    <col min="8971" max="8971" width="8.42578125" style="16" customWidth="1"/>
    <col min="8972" max="8972" width="9.28515625" style="16" customWidth="1"/>
    <col min="8973" max="8973" width="14.28515625" style="16" customWidth="1"/>
    <col min="8974" max="8974" width="1.85546875" style="16" customWidth="1"/>
    <col min="8975" max="8975" width="3.85546875" style="16" customWidth="1"/>
    <col min="8976" max="8976" width="29.5703125" style="16" customWidth="1"/>
    <col min="8977" max="8977" width="8" style="16" customWidth="1"/>
    <col min="8978" max="8979" width="13" style="16" customWidth="1"/>
    <col min="8980" max="8980" width="12" style="16" customWidth="1"/>
    <col min="8981" max="8981" width="11.7109375" style="16" customWidth="1"/>
    <col min="8982" max="8982" width="15.5703125" style="16" customWidth="1"/>
    <col min="8983" max="8983" width="5.7109375" style="16" customWidth="1"/>
    <col min="8984" max="8984" width="16.42578125" style="16" customWidth="1"/>
    <col min="8985" max="8985" width="4" style="16" bestFit="1" customWidth="1"/>
    <col min="8986" max="8986" width="11.42578125" style="16"/>
    <col min="8987" max="8987" width="10.28515625" style="16" customWidth="1"/>
    <col min="8988" max="9216" width="11.42578125" style="16"/>
    <col min="9217" max="9217" width="21.7109375" style="16" customWidth="1"/>
    <col min="9218" max="9218" width="8" style="16" customWidth="1"/>
    <col min="9219" max="9219" width="8.5703125" style="16" customWidth="1"/>
    <col min="9220" max="9221" width="7.140625" style="16" customWidth="1"/>
    <col min="9222" max="9222" width="14.5703125" style="16" customWidth="1"/>
    <col min="9223" max="9223" width="8.28515625" style="16" customWidth="1"/>
    <col min="9224" max="9224" width="9.5703125" style="16" customWidth="1"/>
    <col min="9225" max="9225" width="8.140625" style="16" customWidth="1"/>
    <col min="9226" max="9226" width="9.140625" style="16" customWidth="1"/>
    <col min="9227" max="9227" width="8.42578125" style="16" customWidth="1"/>
    <col min="9228" max="9228" width="9.28515625" style="16" customWidth="1"/>
    <col min="9229" max="9229" width="14.28515625" style="16" customWidth="1"/>
    <col min="9230" max="9230" width="1.85546875" style="16" customWidth="1"/>
    <col min="9231" max="9231" width="3.85546875" style="16" customWidth="1"/>
    <col min="9232" max="9232" width="29.5703125" style="16" customWidth="1"/>
    <col min="9233" max="9233" width="8" style="16" customWidth="1"/>
    <col min="9234" max="9235" width="13" style="16" customWidth="1"/>
    <col min="9236" max="9236" width="12" style="16" customWidth="1"/>
    <col min="9237" max="9237" width="11.7109375" style="16" customWidth="1"/>
    <col min="9238" max="9238" width="15.5703125" style="16" customWidth="1"/>
    <col min="9239" max="9239" width="5.7109375" style="16" customWidth="1"/>
    <col min="9240" max="9240" width="16.42578125" style="16" customWidth="1"/>
    <col min="9241" max="9241" width="4" style="16" bestFit="1" customWidth="1"/>
    <col min="9242" max="9242" width="11.42578125" style="16"/>
    <col min="9243" max="9243" width="10.28515625" style="16" customWidth="1"/>
    <col min="9244" max="9472" width="11.42578125" style="16"/>
    <col min="9473" max="9473" width="21.7109375" style="16" customWidth="1"/>
    <col min="9474" max="9474" width="8" style="16" customWidth="1"/>
    <col min="9475" max="9475" width="8.5703125" style="16" customWidth="1"/>
    <col min="9476" max="9477" width="7.140625" style="16" customWidth="1"/>
    <col min="9478" max="9478" width="14.5703125" style="16" customWidth="1"/>
    <col min="9479" max="9479" width="8.28515625" style="16" customWidth="1"/>
    <col min="9480" max="9480" width="9.5703125" style="16" customWidth="1"/>
    <col min="9481" max="9481" width="8.140625" style="16" customWidth="1"/>
    <col min="9482" max="9482" width="9.140625" style="16" customWidth="1"/>
    <col min="9483" max="9483" width="8.42578125" style="16" customWidth="1"/>
    <col min="9484" max="9484" width="9.28515625" style="16" customWidth="1"/>
    <col min="9485" max="9485" width="14.28515625" style="16" customWidth="1"/>
    <col min="9486" max="9486" width="1.85546875" style="16" customWidth="1"/>
    <col min="9487" max="9487" width="3.85546875" style="16" customWidth="1"/>
    <col min="9488" max="9488" width="29.5703125" style="16" customWidth="1"/>
    <col min="9489" max="9489" width="8" style="16" customWidth="1"/>
    <col min="9490" max="9491" width="13" style="16" customWidth="1"/>
    <col min="9492" max="9492" width="12" style="16" customWidth="1"/>
    <col min="9493" max="9493" width="11.7109375" style="16" customWidth="1"/>
    <col min="9494" max="9494" width="15.5703125" style="16" customWidth="1"/>
    <col min="9495" max="9495" width="5.7109375" style="16" customWidth="1"/>
    <col min="9496" max="9496" width="16.42578125" style="16" customWidth="1"/>
    <col min="9497" max="9497" width="4" style="16" bestFit="1" customWidth="1"/>
    <col min="9498" max="9498" width="11.42578125" style="16"/>
    <col min="9499" max="9499" width="10.28515625" style="16" customWidth="1"/>
    <col min="9500" max="9728" width="11.42578125" style="16"/>
    <col min="9729" max="9729" width="21.7109375" style="16" customWidth="1"/>
    <col min="9730" max="9730" width="8" style="16" customWidth="1"/>
    <col min="9731" max="9731" width="8.5703125" style="16" customWidth="1"/>
    <col min="9732" max="9733" width="7.140625" style="16" customWidth="1"/>
    <col min="9734" max="9734" width="14.5703125" style="16" customWidth="1"/>
    <col min="9735" max="9735" width="8.28515625" style="16" customWidth="1"/>
    <col min="9736" max="9736" width="9.5703125" style="16" customWidth="1"/>
    <col min="9737" max="9737" width="8.140625" style="16" customWidth="1"/>
    <col min="9738" max="9738" width="9.140625" style="16" customWidth="1"/>
    <col min="9739" max="9739" width="8.42578125" style="16" customWidth="1"/>
    <col min="9740" max="9740" width="9.28515625" style="16" customWidth="1"/>
    <col min="9741" max="9741" width="14.28515625" style="16" customWidth="1"/>
    <col min="9742" max="9742" width="1.85546875" style="16" customWidth="1"/>
    <col min="9743" max="9743" width="3.85546875" style="16" customWidth="1"/>
    <col min="9744" max="9744" width="29.5703125" style="16" customWidth="1"/>
    <col min="9745" max="9745" width="8" style="16" customWidth="1"/>
    <col min="9746" max="9747" width="13" style="16" customWidth="1"/>
    <col min="9748" max="9748" width="12" style="16" customWidth="1"/>
    <col min="9749" max="9749" width="11.7109375" style="16" customWidth="1"/>
    <col min="9750" max="9750" width="15.5703125" style="16" customWidth="1"/>
    <col min="9751" max="9751" width="5.7109375" style="16" customWidth="1"/>
    <col min="9752" max="9752" width="16.42578125" style="16" customWidth="1"/>
    <col min="9753" max="9753" width="4" style="16" bestFit="1" customWidth="1"/>
    <col min="9754" max="9754" width="11.42578125" style="16"/>
    <col min="9755" max="9755" width="10.28515625" style="16" customWidth="1"/>
    <col min="9756" max="9984" width="11.42578125" style="16"/>
    <col min="9985" max="9985" width="21.7109375" style="16" customWidth="1"/>
    <col min="9986" max="9986" width="8" style="16" customWidth="1"/>
    <col min="9987" max="9987" width="8.5703125" style="16" customWidth="1"/>
    <col min="9988" max="9989" width="7.140625" style="16" customWidth="1"/>
    <col min="9990" max="9990" width="14.5703125" style="16" customWidth="1"/>
    <col min="9991" max="9991" width="8.28515625" style="16" customWidth="1"/>
    <col min="9992" max="9992" width="9.5703125" style="16" customWidth="1"/>
    <col min="9993" max="9993" width="8.140625" style="16" customWidth="1"/>
    <col min="9994" max="9994" width="9.140625" style="16" customWidth="1"/>
    <col min="9995" max="9995" width="8.42578125" style="16" customWidth="1"/>
    <col min="9996" max="9996" width="9.28515625" style="16" customWidth="1"/>
    <col min="9997" max="9997" width="14.28515625" style="16" customWidth="1"/>
    <col min="9998" max="9998" width="1.85546875" style="16" customWidth="1"/>
    <col min="9999" max="9999" width="3.85546875" style="16" customWidth="1"/>
    <col min="10000" max="10000" width="29.5703125" style="16" customWidth="1"/>
    <col min="10001" max="10001" width="8" style="16" customWidth="1"/>
    <col min="10002" max="10003" width="13" style="16" customWidth="1"/>
    <col min="10004" max="10004" width="12" style="16" customWidth="1"/>
    <col min="10005" max="10005" width="11.7109375" style="16" customWidth="1"/>
    <col min="10006" max="10006" width="15.5703125" style="16" customWidth="1"/>
    <col min="10007" max="10007" width="5.7109375" style="16" customWidth="1"/>
    <col min="10008" max="10008" width="16.42578125" style="16" customWidth="1"/>
    <col min="10009" max="10009" width="4" style="16" bestFit="1" customWidth="1"/>
    <col min="10010" max="10010" width="11.42578125" style="16"/>
    <col min="10011" max="10011" width="10.28515625" style="16" customWidth="1"/>
    <col min="10012" max="10240" width="11.42578125" style="16"/>
    <col min="10241" max="10241" width="21.7109375" style="16" customWidth="1"/>
    <col min="10242" max="10242" width="8" style="16" customWidth="1"/>
    <col min="10243" max="10243" width="8.5703125" style="16" customWidth="1"/>
    <col min="10244" max="10245" width="7.140625" style="16" customWidth="1"/>
    <col min="10246" max="10246" width="14.5703125" style="16" customWidth="1"/>
    <col min="10247" max="10247" width="8.28515625" style="16" customWidth="1"/>
    <col min="10248" max="10248" width="9.5703125" style="16" customWidth="1"/>
    <col min="10249" max="10249" width="8.140625" style="16" customWidth="1"/>
    <col min="10250" max="10250" width="9.140625" style="16" customWidth="1"/>
    <col min="10251" max="10251" width="8.42578125" style="16" customWidth="1"/>
    <col min="10252" max="10252" width="9.28515625" style="16" customWidth="1"/>
    <col min="10253" max="10253" width="14.28515625" style="16" customWidth="1"/>
    <col min="10254" max="10254" width="1.85546875" style="16" customWidth="1"/>
    <col min="10255" max="10255" width="3.85546875" style="16" customWidth="1"/>
    <col min="10256" max="10256" width="29.5703125" style="16" customWidth="1"/>
    <col min="10257" max="10257" width="8" style="16" customWidth="1"/>
    <col min="10258" max="10259" width="13" style="16" customWidth="1"/>
    <col min="10260" max="10260" width="12" style="16" customWidth="1"/>
    <col min="10261" max="10261" width="11.7109375" style="16" customWidth="1"/>
    <col min="10262" max="10262" width="15.5703125" style="16" customWidth="1"/>
    <col min="10263" max="10263" width="5.7109375" style="16" customWidth="1"/>
    <col min="10264" max="10264" width="16.42578125" style="16" customWidth="1"/>
    <col min="10265" max="10265" width="4" style="16" bestFit="1" customWidth="1"/>
    <col min="10266" max="10266" width="11.42578125" style="16"/>
    <col min="10267" max="10267" width="10.28515625" style="16" customWidth="1"/>
    <col min="10268" max="10496" width="11.42578125" style="16"/>
    <col min="10497" max="10497" width="21.7109375" style="16" customWidth="1"/>
    <col min="10498" max="10498" width="8" style="16" customWidth="1"/>
    <col min="10499" max="10499" width="8.5703125" style="16" customWidth="1"/>
    <col min="10500" max="10501" width="7.140625" style="16" customWidth="1"/>
    <col min="10502" max="10502" width="14.5703125" style="16" customWidth="1"/>
    <col min="10503" max="10503" width="8.28515625" style="16" customWidth="1"/>
    <col min="10504" max="10504" width="9.5703125" style="16" customWidth="1"/>
    <col min="10505" max="10505" width="8.140625" style="16" customWidth="1"/>
    <col min="10506" max="10506" width="9.140625" style="16" customWidth="1"/>
    <col min="10507" max="10507" width="8.42578125" style="16" customWidth="1"/>
    <col min="10508" max="10508" width="9.28515625" style="16" customWidth="1"/>
    <col min="10509" max="10509" width="14.28515625" style="16" customWidth="1"/>
    <col min="10510" max="10510" width="1.85546875" style="16" customWidth="1"/>
    <col min="10511" max="10511" width="3.85546875" style="16" customWidth="1"/>
    <col min="10512" max="10512" width="29.5703125" style="16" customWidth="1"/>
    <col min="10513" max="10513" width="8" style="16" customWidth="1"/>
    <col min="10514" max="10515" width="13" style="16" customWidth="1"/>
    <col min="10516" max="10516" width="12" style="16" customWidth="1"/>
    <col min="10517" max="10517" width="11.7109375" style="16" customWidth="1"/>
    <col min="10518" max="10518" width="15.5703125" style="16" customWidth="1"/>
    <col min="10519" max="10519" width="5.7109375" style="16" customWidth="1"/>
    <col min="10520" max="10520" width="16.42578125" style="16" customWidth="1"/>
    <col min="10521" max="10521" width="4" style="16" bestFit="1" customWidth="1"/>
    <col min="10522" max="10522" width="11.42578125" style="16"/>
    <col min="10523" max="10523" width="10.28515625" style="16" customWidth="1"/>
    <col min="10524" max="10752" width="11.42578125" style="16"/>
    <col min="10753" max="10753" width="21.7109375" style="16" customWidth="1"/>
    <col min="10754" max="10754" width="8" style="16" customWidth="1"/>
    <col min="10755" max="10755" width="8.5703125" style="16" customWidth="1"/>
    <col min="10756" max="10757" width="7.140625" style="16" customWidth="1"/>
    <col min="10758" max="10758" width="14.5703125" style="16" customWidth="1"/>
    <col min="10759" max="10759" width="8.28515625" style="16" customWidth="1"/>
    <col min="10760" max="10760" width="9.5703125" style="16" customWidth="1"/>
    <col min="10761" max="10761" width="8.140625" style="16" customWidth="1"/>
    <col min="10762" max="10762" width="9.140625" style="16" customWidth="1"/>
    <col min="10763" max="10763" width="8.42578125" style="16" customWidth="1"/>
    <col min="10764" max="10764" width="9.28515625" style="16" customWidth="1"/>
    <col min="10765" max="10765" width="14.28515625" style="16" customWidth="1"/>
    <col min="10766" max="10766" width="1.85546875" style="16" customWidth="1"/>
    <col min="10767" max="10767" width="3.85546875" style="16" customWidth="1"/>
    <col min="10768" max="10768" width="29.5703125" style="16" customWidth="1"/>
    <col min="10769" max="10769" width="8" style="16" customWidth="1"/>
    <col min="10770" max="10771" width="13" style="16" customWidth="1"/>
    <col min="10772" max="10772" width="12" style="16" customWidth="1"/>
    <col min="10773" max="10773" width="11.7109375" style="16" customWidth="1"/>
    <col min="10774" max="10774" width="15.5703125" style="16" customWidth="1"/>
    <col min="10775" max="10775" width="5.7109375" style="16" customWidth="1"/>
    <col min="10776" max="10776" width="16.42578125" style="16" customWidth="1"/>
    <col min="10777" max="10777" width="4" style="16" bestFit="1" customWidth="1"/>
    <col min="10778" max="10778" width="11.42578125" style="16"/>
    <col min="10779" max="10779" width="10.28515625" style="16" customWidth="1"/>
    <col min="10780" max="11008" width="11.42578125" style="16"/>
    <col min="11009" max="11009" width="21.7109375" style="16" customWidth="1"/>
    <col min="11010" max="11010" width="8" style="16" customWidth="1"/>
    <col min="11011" max="11011" width="8.5703125" style="16" customWidth="1"/>
    <col min="11012" max="11013" width="7.140625" style="16" customWidth="1"/>
    <col min="11014" max="11014" width="14.5703125" style="16" customWidth="1"/>
    <col min="11015" max="11015" width="8.28515625" style="16" customWidth="1"/>
    <col min="11016" max="11016" width="9.5703125" style="16" customWidth="1"/>
    <col min="11017" max="11017" width="8.140625" style="16" customWidth="1"/>
    <col min="11018" max="11018" width="9.140625" style="16" customWidth="1"/>
    <col min="11019" max="11019" width="8.42578125" style="16" customWidth="1"/>
    <col min="11020" max="11020" width="9.28515625" style="16" customWidth="1"/>
    <col min="11021" max="11021" width="14.28515625" style="16" customWidth="1"/>
    <col min="11022" max="11022" width="1.85546875" style="16" customWidth="1"/>
    <col min="11023" max="11023" width="3.85546875" style="16" customWidth="1"/>
    <col min="11024" max="11024" width="29.5703125" style="16" customWidth="1"/>
    <col min="11025" max="11025" width="8" style="16" customWidth="1"/>
    <col min="11026" max="11027" width="13" style="16" customWidth="1"/>
    <col min="11028" max="11028" width="12" style="16" customWidth="1"/>
    <col min="11029" max="11029" width="11.7109375" style="16" customWidth="1"/>
    <col min="11030" max="11030" width="15.5703125" style="16" customWidth="1"/>
    <col min="11031" max="11031" width="5.7109375" style="16" customWidth="1"/>
    <col min="11032" max="11032" width="16.42578125" style="16" customWidth="1"/>
    <col min="11033" max="11033" width="4" style="16" bestFit="1" customWidth="1"/>
    <col min="11034" max="11034" width="11.42578125" style="16"/>
    <col min="11035" max="11035" width="10.28515625" style="16" customWidth="1"/>
    <col min="11036" max="11264" width="11.42578125" style="16"/>
    <col min="11265" max="11265" width="21.7109375" style="16" customWidth="1"/>
    <col min="11266" max="11266" width="8" style="16" customWidth="1"/>
    <col min="11267" max="11267" width="8.5703125" style="16" customWidth="1"/>
    <col min="11268" max="11269" width="7.140625" style="16" customWidth="1"/>
    <col min="11270" max="11270" width="14.5703125" style="16" customWidth="1"/>
    <col min="11271" max="11271" width="8.28515625" style="16" customWidth="1"/>
    <col min="11272" max="11272" width="9.5703125" style="16" customWidth="1"/>
    <col min="11273" max="11273" width="8.140625" style="16" customWidth="1"/>
    <col min="11274" max="11274" width="9.140625" style="16" customWidth="1"/>
    <col min="11275" max="11275" width="8.42578125" style="16" customWidth="1"/>
    <col min="11276" max="11276" width="9.28515625" style="16" customWidth="1"/>
    <col min="11277" max="11277" width="14.28515625" style="16" customWidth="1"/>
    <col min="11278" max="11278" width="1.85546875" style="16" customWidth="1"/>
    <col min="11279" max="11279" width="3.85546875" style="16" customWidth="1"/>
    <col min="11280" max="11280" width="29.5703125" style="16" customWidth="1"/>
    <col min="11281" max="11281" width="8" style="16" customWidth="1"/>
    <col min="11282" max="11283" width="13" style="16" customWidth="1"/>
    <col min="11284" max="11284" width="12" style="16" customWidth="1"/>
    <col min="11285" max="11285" width="11.7109375" style="16" customWidth="1"/>
    <col min="11286" max="11286" width="15.5703125" style="16" customWidth="1"/>
    <col min="11287" max="11287" width="5.7109375" style="16" customWidth="1"/>
    <col min="11288" max="11288" width="16.42578125" style="16" customWidth="1"/>
    <col min="11289" max="11289" width="4" style="16" bestFit="1" customWidth="1"/>
    <col min="11290" max="11290" width="11.42578125" style="16"/>
    <col min="11291" max="11291" width="10.28515625" style="16" customWidth="1"/>
    <col min="11292" max="11520" width="11.42578125" style="16"/>
    <col min="11521" max="11521" width="21.7109375" style="16" customWidth="1"/>
    <col min="11522" max="11522" width="8" style="16" customWidth="1"/>
    <col min="11523" max="11523" width="8.5703125" style="16" customWidth="1"/>
    <col min="11524" max="11525" width="7.140625" style="16" customWidth="1"/>
    <col min="11526" max="11526" width="14.5703125" style="16" customWidth="1"/>
    <col min="11527" max="11527" width="8.28515625" style="16" customWidth="1"/>
    <col min="11528" max="11528" width="9.5703125" style="16" customWidth="1"/>
    <col min="11529" max="11529" width="8.140625" style="16" customWidth="1"/>
    <col min="11530" max="11530" width="9.140625" style="16" customWidth="1"/>
    <col min="11531" max="11531" width="8.42578125" style="16" customWidth="1"/>
    <col min="11532" max="11532" width="9.28515625" style="16" customWidth="1"/>
    <col min="11533" max="11533" width="14.28515625" style="16" customWidth="1"/>
    <col min="11534" max="11534" width="1.85546875" style="16" customWidth="1"/>
    <col min="11535" max="11535" width="3.85546875" style="16" customWidth="1"/>
    <col min="11536" max="11536" width="29.5703125" style="16" customWidth="1"/>
    <col min="11537" max="11537" width="8" style="16" customWidth="1"/>
    <col min="11538" max="11539" width="13" style="16" customWidth="1"/>
    <col min="11540" max="11540" width="12" style="16" customWidth="1"/>
    <col min="11541" max="11541" width="11.7109375" style="16" customWidth="1"/>
    <col min="11542" max="11542" width="15.5703125" style="16" customWidth="1"/>
    <col min="11543" max="11543" width="5.7109375" style="16" customWidth="1"/>
    <col min="11544" max="11544" width="16.42578125" style="16" customWidth="1"/>
    <col min="11545" max="11545" width="4" style="16" bestFit="1" customWidth="1"/>
    <col min="11546" max="11546" width="11.42578125" style="16"/>
    <col min="11547" max="11547" width="10.28515625" style="16" customWidth="1"/>
    <col min="11548" max="11776" width="11.42578125" style="16"/>
    <col min="11777" max="11777" width="21.7109375" style="16" customWidth="1"/>
    <col min="11778" max="11778" width="8" style="16" customWidth="1"/>
    <col min="11779" max="11779" width="8.5703125" style="16" customWidth="1"/>
    <col min="11780" max="11781" width="7.140625" style="16" customWidth="1"/>
    <col min="11782" max="11782" width="14.5703125" style="16" customWidth="1"/>
    <col min="11783" max="11783" width="8.28515625" style="16" customWidth="1"/>
    <col min="11784" max="11784" width="9.5703125" style="16" customWidth="1"/>
    <col min="11785" max="11785" width="8.140625" style="16" customWidth="1"/>
    <col min="11786" max="11786" width="9.140625" style="16" customWidth="1"/>
    <col min="11787" max="11787" width="8.42578125" style="16" customWidth="1"/>
    <col min="11788" max="11788" width="9.28515625" style="16" customWidth="1"/>
    <col min="11789" max="11789" width="14.28515625" style="16" customWidth="1"/>
    <col min="11790" max="11790" width="1.85546875" style="16" customWidth="1"/>
    <col min="11791" max="11791" width="3.85546875" style="16" customWidth="1"/>
    <col min="11792" max="11792" width="29.5703125" style="16" customWidth="1"/>
    <col min="11793" max="11793" width="8" style="16" customWidth="1"/>
    <col min="11794" max="11795" width="13" style="16" customWidth="1"/>
    <col min="11796" max="11796" width="12" style="16" customWidth="1"/>
    <col min="11797" max="11797" width="11.7109375" style="16" customWidth="1"/>
    <col min="11798" max="11798" width="15.5703125" style="16" customWidth="1"/>
    <col min="11799" max="11799" width="5.7109375" style="16" customWidth="1"/>
    <col min="11800" max="11800" width="16.42578125" style="16" customWidth="1"/>
    <col min="11801" max="11801" width="4" style="16" bestFit="1" customWidth="1"/>
    <col min="11802" max="11802" width="11.42578125" style="16"/>
    <col min="11803" max="11803" width="10.28515625" style="16" customWidth="1"/>
    <col min="11804" max="12032" width="11.42578125" style="16"/>
    <col min="12033" max="12033" width="21.7109375" style="16" customWidth="1"/>
    <col min="12034" max="12034" width="8" style="16" customWidth="1"/>
    <col min="12035" max="12035" width="8.5703125" style="16" customWidth="1"/>
    <col min="12036" max="12037" width="7.140625" style="16" customWidth="1"/>
    <col min="12038" max="12038" width="14.5703125" style="16" customWidth="1"/>
    <col min="12039" max="12039" width="8.28515625" style="16" customWidth="1"/>
    <col min="12040" max="12040" width="9.5703125" style="16" customWidth="1"/>
    <col min="12041" max="12041" width="8.140625" style="16" customWidth="1"/>
    <col min="12042" max="12042" width="9.140625" style="16" customWidth="1"/>
    <col min="12043" max="12043" width="8.42578125" style="16" customWidth="1"/>
    <col min="12044" max="12044" width="9.28515625" style="16" customWidth="1"/>
    <col min="12045" max="12045" width="14.28515625" style="16" customWidth="1"/>
    <col min="12046" max="12046" width="1.85546875" style="16" customWidth="1"/>
    <col min="12047" max="12047" width="3.85546875" style="16" customWidth="1"/>
    <col min="12048" max="12048" width="29.5703125" style="16" customWidth="1"/>
    <col min="12049" max="12049" width="8" style="16" customWidth="1"/>
    <col min="12050" max="12051" width="13" style="16" customWidth="1"/>
    <col min="12052" max="12052" width="12" style="16" customWidth="1"/>
    <col min="12053" max="12053" width="11.7109375" style="16" customWidth="1"/>
    <col min="12054" max="12054" width="15.5703125" style="16" customWidth="1"/>
    <col min="12055" max="12055" width="5.7109375" style="16" customWidth="1"/>
    <col min="12056" max="12056" width="16.42578125" style="16" customWidth="1"/>
    <col min="12057" max="12057" width="4" style="16" bestFit="1" customWidth="1"/>
    <col min="12058" max="12058" width="11.42578125" style="16"/>
    <col min="12059" max="12059" width="10.28515625" style="16" customWidth="1"/>
    <col min="12060" max="12288" width="11.42578125" style="16"/>
    <col min="12289" max="12289" width="21.7109375" style="16" customWidth="1"/>
    <col min="12290" max="12290" width="8" style="16" customWidth="1"/>
    <col min="12291" max="12291" width="8.5703125" style="16" customWidth="1"/>
    <col min="12292" max="12293" width="7.140625" style="16" customWidth="1"/>
    <col min="12294" max="12294" width="14.5703125" style="16" customWidth="1"/>
    <col min="12295" max="12295" width="8.28515625" style="16" customWidth="1"/>
    <col min="12296" max="12296" width="9.5703125" style="16" customWidth="1"/>
    <col min="12297" max="12297" width="8.140625" style="16" customWidth="1"/>
    <col min="12298" max="12298" width="9.140625" style="16" customWidth="1"/>
    <col min="12299" max="12299" width="8.42578125" style="16" customWidth="1"/>
    <col min="12300" max="12300" width="9.28515625" style="16" customWidth="1"/>
    <col min="12301" max="12301" width="14.28515625" style="16" customWidth="1"/>
    <col min="12302" max="12302" width="1.85546875" style="16" customWidth="1"/>
    <col min="12303" max="12303" width="3.85546875" style="16" customWidth="1"/>
    <col min="12304" max="12304" width="29.5703125" style="16" customWidth="1"/>
    <col min="12305" max="12305" width="8" style="16" customWidth="1"/>
    <col min="12306" max="12307" width="13" style="16" customWidth="1"/>
    <col min="12308" max="12308" width="12" style="16" customWidth="1"/>
    <col min="12309" max="12309" width="11.7109375" style="16" customWidth="1"/>
    <col min="12310" max="12310" width="15.5703125" style="16" customWidth="1"/>
    <col min="12311" max="12311" width="5.7109375" style="16" customWidth="1"/>
    <col min="12312" max="12312" width="16.42578125" style="16" customWidth="1"/>
    <col min="12313" max="12313" width="4" style="16" bestFit="1" customWidth="1"/>
    <col min="12314" max="12314" width="11.42578125" style="16"/>
    <col min="12315" max="12315" width="10.28515625" style="16" customWidth="1"/>
    <col min="12316" max="12544" width="11.42578125" style="16"/>
    <col min="12545" max="12545" width="21.7109375" style="16" customWidth="1"/>
    <col min="12546" max="12546" width="8" style="16" customWidth="1"/>
    <col min="12547" max="12547" width="8.5703125" style="16" customWidth="1"/>
    <col min="12548" max="12549" width="7.140625" style="16" customWidth="1"/>
    <col min="12550" max="12550" width="14.5703125" style="16" customWidth="1"/>
    <col min="12551" max="12551" width="8.28515625" style="16" customWidth="1"/>
    <col min="12552" max="12552" width="9.5703125" style="16" customWidth="1"/>
    <col min="12553" max="12553" width="8.140625" style="16" customWidth="1"/>
    <col min="12554" max="12554" width="9.140625" style="16" customWidth="1"/>
    <col min="12555" max="12555" width="8.42578125" style="16" customWidth="1"/>
    <col min="12556" max="12556" width="9.28515625" style="16" customWidth="1"/>
    <col min="12557" max="12557" width="14.28515625" style="16" customWidth="1"/>
    <col min="12558" max="12558" width="1.85546875" style="16" customWidth="1"/>
    <col min="12559" max="12559" width="3.85546875" style="16" customWidth="1"/>
    <col min="12560" max="12560" width="29.5703125" style="16" customWidth="1"/>
    <col min="12561" max="12561" width="8" style="16" customWidth="1"/>
    <col min="12562" max="12563" width="13" style="16" customWidth="1"/>
    <col min="12564" max="12564" width="12" style="16" customWidth="1"/>
    <col min="12565" max="12565" width="11.7109375" style="16" customWidth="1"/>
    <col min="12566" max="12566" width="15.5703125" style="16" customWidth="1"/>
    <col min="12567" max="12567" width="5.7109375" style="16" customWidth="1"/>
    <col min="12568" max="12568" width="16.42578125" style="16" customWidth="1"/>
    <col min="12569" max="12569" width="4" style="16" bestFit="1" customWidth="1"/>
    <col min="12570" max="12570" width="11.42578125" style="16"/>
    <col min="12571" max="12571" width="10.28515625" style="16" customWidth="1"/>
    <col min="12572" max="12800" width="11.42578125" style="16"/>
    <col min="12801" max="12801" width="21.7109375" style="16" customWidth="1"/>
    <col min="12802" max="12802" width="8" style="16" customWidth="1"/>
    <col min="12803" max="12803" width="8.5703125" style="16" customWidth="1"/>
    <col min="12804" max="12805" width="7.140625" style="16" customWidth="1"/>
    <col min="12806" max="12806" width="14.5703125" style="16" customWidth="1"/>
    <col min="12807" max="12807" width="8.28515625" style="16" customWidth="1"/>
    <col min="12808" max="12808" width="9.5703125" style="16" customWidth="1"/>
    <col min="12809" max="12809" width="8.140625" style="16" customWidth="1"/>
    <col min="12810" max="12810" width="9.140625" style="16" customWidth="1"/>
    <col min="12811" max="12811" width="8.42578125" style="16" customWidth="1"/>
    <col min="12812" max="12812" width="9.28515625" style="16" customWidth="1"/>
    <col min="12813" max="12813" width="14.28515625" style="16" customWidth="1"/>
    <col min="12814" max="12814" width="1.85546875" style="16" customWidth="1"/>
    <col min="12815" max="12815" width="3.85546875" style="16" customWidth="1"/>
    <col min="12816" max="12816" width="29.5703125" style="16" customWidth="1"/>
    <col min="12817" max="12817" width="8" style="16" customWidth="1"/>
    <col min="12818" max="12819" width="13" style="16" customWidth="1"/>
    <col min="12820" max="12820" width="12" style="16" customWidth="1"/>
    <col min="12821" max="12821" width="11.7109375" style="16" customWidth="1"/>
    <col min="12822" max="12822" width="15.5703125" style="16" customWidth="1"/>
    <col min="12823" max="12823" width="5.7109375" style="16" customWidth="1"/>
    <col min="12824" max="12824" width="16.42578125" style="16" customWidth="1"/>
    <col min="12825" max="12825" width="4" style="16" bestFit="1" customWidth="1"/>
    <col min="12826" max="12826" width="11.42578125" style="16"/>
    <col min="12827" max="12827" width="10.28515625" style="16" customWidth="1"/>
    <col min="12828" max="13056" width="11.42578125" style="16"/>
    <col min="13057" max="13057" width="21.7109375" style="16" customWidth="1"/>
    <col min="13058" max="13058" width="8" style="16" customWidth="1"/>
    <col min="13059" max="13059" width="8.5703125" style="16" customWidth="1"/>
    <col min="13060" max="13061" width="7.140625" style="16" customWidth="1"/>
    <col min="13062" max="13062" width="14.5703125" style="16" customWidth="1"/>
    <col min="13063" max="13063" width="8.28515625" style="16" customWidth="1"/>
    <col min="13064" max="13064" width="9.5703125" style="16" customWidth="1"/>
    <col min="13065" max="13065" width="8.140625" style="16" customWidth="1"/>
    <col min="13066" max="13066" width="9.140625" style="16" customWidth="1"/>
    <col min="13067" max="13067" width="8.42578125" style="16" customWidth="1"/>
    <col min="13068" max="13068" width="9.28515625" style="16" customWidth="1"/>
    <col min="13069" max="13069" width="14.28515625" style="16" customWidth="1"/>
    <col min="13070" max="13070" width="1.85546875" style="16" customWidth="1"/>
    <col min="13071" max="13071" width="3.85546875" style="16" customWidth="1"/>
    <col min="13072" max="13072" width="29.5703125" style="16" customWidth="1"/>
    <col min="13073" max="13073" width="8" style="16" customWidth="1"/>
    <col min="13074" max="13075" width="13" style="16" customWidth="1"/>
    <col min="13076" max="13076" width="12" style="16" customWidth="1"/>
    <col min="13077" max="13077" width="11.7109375" style="16" customWidth="1"/>
    <col min="13078" max="13078" width="15.5703125" style="16" customWidth="1"/>
    <col min="13079" max="13079" width="5.7109375" style="16" customWidth="1"/>
    <col min="13080" max="13080" width="16.42578125" style="16" customWidth="1"/>
    <col min="13081" max="13081" width="4" style="16" bestFit="1" customWidth="1"/>
    <col min="13082" max="13082" width="11.42578125" style="16"/>
    <col min="13083" max="13083" width="10.28515625" style="16" customWidth="1"/>
    <col min="13084" max="13312" width="11.42578125" style="16"/>
    <col min="13313" max="13313" width="21.7109375" style="16" customWidth="1"/>
    <col min="13314" max="13314" width="8" style="16" customWidth="1"/>
    <col min="13315" max="13315" width="8.5703125" style="16" customWidth="1"/>
    <col min="13316" max="13317" width="7.140625" style="16" customWidth="1"/>
    <col min="13318" max="13318" width="14.5703125" style="16" customWidth="1"/>
    <col min="13319" max="13319" width="8.28515625" style="16" customWidth="1"/>
    <col min="13320" max="13320" width="9.5703125" style="16" customWidth="1"/>
    <col min="13321" max="13321" width="8.140625" style="16" customWidth="1"/>
    <col min="13322" max="13322" width="9.140625" style="16" customWidth="1"/>
    <col min="13323" max="13323" width="8.42578125" style="16" customWidth="1"/>
    <col min="13324" max="13324" width="9.28515625" style="16" customWidth="1"/>
    <col min="13325" max="13325" width="14.28515625" style="16" customWidth="1"/>
    <col min="13326" max="13326" width="1.85546875" style="16" customWidth="1"/>
    <col min="13327" max="13327" width="3.85546875" style="16" customWidth="1"/>
    <col min="13328" max="13328" width="29.5703125" style="16" customWidth="1"/>
    <col min="13329" max="13329" width="8" style="16" customWidth="1"/>
    <col min="13330" max="13331" width="13" style="16" customWidth="1"/>
    <col min="13332" max="13332" width="12" style="16" customWidth="1"/>
    <col min="13333" max="13333" width="11.7109375" style="16" customWidth="1"/>
    <col min="13334" max="13334" width="15.5703125" style="16" customWidth="1"/>
    <col min="13335" max="13335" width="5.7109375" style="16" customWidth="1"/>
    <col min="13336" max="13336" width="16.42578125" style="16" customWidth="1"/>
    <col min="13337" max="13337" width="4" style="16" bestFit="1" customWidth="1"/>
    <col min="13338" max="13338" width="11.42578125" style="16"/>
    <col min="13339" max="13339" width="10.28515625" style="16" customWidth="1"/>
    <col min="13340" max="13568" width="11.42578125" style="16"/>
    <col min="13569" max="13569" width="21.7109375" style="16" customWidth="1"/>
    <col min="13570" max="13570" width="8" style="16" customWidth="1"/>
    <col min="13571" max="13571" width="8.5703125" style="16" customWidth="1"/>
    <col min="13572" max="13573" width="7.140625" style="16" customWidth="1"/>
    <col min="13574" max="13574" width="14.5703125" style="16" customWidth="1"/>
    <col min="13575" max="13575" width="8.28515625" style="16" customWidth="1"/>
    <col min="13576" max="13576" width="9.5703125" style="16" customWidth="1"/>
    <col min="13577" max="13577" width="8.140625" style="16" customWidth="1"/>
    <col min="13578" max="13578" width="9.140625" style="16" customWidth="1"/>
    <col min="13579" max="13579" width="8.42578125" style="16" customWidth="1"/>
    <col min="13580" max="13580" width="9.28515625" style="16" customWidth="1"/>
    <col min="13581" max="13581" width="14.28515625" style="16" customWidth="1"/>
    <col min="13582" max="13582" width="1.85546875" style="16" customWidth="1"/>
    <col min="13583" max="13583" width="3.85546875" style="16" customWidth="1"/>
    <col min="13584" max="13584" width="29.5703125" style="16" customWidth="1"/>
    <col min="13585" max="13585" width="8" style="16" customWidth="1"/>
    <col min="13586" max="13587" width="13" style="16" customWidth="1"/>
    <col min="13588" max="13588" width="12" style="16" customWidth="1"/>
    <col min="13589" max="13589" width="11.7109375" style="16" customWidth="1"/>
    <col min="13590" max="13590" width="15.5703125" style="16" customWidth="1"/>
    <col min="13591" max="13591" width="5.7109375" style="16" customWidth="1"/>
    <col min="13592" max="13592" width="16.42578125" style="16" customWidth="1"/>
    <col min="13593" max="13593" width="4" style="16" bestFit="1" customWidth="1"/>
    <col min="13594" max="13594" width="11.42578125" style="16"/>
    <col min="13595" max="13595" width="10.28515625" style="16" customWidth="1"/>
    <col min="13596" max="13824" width="11.42578125" style="16"/>
    <col min="13825" max="13825" width="21.7109375" style="16" customWidth="1"/>
    <col min="13826" max="13826" width="8" style="16" customWidth="1"/>
    <col min="13827" max="13827" width="8.5703125" style="16" customWidth="1"/>
    <col min="13828" max="13829" width="7.140625" style="16" customWidth="1"/>
    <col min="13830" max="13830" width="14.5703125" style="16" customWidth="1"/>
    <col min="13831" max="13831" width="8.28515625" style="16" customWidth="1"/>
    <col min="13832" max="13832" width="9.5703125" style="16" customWidth="1"/>
    <col min="13833" max="13833" width="8.140625" style="16" customWidth="1"/>
    <col min="13834" max="13834" width="9.140625" style="16" customWidth="1"/>
    <col min="13835" max="13835" width="8.42578125" style="16" customWidth="1"/>
    <col min="13836" max="13836" width="9.28515625" style="16" customWidth="1"/>
    <col min="13837" max="13837" width="14.28515625" style="16" customWidth="1"/>
    <col min="13838" max="13838" width="1.85546875" style="16" customWidth="1"/>
    <col min="13839" max="13839" width="3.85546875" style="16" customWidth="1"/>
    <col min="13840" max="13840" width="29.5703125" style="16" customWidth="1"/>
    <col min="13841" max="13841" width="8" style="16" customWidth="1"/>
    <col min="13842" max="13843" width="13" style="16" customWidth="1"/>
    <col min="13844" max="13844" width="12" style="16" customWidth="1"/>
    <col min="13845" max="13845" width="11.7109375" style="16" customWidth="1"/>
    <col min="13846" max="13846" width="15.5703125" style="16" customWidth="1"/>
    <col min="13847" max="13847" width="5.7109375" style="16" customWidth="1"/>
    <col min="13848" max="13848" width="16.42578125" style="16" customWidth="1"/>
    <col min="13849" max="13849" width="4" style="16" bestFit="1" customWidth="1"/>
    <col min="13850" max="13850" width="11.42578125" style="16"/>
    <col min="13851" max="13851" width="10.28515625" style="16" customWidth="1"/>
    <col min="13852" max="14080" width="11.42578125" style="16"/>
    <col min="14081" max="14081" width="21.7109375" style="16" customWidth="1"/>
    <col min="14082" max="14082" width="8" style="16" customWidth="1"/>
    <col min="14083" max="14083" width="8.5703125" style="16" customWidth="1"/>
    <col min="14084" max="14085" width="7.140625" style="16" customWidth="1"/>
    <col min="14086" max="14086" width="14.5703125" style="16" customWidth="1"/>
    <col min="14087" max="14087" width="8.28515625" style="16" customWidth="1"/>
    <col min="14088" max="14088" width="9.5703125" style="16" customWidth="1"/>
    <col min="14089" max="14089" width="8.140625" style="16" customWidth="1"/>
    <col min="14090" max="14090" width="9.140625" style="16" customWidth="1"/>
    <col min="14091" max="14091" width="8.42578125" style="16" customWidth="1"/>
    <col min="14092" max="14092" width="9.28515625" style="16" customWidth="1"/>
    <col min="14093" max="14093" width="14.28515625" style="16" customWidth="1"/>
    <col min="14094" max="14094" width="1.85546875" style="16" customWidth="1"/>
    <col min="14095" max="14095" width="3.85546875" style="16" customWidth="1"/>
    <col min="14096" max="14096" width="29.5703125" style="16" customWidth="1"/>
    <col min="14097" max="14097" width="8" style="16" customWidth="1"/>
    <col min="14098" max="14099" width="13" style="16" customWidth="1"/>
    <col min="14100" max="14100" width="12" style="16" customWidth="1"/>
    <col min="14101" max="14101" width="11.7109375" style="16" customWidth="1"/>
    <col min="14102" max="14102" width="15.5703125" style="16" customWidth="1"/>
    <col min="14103" max="14103" width="5.7109375" style="16" customWidth="1"/>
    <col min="14104" max="14104" width="16.42578125" style="16" customWidth="1"/>
    <col min="14105" max="14105" width="4" style="16" bestFit="1" customWidth="1"/>
    <col min="14106" max="14106" width="11.42578125" style="16"/>
    <col min="14107" max="14107" width="10.28515625" style="16" customWidth="1"/>
    <col min="14108" max="14336" width="11.42578125" style="16"/>
    <col min="14337" max="14337" width="21.7109375" style="16" customWidth="1"/>
    <col min="14338" max="14338" width="8" style="16" customWidth="1"/>
    <col min="14339" max="14339" width="8.5703125" style="16" customWidth="1"/>
    <col min="14340" max="14341" width="7.140625" style="16" customWidth="1"/>
    <col min="14342" max="14342" width="14.5703125" style="16" customWidth="1"/>
    <col min="14343" max="14343" width="8.28515625" style="16" customWidth="1"/>
    <col min="14344" max="14344" width="9.5703125" style="16" customWidth="1"/>
    <col min="14345" max="14345" width="8.140625" style="16" customWidth="1"/>
    <col min="14346" max="14346" width="9.140625" style="16" customWidth="1"/>
    <col min="14347" max="14347" width="8.42578125" style="16" customWidth="1"/>
    <col min="14348" max="14348" width="9.28515625" style="16" customWidth="1"/>
    <col min="14349" max="14349" width="14.28515625" style="16" customWidth="1"/>
    <col min="14350" max="14350" width="1.85546875" style="16" customWidth="1"/>
    <col min="14351" max="14351" width="3.85546875" style="16" customWidth="1"/>
    <col min="14352" max="14352" width="29.5703125" style="16" customWidth="1"/>
    <col min="14353" max="14353" width="8" style="16" customWidth="1"/>
    <col min="14354" max="14355" width="13" style="16" customWidth="1"/>
    <col min="14356" max="14356" width="12" style="16" customWidth="1"/>
    <col min="14357" max="14357" width="11.7109375" style="16" customWidth="1"/>
    <col min="14358" max="14358" width="15.5703125" style="16" customWidth="1"/>
    <col min="14359" max="14359" width="5.7109375" style="16" customWidth="1"/>
    <col min="14360" max="14360" width="16.42578125" style="16" customWidth="1"/>
    <col min="14361" max="14361" width="4" style="16" bestFit="1" customWidth="1"/>
    <col min="14362" max="14362" width="11.42578125" style="16"/>
    <col min="14363" max="14363" width="10.28515625" style="16" customWidth="1"/>
    <col min="14364" max="14592" width="11.42578125" style="16"/>
    <col min="14593" max="14593" width="21.7109375" style="16" customWidth="1"/>
    <col min="14594" max="14594" width="8" style="16" customWidth="1"/>
    <col min="14595" max="14595" width="8.5703125" style="16" customWidth="1"/>
    <col min="14596" max="14597" width="7.140625" style="16" customWidth="1"/>
    <col min="14598" max="14598" width="14.5703125" style="16" customWidth="1"/>
    <col min="14599" max="14599" width="8.28515625" style="16" customWidth="1"/>
    <col min="14600" max="14600" width="9.5703125" style="16" customWidth="1"/>
    <col min="14601" max="14601" width="8.140625" style="16" customWidth="1"/>
    <col min="14602" max="14602" width="9.140625" style="16" customWidth="1"/>
    <col min="14603" max="14603" width="8.42578125" style="16" customWidth="1"/>
    <col min="14604" max="14604" width="9.28515625" style="16" customWidth="1"/>
    <col min="14605" max="14605" width="14.28515625" style="16" customWidth="1"/>
    <col min="14606" max="14606" width="1.85546875" style="16" customWidth="1"/>
    <col min="14607" max="14607" width="3.85546875" style="16" customWidth="1"/>
    <col min="14608" max="14608" width="29.5703125" style="16" customWidth="1"/>
    <col min="14609" max="14609" width="8" style="16" customWidth="1"/>
    <col min="14610" max="14611" width="13" style="16" customWidth="1"/>
    <col min="14612" max="14612" width="12" style="16" customWidth="1"/>
    <col min="14613" max="14613" width="11.7109375" style="16" customWidth="1"/>
    <col min="14614" max="14614" width="15.5703125" style="16" customWidth="1"/>
    <col min="14615" max="14615" width="5.7109375" style="16" customWidth="1"/>
    <col min="14616" max="14616" width="16.42578125" style="16" customWidth="1"/>
    <col min="14617" max="14617" width="4" style="16" bestFit="1" customWidth="1"/>
    <col min="14618" max="14618" width="11.42578125" style="16"/>
    <col min="14619" max="14619" width="10.28515625" style="16" customWidth="1"/>
    <col min="14620" max="14848" width="11.42578125" style="16"/>
    <col min="14849" max="14849" width="21.7109375" style="16" customWidth="1"/>
    <col min="14850" max="14850" width="8" style="16" customWidth="1"/>
    <col min="14851" max="14851" width="8.5703125" style="16" customWidth="1"/>
    <col min="14852" max="14853" width="7.140625" style="16" customWidth="1"/>
    <col min="14854" max="14854" width="14.5703125" style="16" customWidth="1"/>
    <col min="14855" max="14855" width="8.28515625" style="16" customWidth="1"/>
    <col min="14856" max="14856" width="9.5703125" style="16" customWidth="1"/>
    <col min="14857" max="14857" width="8.140625" style="16" customWidth="1"/>
    <col min="14858" max="14858" width="9.140625" style="16" customWidth="1"/>
    <col min="14859" max="14859" width="8.42578125" style="16" customWidth="1"/>
    <col min="14860" max="14860" width="9.28515625" style="16" customWidth="1"/>
    <col min="14861" max="14861" width="14.28515625" style="16" customWidth="1"/>
    <col min="14862" max="14862" width="1.85546875" style="16" customWidth="1"/>
    <col min="14863" max="14863" width="3.85546875" style="16" customWidth="1"/>
    <col min="14864" max="14864" width="29.5703125" style="16" customWidth="1"/>
    <col min="14865" max="14865" width="8" style="16" customWidth="1"/>
    <col min="14866" max="14867" width="13" style="16" customWidth="1"/>
    <col min="14868" max="14868" width="12" style="16" customWidth="1"/>
    <col min="14869" max="14869" width="11.7109375" style="16" customWidth="1"/>
    <col min="14870" max="14870" width="15.5703125" style="16" customWidth="1"/>
    <col min="14871" max="14871" width="5.7109375" style="16" customWidth="1"/>
    <col min="14872" max="14872" width="16.42578125" style="16" customWidth="1"/>
    <col min="14873" max="14873" width="4" style="16" bestFit="1" customWidth="1"/>
    <col min="14874" max="14874" width="11.42578125" style="16"/>
    <col min="14875" max="14875" width="10.28515625" style="16" customWidth="1"/>
    <col min="14876" max="15104" width="11.42578125" style="16"/>
    <col min="15105" max="15105" width="21.7109375" style="16" customWidth="1"/>
    <col min="15106" max="15106" width="8" style="16" customWidth="1"/>
    <col min="15107" max="15107" width="8.5703125" style="16" customWidth="1"/>
    <col min="15108" max="15109" width="7.140625" style="16" customWidth="1"/>
    <col min="15110" max="15110" width="14.5703125" style="16" customWidth="1"/>
    <col min="15111" max="15111" width="8.28515625" style="16" customWidth="1"/>
    <col min="15112" max="15112" width="9.5703125" style="16" customWidth="1"/>
    <col min="15113" max="15113" width="8.140625" style="16" customWidth="1"/>
    <col min="15114" max="15114" width="9.140625" style="16" customWidth="1"/>
    <col min="15115" max="15115" width="8.42578125" style="16" customWidth="1"/>
    <col min="15116" max="15116" width="9.28515625" style="16" customWidth="1"/>
    <col min="15117" max="15117" width="14.28515625" style="16" customWidth="1"/>
    <col min="15118" max="15118" width="1.85546875" style="16" customWidth="1"/>
    <col min="15119" max="15119" width="3.85546875" style="16" customWidth="1"/>
    <col min="15120" max="15120" width="29.5703125" style="16" customWidth="1"/>
    <col min="15121" max="15121" width="8" style="16" customWidth="1"/>
    <col min="15122" max="15123" width="13" style="16" customWidth="1"/>
    <col min="15124" max="15124" width="12" style="16" customWidth="1"/>
    <col min="15125" max="15125" width="11.7109375" style="16" customWidth="1"/>
    <col min="15126" max="15126" width="15.5703125" style="16" customWidth="1"/>
    <col min="15127" max="15127" width="5.7109375" style="16" customWidth="1"/>
    <col min="15128" max="15128" width="16.42578125" style="16" customWidth="1"/>
    <col min="15129" max="15129" width="4" style="16" bestFit="1" customWidth="1"/>
    <col min="15130" max="15130" width="11.42578125" style="16"/>
    <col min="15131" max="15131" width="10.28515625" style="16" customWidth="1"/>
    <col min="15132" max="15360" width="11.42578125" style="16"/>
    <col min="15361" max="15361" width="21.7109375" style="16" customWidth="1"/>
    <col min="15362" max="15362" width="8" style="16" customWidth="1"/>
    <col min="15363" max="15363" width="8.5703125" style="16" customWidth="1"/>
    <col min="15364" max="15365" width="7.140625" style="16" customWidth="1"/>
    <col min="15366" max="15366" width="14.5703125" style="16" customWidth="1"/>
    <col min="15367" max="15367" width="8.28515625" style="16" customWidth="1"/>
    <col min="15368" max="15368" width="9.5703125" style="16" customWidth="1"/>
    <col min="15369" max="15369" width="8.140625" style="16" customWidth="1"/>
    <col min="15370" max="15370" width="9.140625" style="16" customWidth="1"/>
    <col min="15371" max="15371" width="8.42578125" style="16" customWidth="1"/>
    <col min="15372" max="15372" width="9.28515625" style="16" customWidth="1"/>
    <col min="15373" max="15373" width="14.28515625" style="16" customWidth="1"/>
    <col min="15374" max="15374" width="1.85546875" style="16" customWidth="1"/>
    <col min="15375" max="15375" width="3.85546875" style="16" customWidth="1"/>
    <col min="15376" max="15376" width="29.5703125" style="16" customWidth="1"/>
    <col min="15377" max="15377" width="8" style="16" customWidth="1"/>
    <col min="15378" max="15379" width="13" style="16" customWidth="1"/>
    <col min="15380" max="15380" width="12" style="16" customWidth="1"/>
    <col min="15381" max="15381" width="11.7109375" style="16" customWidth="1"/>
    <col min="15382" max="15382" width="15.5703125" style="16" customWidth="1"/>
    <col min="15383" max="15383" width="5.7109375" style="16" customWidth="1"/>
    <col min="15384" max="15384" width="16.42578125" style="16" customWidth="1"/>
    <col min="15385" max="15385" width="4" style="16" bestFit="1" customWidth="1"/>
    <col min="15386" max="15386" width="11.42578125" style="16"/>
    <col min="15387" max="15387" width="10.28515625" style="16" customWidth="1"/>
    <col min="15388" max="15616" width="11.42578125" style="16"/>
    <col min="15617" max="15617" width="21.7109375" style="16" customWidth="1"/>
    <col min="15618" max="15618" width="8" style="16" customWidth="1"/>
    <col min="15619" max="15619" width="8.5703125" style="16" customWidth="1"/>
    <col min="15620" max="15621" width="7.140625" style="16" customWidth="1"/>
    <col min="15622" max="15622" width="14.5703125" style="16" customWidth="1"/>
    <col min="15623" max="15623" width="8.28515625" style="16" customWidth="1"/>
    <col min="15624" max="15624" width="9.5703125" style="16" customWidth="1"/>
    <col min="15625" max="15625" width="8.140625" style="16" customWidth="1"/>
    <col min="15626" max="15626" width="9.140625" style="16" customWidth="1"/>
    <col min="15627" max="15627" width="8.42578125" style="16" customWidth="1"/>
    <col min="15628" max="15628" width="9.28515625" style="16" customWidth="1"/>
    <col min="15629" max="15629" width="14.28515625" style="16" customWidth="1"/>
    <col min="15630" max="15630" width="1.85546875" style="16" customWidth="1"/>
    <col min="15631" max="15631" width="3.85546875" style="16" customWidth="1"/>
    <col min="15632" max="15632" width="29.5703125" style="16" customWidth="1"/>
    <col min="15633" max="15633" width="8" style="16" customWidth="1"/>
    <col min="15634" max="15635" width="13" style="16" customWidth="1"/>
    <col min="15636" max="15636" width="12" style="16" customWidth="1"/>
    <col min="15637" max="15637" width="11.7109375" style="16" customWidth="1"/>
    <col min="15638" max="15638" width="15.5703125" style="16" customWidth="1"/>
    <col min="15639" max="15639" width="5.7109375" style="16" customWidth="1"/>
    <col min="15640" max="15640" width="16.42578125" style="16" customWidth="1"/>
    <col min="15641" max="15641" width="4" style="16" bestFit="1" customWidth="1"/>
    <col min="15642" max="15642" width="11.42578125" style="16"/>
    <col min="15643" max="15643" width="10.28515625" style="16" customWidth="1"/>
    <col min="15644" max="15872" width="11.42578125" style="16"/>
    <col min="15873" max="15873" width="21.7109375" style="16" customWidth="1"/>
    <col min="15874" max="15874" width="8" style="16" customWidth="1"/>
    <col min="15875" max="15875" width="8.5703125" style="16" customWidth="1"/>
    <col min="15876" max="15877" width="7.140625" style="16" customWidth="1"/>
    <col min="15878" max="15878" width="14.5703125" style="16" customWidth="1"/>
    <col min="15879" max="15879" width="8.28515625" style="16" customWidth="1"/>
    <col min="15880" max="15880" width="9.5703125" style="16" customWidth="1"/>
    <col min="15881" max="15881" width="8.140625" style="16" customWidth="1"/>
    <col min="15882" max="15882" width="9.140625" style="16" customWidth="1"/>
    <col min="15883" max="15883" width="8.42578125" style="16" customWidth="1"/>
    <col min="15884" max="15884" width="9.28515625" style="16" customWidth="1"/>
    <col min="15885" max="15885" width="14.28515625" style="16" customWidth="1"/>
    <col min="15886" max="15886" width="1.85546875" style="16" customWidth="1"/>
    <col min="15887" max="15887" width="3.85546875" style="16" customWidth="1"/>
    <col min="15888" max="15888" width="29.5703125" style="16" customWidth="1"/>
    <col min="15889" max="15889" width="8" style="16" customWidth="1"/>
    <col min="15890" max="15891" width="13" style="16" customWidth="1"/>
    <col min="15892" max="15892" width="12" style="16" customWidth="1"/>
    <col min="15893" max="15893" width="11.7109375" style="16" customWidth="1"/>
    <col min="15894" max="15894" width="15.5703125" style="16" customWidth="1"/>
    <col min="15895" max="15895" width="5.7109375" style="16" customWidth="1"/>
    <col min="15896" max="15896" width="16.42578125" style="16" customWidth="1"/>
    <col min="15897" max="15897" width="4" style="16" bestFit="1" customWidth="1"/>
    <col min="15898" max="15898" width="11.42578125" style="16"/>
    <col min="15899" max="15899" width="10.28515625" style="16" customWidth="1"/>
    <col min="15900" max="16128" width="11.42578125" style="16"/>
    <col min="16129" max="16129" width="21.7109375" style="16" customWidth="1"/>
    <col min="16130" max="16130" width="8" style="16" customWidth="1"/>
    <col min="16131" max="16131" width="8.5703125" style="16" customWidth="1"/>
    <col min="16132" max="16133" width="7.140625" style="16" customWidth="1"/>
    <col min="16134" max="16134" width="14.5703125" style="16" customWidth="1"/>
    <col min="16135" max="16135" width="8.28515625" style="16" customWidth="1"/>
    <col min="16136" max="16136" width="9.5703125" style="16" customWidth="1"/>
    <col min="16137" max="16137" width="8.140625" style="16" customWidth="1"/>
    <col min="16138" max="16138" width="9.140625" style="16" customWidth="1"/>
    <col min="16139" max="16139" width="8.42578125" style="16" customWidth="1"/>
    <col min="16140" max="16140" width="9.28515625" style="16" customWidth="1"/>
    <col min="16141" max="16141" width="14.28515625" style="16" customWidth="1"/>
    <col min="16142" max="16142" width="1.85546875" style="16" customWidth="1"/>
    <col min="16143" max="16143" width="3.85546875" style="16" customWidth="1"/>
    <col min="16144" max="16144" width="29.5703125" style="16" customWidth="1"/>
    <col min="16145" max="16145" width="8" style="16" customWidth="1"/>
    <col min="16146" max="16147" width="13" style="16" customWidth="1"/>
    <col min="16148" max="16148" width="12" style="16" customWidth="1"/>
    <col min="16149" max="16149" width="11.7109375" style="16" customWidth="1"/>
    <col min="16150" max="16150" width="15.5703125" style="16" customWidth="1"/>
    <col min="16151" max="16151" width="5.7109375" style="16" customWidth="1"/>
    <col min="16152" max="16152" width="16.42578125" style="16" customWidth="1"/>
    <col min="16153" max="16153" width="4" style="16" bestFit="1" customWidth="1"/>
    <col min="16154" max="16154" width="11.42578125" style="16"/>
    <col min="16155" max="16155" width="10.28515625" style="16" customWidth="1"/>
    <col min="16156" max="16384" width="11.42578125" style="16"/>
  </cols>
  <sheetData>
    <row r="1" spans="1:22" x14ac:dyDescent="0.2">
      <c r="A1" s="9" t="s">
        <v>53</v>
      </c>
      <c r="B1" s="10" t="s">
        <v>54</v>
      </c>
      <c r="C1" s="11"/>
      <c r="D1" s="11"/>
      <c r="E1" s="10"/>
      <c r="F1" s="10"/>
      <c r="G1" s="12"/>
      <c r="H1" s="10"/>
      <c r="I1" s="11"/>
      <c r="J1" s="13"/>
      <c r="K1" s="10"/>
      <c r="L1" s="279" t="s">
        <v>55</v>
      </c>
      <c r="M1" s="280"/>
      <c r="N1" s="14"/>
      <c r="O1" s="15" t="s">
        <v>56</v>
      </c>
      <c r="P1" s="15"/>
      <c r="Q1" s="15"/>
      <c r="R1" s="15" t="str">
        <f>B1</f>
        <v>Goethegymnasium, Haus 1+2</v>
      </c>
      <c r="S1" s="15"/>
    </row>
    <row r="2" spans="1:22" ht="13.5" thickBot="1" x14ac:dyDescent="0.25">
      <c r="A2" s="17"/>
      <c r="M2" s="20"/>
      <c r="N2" s="14"/>
    </row>
    <row r="3" spans="1:22" ht="87.75" customHeight="1" x14ac:dyDescent="0.2">
      <c r="A3" s="21" t="s">
        <v>57</v>
      </c>
      <c r="B3" s="22" t="s">
        <v>58</v>
      </c>
      <c r="C3" s="23" t="s">
        <v>59</v>
      </c>
      <c r="D3" s="24" t="s">
        <v>60</v>
      </c>
      <c r="E3" s="22" t="s">
        <v>61</v>
      </c>
      <c r="F3" s="25" t="s">
        <v>62</v>
      </c>
      <c r="G3" s="26" t="s">
        <v>63</v>
      </c>
      <c r="H3" s="27" t="s">
        <v>64</v>
      </c>
      <c r="I3" s="28" t="s">
        <v>45</v>
      </c>
      <c r="J3" s="27" t="s">
        <v>65</v>
      </c>
      <c r="K3" s="29" t="s">
        <v>66</v>
      </c>
      <c r="L3" s="30" t="s">
        <v>67</v>
      </c>
      <c r="M3" s="31" t="s">
        <v>68</v>
      </c>
      <c r="N3" s="14"/>
      <c r="O3" s="32" t="s">
        <v>69</v>
      </c>
      <c r="P3" s="33" t="s">
        <v>70</v>
      </c>
      <c r="Q3" s="33"/>
      <c r="R3" s="34" t="s">
        <v>71</v>
      </c>
      <c r="S3" s="35" t="s">
        <v>72</v>
      </c>
      <c r="T3" s="35" t="s">
        <v>73</v>
      </c>
      <c r="U3" s="36" t="s">
        <v>74</v>
      </c>
      <c r="V3" s="37" t="s">
        <v>75</v>
      </c>
    </row>
    <row r="4" spans="1:22" ht="12.2" customHeight="1" x14ac:dyDescent="0.2">
      <c r="A4" s="38" t="s">
        <v>76</v>
      </c>
      <c r="B4" s="39"/>
      <c r="C4" s="40"/>
      <c r="D4" s="41"/>
      <c r="E4" s="39"/>
      <c r="F4" s="42"/>
      <c r="G4" s="43"/>
      <c r="H4" s="44"/>
      <c r="I4" s="45"/>
      <c r="J4" s="46"/>
      <c r="K4" s="47"/>
      <c r="L4" s="48"/>
      <c r="M4" s="49"/>
      <c r="N4" s="14"/>
      <c r="O4" s="50"/>
      <c r="P4" s="51" t="s">
        <v>77</v>
      </c>
      <c r="Q4" s="14" t="s">
        <v>78</v>
      </c>
      <c r="R4" s="52">
        <f>SUMIF($C$6:$C$181,Q4,$B$6:$B$181)</f>
        <v>143</v>
      </c>
      <c r="S4" s="52">
        <f>SUMIF($C$6:$C$181,Q4,$F$6:$F$181)</f>
        <v>20793.599999999999</v>
      </c>
      <c r="T4" s="53">
        <f t="shared" ref="T4:T32" ca="1" si="0">SUMIF($C$6:$C$319,Q4,$H$6:$H$181)/12</f>
        <v>1732.8</v>
      </c>
      <c r="U4" s="52">
        <f t="shared" ref="U4:U33" ca="1" si="1">ROUND(SUMIF($C$6:$C$322,Q4,$K$6:$K$319),2)</f>
        <v>1732.8</v>
      </c>
      <c r="V4" s="52"/>
    </row>
    <row r="5" spans="1:22" ht="12.2" customHeight="1" x14ac:dyDescent="0.2">
      <c r="A5" s="54" t="s">
        <v>79</v>
      </c>
      <c r="B5" s="55"/>
      <c r="C5" s="56">
        <f>SUM(B6:B25)-B11-B12-B20</f>
        <v>534.5</v>
      </c>
      <c r="D5" s="57"/>
      <c r="E5" s="55"/>
      <c r="F5" s="58"/>
      <c r="G5" s="59"/>
      <c r="H5" s="60"/>
      <c r="I5" s="61"/>
      <c r="J5" s="62"/>
      <c r="K5" s="63"/>
      <c r="L5" s="64"/>
      <c r="M5" s="65"/>
      <c r="N5" s="14"/>
      <c r="O5" s="50"/>
      <c r="P5" s="66" t="s">
        <v>77</v>
      </c>
      <c r="Q5" s="14" t="s">
        <v>80</v>
      </c>
      <c r="R5" s="52">
        <f t="shared" ref="R5:R33" si="2">SUMIF($C$5:$C$181,Q5,$B$5:$B$181)</f>
        <v>143.6</v>
      </c>
      <c r="S5" s="52">
        <f t="shared" ref="S5:S33" ca="1" si="3">SUMIF($C$6:$C$181,Q5,$F$6:$F$180)</f>
        <v>27571.199999999997</v>
      </c>
      <c r="T5" s="53">
        <f t="shared" ca="1" si="0"/>
        <v>2297.6</v>
      </c>
      <c r="U5" s="52">
        <f t="shared" ca="1" si="1"/>
        <v>2297.6</v>
      </c>
      <c r="V5" s="52"/>
    </row>
    <row r="6" spans="1:22" ht="15" customHeight="1" x14ac:dyDescent="0.2">
      <c r="A6" s="67" t="s">
        <v>81</v>
      </c>
      <c r="B6" s="68">
        <v>108.3</v>
      </c>
      <c r="C6" s="69" t="s">
        <v>78</v>
      </c>
      <c r="D6" s="70">
        <v>5</v>
      </c>
      <c r="E6" s="70">
        <f t="shared" ref="E6:E25" si="4">VLOOKUP($D6,$O$38:$Q$48,3,FALSE)</f>
        <v>192</v>
      </c>
      <c r="F6" s="71">
        <f>E6*B6</f>
        <v>20793.599999999999</v>
      </c>
      <c r="G6" s="72">
        <v>1</v>
      </c>
      <c r="H6" s="71">
        <f>F6/G6</f>
        <v>20793.599999999999</v>
      </c>
      <c r="I6" s="72">
        <v>1</v>
      </c>
      <c r="J6" s="71">
        <f>H6*I6</f>
        <v>20793.599999999999</v>
      </c>
      <c r="K6" s="73">
        <f>J6/12</f>
        <v>1732.8</v>
      </c>
      <c r="L6" s="74">
        <f>K6/B6</f>
        <v>16</v>
      </c>
      <c r="M6" s="49"/>
      <c r="N6" s="14"/>
      <c r="O6" s="50"/>
      <c r="P6" s="66" t="s">
        <v>82</v>
      </c>
      <c r="Q6" s="14" t="s">
        <v>83</v>
      </c>
      <c r="R6" s="52">
        <f t="shared" si="2"/>
        <v>324.04000000000002</v>
      </c>
      <c r="S6" s="52">
        <f t="shared" ca="1" si="3"/>
        <v>61642.639999999992</v>
      </c>
      <c r="T6" s="53">
        <f t="shared" ca="1" si="0"/>
        <v>5136.8866666666663</v>
      </c>
      <c r="U6" s="52">
        <f t="shared" ca="1" si="1"/>
        <v>5136.8900000000003</v>
      </c>
      <c r="V6" s="52"/>
    </row>
    <row r="7" spans="1:22" ht="15" customHeight="1" x14ac:dyDescent="0.2">
      <c r="A7" s="67" t="s">
        <v>84</v>
      </c>
      <c r="B7" s="68">
        <v>12.7</v>
      </c>
      <c r="C7" s="69" t="s">
        <v>85</v>
      </c>
      <c r="D7" s="75" t="s">
        <v>86</v>
      </c>
      <c r="E7" s="70">
        <f t="shared" si="4"/>
        <v>11</v>
      </c>
      <c r="F7" s="71">
        <f t="shared" ref="F7:F82" si="5">E7*B7</f>
        <v>139.69999999999999</v>
      </c>
      <c r="G7" s="43">
        <v>1</v>
      </c>
      <c r="H7" s="71">
        <f t="shared" ref="H7:H20" si="6">F7/G7</f>
        <v>139.69999999999999</v>
      </c>
      <c r="I7" s="43">
        <v>1</v>
      </c>
      <c r="J7" s="71">
        <f t="shared" ref="J7:J20" si="7">H7*I7</f>
        <v>139.69999999999999</v>
      </c>
      <c r="K7" s="73">
        <f t="shared" ref="K7:K20" si="8">J7/12</f>
        <v>11.641666666666666</v>
      </c>
      <c r="L7" s="74">
        <f t="shared" ref="L7:L20" si="9">K7/B7</f>
        <v>0.91666666666666663</v>
      </c>
      <c r="M7" s="49" t="s">
        <v>87</v>
      </c>
      <c r="N7" s="14"/>
      <c r="O7" s="50"/>
      <c r="P7" s="66" t="s">
        <v>88</v>
      </c>
      <c r="Q7" s="14" t="s">
        <v>89</v>
      </c>
      <c r="R7" s="52">
        <f t="shared" si="2"/>
        <v>375.3</v>
      </c>
      <c r="S7" s="52">
        <f t="shared" ca="1" si="3"/>
        <v>72057.600000000006</v>
      </c>
      <c r="T7" s="53">
        <f t="shared" ca="1" si="0"/>
        <v>6004.8</v>
      </c>
      <c r="U7" s="52">
        <f t="shared" ca="1" si="1"/>
        <v>6004.8</v>
      </c>
      <c r="V7" s="52"/>
    </row>
    <row r="8" spans="1:22" ht="15" customHeight="1" x14ac:dyDescent="0.2">
      <c r="A8" s="67" t="s">
        <v>90</v>
      </c>
      <c r="B8" s="68">
        <v>34.799999999999997</v>
      </c>
      <c r="C8" s="69" t="s">
        <v>91</v>
      </c>
      <c r="D8" s="75">
        <v>5</v>
      </c>
      <c r="E8" s="70">
        <f t="shared" si="4"/>
        <v>192</v>
      </c>
      <c r="F8" s="71">
        <f t="shared" si="5"/>
        <v>6681.5999999999995</v>
      </c>
      <c r="G8" s="43">
        <v>1</v>
      </c>
      <c r="H8" s="71">
        <f t="shared" si="6"/>
        <v>6681.5999999999995</v>
      </c>
      <c r="I8" s="43">
        <v>1</v>
      </c>
      <c r="J8" s="71">
        <f t="shared" si="7"/>
        <v>6681.5999999999995</v>
      </c>
      <c r="K8" s="73">
        <f t="shared" si="8"/>
        <v>556.79999999999995</v>
      </c>
      <c r="L8" s="74">
        <f t="shared" si="9"/>
        <v>16</v>
      </c>
      <c r="M8" s="49" t="s">
        <v>87</v>
      </c>
      <c r="N8" s="14"/>
      <c r="O8" s="50"/>
      <c r="P8" s="66" t="s">
        <v>88</v>
      </c>
      <c r="Q8" s="14" t="s">
        <v>92</v>
      </c>
      <c r="R8" s="52">
        <f t="shared" si="2"/>
        <v>55.4</v>
      </c>
      <c r="S8" s="52">
        <f t="shared" ca="1" si="3"/>
        <v>2216</v>
      </c>
      <c r="T8" s="53">
        <f t="shared" ca="1" si="0"/>
        <v>184.66666666666666</v>
      </c>
      <c r="U8" s="52">
        <f t="shared" ca="1" si="1"/>
        <v>184.67</v>
      </c>
      <c r="V8" s="52"/>
    </row>
    <row r="9" spans="1:22" ht="15" customHeight="1" x14ac:dyDescent="0.2">
      <c r="A9" s="67" t="s">
        <v>93</v>
      </c>
      <c r="B9" s="68">
        <v>36</v>
      </c>
      <c r="C9" s="69" t="s">
        <v>94</v>
      </c>
      <c r="D9" s="75">
        <v>5</v>
      </c>
      <c r="E9" s="70">
        <f t="shared" si="4"/>
        <v>192</v>
      </c>
      <c r="F9" s="71">
        <f t="shared" si="5"/>
        <v>6912</v>
      </c>
      <c r="G9" s="43">
        <v>1</v>
      </c>
      <c r="H9" s="71">
        <f t="shared" si="6"/>
        <v>6912</v>
      </c>
      <c r="I9" s="43">
        <v>1</v>
      </c>
      <c r="J9" s="71">
        <f t="shared" si="7"/>
        <v>6912</v>
      </c>
      <c r="K9" s="73">
        <f t="shared" si="8"/>
        <v>576</v>
      </c>
      <c r="L9" s="74">
        <f t="shared" si="9"/>
        <v>16</v>
      </c>
      <c r="M9" s="49" t="s">
        <v>87</v>
      </c>
      <c r="N9" s="14"/>
      <c r="O9" s="50"/>
      <c r="P9" s="66" t="s">
        <v>88</v>
      </c>
      <c r="Q9" s="14" t="s">
        <v>94</v>
      </c>
      <c r="R9" s="52">
        <f t="shared" si="2"/>
        <v>736.7</v>
      </c>
      <c r="S9" s="52">
        <f t="shared" ca="1" si="3"/>
        <v>132794.4</v>
      </c>
      <c r="T9" s="53">
        <f t="shared" ca="1" si="0"/>
        <v>11066.199999999999</v>
      </c>
      <c r="U9" s="52">
        <f t="shared" ca="1" si="1"/>
        <v>11066.2</v>
      </c>
      <c r="V9" s="52"/>
    </row>
    <row r="10" spans="1:22" ht="15" customHeight="1" x14ac:dyDescent="0.2">
      <c r="A10" s="67" t="s">
        <v>95</v>
      </c>
      <c r="B10" s="68">
        <v>14.5</v>
      </c>
      <c r="C10" s="69" t="s">
        <v>85</v>
      </c>
      <c r="D10" s="75">
        <v>0</v>
      </c>
      <c r="E10" s="70">
        <f t="shared" si="4"/>
        <v>0</v>
      </c>
      <c r="F10" s="71">
        <f t="shared" si="5"/>
        <v>0</v>
      </c>
      <c r="G10" s="43">
        <v>1</v>
      </c>
      <c r="H10" s="71">
        <f t="shared" si="6"/>
        <v>0</v>
      </c>
      <c r="I10" s="43">
        <v>1</v>
      </c>
      <c r="J10" s="71">
        <f t="shared" si="7"/>
        <v>0</v>
      </c>
      <c r="K10" s="73">
        <f t="shared" si="8"/>
        <v>0</v>
      </c>
      <c r="L10" s="74">
        <f t="shared" si="9"/>
        <v>0</v>
      </c>
      <c r="M10" s="49" t="s">
        <v>87</v>
      </c>
      <c r="N10" s="14"/>
      <c r="O10" s="50"/>
      <c r="P10" s="66" t="s">
        <v>88</v>
      </c>
      <c r="Q10" s="14" t="s">
        <v>96</v>
      </c>
      <c r="R10" s="52">
        <f t="shared" si="2"/>
        <v>309.72000000000003</v>
      </c>
      <c r="S10" s="52">
        <f t="shared" ca="1" si="3"/>
        <v>59466.240000000005</v>
      </c>
      <c r="T10" s="53">
        <f t="shared" ca="1" si="0"/>
        <v>4955.5200000000004</v>
      </c>
      <c r="U10" s="52">
        <f t="shared" ca="1" si="1"/>
        <v>4955.5200000000004</v>
      </c>
      <c r="V10" s="52"/>
    </row>
    <row r="11" spans="1:22" ht="15" customHeight="1" x14ac:dyDescent="0.2">
      <c r="A11" s="76" t="s">
        <v>97</v>
      </c>
      <c r="B11" s="68">
        <f>8.3+10.4</f>
        <v>18.700000000000003</v>
      </c>
      <c r="C11" s="69" t="s">
        <v>85</v>
      </c>
      <c r="D11" s="75">
        <v>0</v>
      </c>
      <c r="E11" s="70">
        <f t="shared" si="4"/>
        <v>0</v>
      </c>
      <c r="F11" s="71">
        <f t="shared" si="5"/>
        <v>0</v>
      </c>
      <c r="G11" s="43">
        <v>1</v>
      </c>
      <c r="H11" s="71">
        <f t="shared" si="6"/>
        <v>0</v>
      </c>
      <c r="I11" s="43">
        <v>1</v>
      </c>
      <c r="J11" s="71">
        <f t="shared" si="7"/>
        <v>0</v>
      </c>
      <c r="K11" s="73">
        <f t="shared" si="8"/>
        <v>0</v>
      </c>
      <c r="L11" s="74">
        <f t="shared" si="9"/>
        <v>0</v>
      </c>
      <c r="M11" s="49" t="s">
        <v>87</v>
      </c>
      <c r="N11" s="14"/>
      <c r="O11" s="50"/>
      <c r="P11" s="66" t="s">
        <v>88</v>
      </c>
      <c r="Q11" s="14" t="s">
        <v>98</v>
      </c>
      <c r="R11" s="52">
        <f t="shared" si="2"/>
        <v>0</v>
      </c>
      <c r="S11" s="52">
        <f t="shared" ca="1" si="3"/>
        <v>0</v>
      </c>
      <c r="T11" s="53">
        <f t="shared" ca="1" si="0"/>
        <v>0</v>
      </c>
      <c r="U11" s="52">
        <f t="shared" ca="1" si="1"/>
        <v>0</v>
      </c>
      <c r="V11" s="52"/>
    </row>
    <row r="12" spans="1:22" ht="15" customHeight="1" x14ac:dyDescent="0.2">
      <c r="A12" s="67" t="s">
        <v>99</v>
      </c>
      <c r="B12" s="68">
        <v>45.4</v>
      </c>
      <c r="C12" s="69" t="s">
        <v>100</v>
      </c>
      <c r="D12" s="75">
        <v>0</v>
      </c>
      <c r="E12" s="70">
        <f t="shared" si="4"/>
        <v>0</v>
      </c>
      <c r="F12" s="71">
        <f t="shared" si="5"/>
        <v>0</v>
      </c>
      <c r="G12" s="43">
        <v>1</v>
      </c>
      <c r="H12" s="71">
        <f t="shared" si="6"/>
        <v>0</v>
      </c>
      <c r="I12" s="43">
        <v>1</v>
      </c>
      <c r="J12" s="71">
        <f t="shared" si="7"/>
        <v>0</v>
      </c>
      <c r="K12" s="73">
        <f t="shared" si="8"/>
        <v>0</v>
      </c>
      <c r="L12" s="74">
        <f t="shared" si="9"/>
        <v>0</v>
      </c>
      <c r="M12" s="49" t="s">
        <v>87</v>
      </c>
      <c r="N12" s="14"/>
      <c r="O12" s="50"/>
      <c r="P12" s="66" t="s">
        <v>101</v>
      </c>
      <c r="Q12" s="14" t="s">
        <v>102</v>
      </c>
      <c r="R12" s="52">
        <f t="shared" si="2"/>
        <v>37.6</v>
      </c>
      <c r="S12" s="52">
        <f t="shared" ca="1" si="3"/>
        <v>3008</v>
      </c>
      <c r="T12" s="53">
        <f t="shared" ca="1" si="0"/>
        <v>250.66666666666666</v>
      </c>
      <c r="U12" s="52">
        <f t="shared" ca="1" si="1"/>
        <v>250.67</v>
      </c>
      <c r="V12" s="52"/>
    </row>
    <row r="13" spans="1:22" ht="15" customHeight="1" x14ac:dyDescent="0.2">
      <c r="A13" s="67" t="s">
        <v>103</v>
      </c>
      <c r="B13" s="68">
        <v>30</v>
      </c>
      <c r="C13" s="69" t="s">
        <v>85</v>
      </c>
      <c r="D13" s="75">
        <v>0</v>
      </c>
      <c r="E13" s="70">
        <f t="shared" si="4"/>
        <v>0</v>
      </c>
      <c r="F13" s="71">
        <f t="shared" si="5"/>
        <v>0</v>
      </c>
      <c r="G13" s="43">
        <v>1</v>
      </c>
      <c r="H13" s="71">
        <f t="shared" si="6"/>
        <v>0</v>
      </c>
      <c r="I13" s="43">
        <v>1</v>
      </c>
      <c r="J13" s="71">
        <f t="shared" si="7"/>
        <v>0</v>
      </c>
      <c r="K13" s="73">
        <f t="shared" si="8"/>
        <v>0</v>
      </c>
      <c r="L13" s="74">
        <f t="shared" si="9"/>
        <v>0</v>
      </c>
      <c r="M13" s="49" t="s">
        <v>87</v>
      </c>
      <c r="N13" s="14"/>
      <c r="O13" s="50"/>
      <c r="P13" s="66" t="s">
        <v>101</v>
      </c>
      <c r="Q13" s="14" t="s">
        <v>91</v>
      </c>
      <c r="R13" s="52">
        <f t="shared" si="2"/>
        <v>92.699999999999989</v>
      </c>
      <c r="S13" s="52">
        <f t="shared" ca="1" si="3"/>
        <v>8997.5999999999985</v>
      </c>
      <c r="T13" s="53">
        <f t="shared" ca="1" si="0"/>
        <v>749.79999999999984</v>
      </c>
      <c r="U13" s="52">
        <f t="shared" ca="1" si="1"/>
        <v>749.8</v>
      </c>
      <c r="V13" s="52"/>
    </row>
    <row r="14" spans="1:22" ht="15" customHeight="1" x14ac:dyDescent="0.2">
      <c r="A14" s="67" t="s">
        <v>104</v>
      </c>
      <c r="B14" s="68">
        <v>11.7</v>
      </c>
      <c r="C14" s="69" t="s">
        <v>85</v>
      </c>
      <c r="D14" s="75">
        <v>0</v>
      </c>
      <c r="E14" s="70">
        <f t="shared" si="4"/>
        <v>0</v>
      </c>
      <c r="F14" s="71">
        <f t="shared" si="5"/>
        <v>0</v>
      </c>
      <c r="G14" s="43">
        <v>1</v>
      </c>
      <c r="H14" s="71">
        <f t="shared" si="6"/>
        <v>0</v>
      </c>
      <c r="I14" s="43">
        <v>1</v>
      </c>
      <c r="J14" s="71">
        <f t="shared" si="7"/>
        <v>0</v>
      </c>
      <c r="K14" s="73">
        <f t="shared" si="8"/>
        <v>0</v>
      </c>
      <c r="L14" s="74">
        <f t="shared" si="9"/>
        <v>0</v>
      </c>
      <c r="M14" s="49" t="s">
        <v>87</v>
      </c>
      <c r="N14" s="14"/>
      <c r="O14" s="50"/>
      <c r="P14" s="66" t="s">
        <v>101</v>
      </c>
      <c r="Q14" s="14" t="s">
        <v>105</v>
      </c>
      <c r="R14" s="52">
        <f t="shared" si="2"/>
        <v>746.12000000000012</v>
      </c>
      <c r="S14" s="52">
        <f t="shared" ca="1" si="3"/>
        <v>143255.03999999998</v>
      </c>
      <c r="T14" s="53">
        <f t="shared" ca="1" si="0"/>
        <v>11937.919999999998</v>
      </c>
      <c r="U14" s="52">
        <f t="shared" ca="1" si="1"/>
        <v>11937.92</v>
      </c>
      <c r="V14" s="52"/>
    </row>
    <row r="15" spans="1:22" ht="15" customHeight="1" x14ac:dyDescent="0.2">
      <c r="A15" s="67" t="s">
        <v>106</v>
      </c>
      <c r="B15" s="68">
        <v>14.6</v>
      </c>
      <c r="C15" s="69" t="s">
        <v>107</v>
      </c>
      <c r="D15" s="75">
        <v>0</v>
      </c>
      <c r="E15" s="70">
        <f t="shared" si="4"/>
        <v>0</v>
      </c>
      <c r="F15" s="71">
        <f t="shared" si="5"/>
        <v>0</v>
      </c>
      <c r="G15" s="43">
        <v>1</v>
      </c>
      <c r="H15" s="71">
        <f t="shared" si="6"/>
        <v>0</v>
      </c>
      <c r="I15" s="43">
        <v>1</v>
      </c>
      <c r="J15" s="71">
        <f t="shared" si="7"/>
        <v>0</v>
      </c>
      <c r="K15" s="73">
        <f t="shared" si="8"/>
        <v>0</v>
      </c>
      <c r="L15" s="74">
        <f t="shared" si="9"/>
        <v>0</v>
      </c>
      <c r="M15" s="49" t="s">
        <v>87</v>
      </c>
      <c r="N15" s="14"/>
      <c r="O15" s="50"/>
      <c r="P15" s="66" t="s">
        <v>108</v>
      </c>
      <c r="Q15" s="14" t="s">
        <v>109</v>
      </c>
      <c r="R15" s="52">
        <f t="shared" si="2"/>
        <v>30</v>
      </c>
      <c r="S15" s="52">
        <f t="shared" ca="1" si="3"/>
        <v>0</v>
      </c>
      <c r="T15" s="53">
        <f t="shared" ca="1" si="0"/>
        <v>0</v>
      </c>
      <c r="U15" s="52">
        <f t="shared" ca="1" si="1"/>
        <v>0</v>
      </c>
      <c r="V15" s="52"/>
    </row>
    <row r="16" spans="1:22" ht="15" customHeight="1" x14ac:dyDescent="0.2">
      <c r="A16" s="67" t="s">
        <v>110</v>
      </c>
      <c r="B16" s="68">
        <v>21.3</v>
      </c>
      <c r="C16" s="69" t="s">
        <v>85</v>
      </c>
      <c r="D16" s="75">
        <v>0</v>
      </c>
      <c r="E16" s="70">
        <f t="shared" si="4"/>
        <v>0</v>
      </c>
      <c r="F16" s="71">
        <f t="shared" si="5"/>
        <v>0</v>
      </c>
      <c r="G16" s="43">
        <v>1</v>
      </c>
      <c r="H16" s="71">
        <f t="shared" si="6"/>
        <v>0</v>
      </c>
      <c r="I16" s="43">
        <v>1</v>
      </c>
      <c r="J16" s="71">
        <f t="shared" si="7"/>
        <v>0</v>
      </c>
      <c r="K16" s="73">
        <f t="shared" si="8"/>
        <v>0</v>
      </c>
      <c r="L16" s="74">
        <f t="shared" si="9"/>
        <v>0</v>
      </c>
      <c r="M16" s="49" t="s">
        <v>87</v>
      </c>
      <c r="N16" s="14"/>
      <c r="O16" s="50"/>
      <c r="P16" s="66" t="s">
        <v>108</v>
      </c>
      <c r="Q16" s="14" t="s">
        <v>100</v>
      </c>
      <c r="R16" s="52">
        <f t="shared" si="2"/>
        <v>53.1</v>
      </c>
      <c r="S16" s="52">
        <f t="shared" ca="1" si="3"/>
        <v>0</v>
      </c>
      <c r="T16" s="53">
        <f t="shared" ca="1" si="0"/>
        <v>0</v>
      </c>
      <c r="U16" s="52">
        <f t="shared" ca="1" si="1"/>
        <v>0</v>
      </c>
      <c r="V16" s="52"/>
    </row>
    <row r="17" spans="1:22" ht="15" customHeight="1" x14ac:dyDescent="0.2">
      <c r="A17" s="67" t="s">
        <v>111</v>
      </c>
      <c r="B17" s="68">
        <v>13.6</v>
      </c>
      <c r="C17" s="69" t="s">
        <v>109</v>
      </c>
      <c r="D17" s="75">
        <v>0</v>
      </c>
      <c r="E17" s="70">
        <f t="shared" si="4"/>
        <v>0</v>
      </c>
      <c r="F17" s="71">
        <f t="shared" si="5"/>
        <v>0</v>
      </c>
      <c r="G17" s="43">
        <v>1</v>
      </c>
      <c r="H17" s="71">
        <f t="shared" si="6"/>
        <v>0</v>
      </c>
      <c r="I17" s="43">
        <v>1</v>
      </c>
      <c r="J17" s="71">
        <f t="shared" si="7"/>
        <v>0</v>
      </c>
      <c r="K17" s="73">
        <f t="shared" si="8"/>
        <v>0</v>
      </c>
      <c r="L17" s="74">
        <f t="shared" si="9"/>
        <v>0</v>
      </c>
      <c r="M17" s="49" t="s">
        <v>87</v>
      </c>
      <c r="N17" s="14"/>
      <c r="O17" s="50"/>
      <c r="P17" s="66" t="s">
        <v>108</v>
      </c>
      <c r="Q17" s="14" t="s">
        <v>85</v>
      </c>
      <c r="R17" s="52">
        <f t="shared" si="2"/>
        <v>148.5</v>
      </c>
      <c r="S17" s="52">
        <f t="shared" ca="1" si="3"/>
        <v>907.7</v>
      </c>
      <c r="T17" s="53">
        <f t="shared" ca="1" si="0"/>
        <v>75.641666666666666</v>
      </c>
      <c r="U17" s="52">
        <f t="shared" ca="1" si="1"/>
        <v>75.64</v>
      </c>
      <c r="V17" s="52"/>
    </row>
    <row r="18" spans="1:22" ht="14.25" customHeight="1" x14ac:dyDescent="0.2">
      <c r="A18" s="67" t="s">
        <v>112</v>
      </c>
      <c r="B18" s="68">
        <v>30.8</v>
      </c>
      <c r="C18" s="69" t="s">
        <v>113</v>
      </c>
      <c r="D18" s="75" t="s">
        <v>86</v>
      </c>
      <c r="E18" s="70">
        <f t="shared" si="4"/>
        <v>11</v>
      </c>
      <c r="F18" s="71">
        <f t="shared" si="5"/>
        <v>338.8</v>
      </c>
      <c r="G18" s="43">
        <v>1</v>
      </c>
      <c r="H18" s="71">
        <f t="shared" si="6"/>
        <v>338.8</v>
      </c>
      <c r="I18" s="43">
        <v>1</v>
      </c>
      <c r="J18" s="71">
        <f t="shared" si="7"/>
        <v>338.8</v>
      </c>
      <c r="K18" s="73">
        <f t="shared" si="8"/>
        <v>28.233333333333334</v>
      </c>
      <c r="L18" s="74">
        <f t="shared" si="9"/>
        <v>0.91666666666666663</v>
      </c>
      <c r="M18" s="49" t="s">
        <v>87</v>
      </c>
      <c r="N18" s="14"/>
      <c r="O18" s="50"/>
      <c r="P18" s="66" t="s">
        <v>114</v>
      </c>
      <c r="Q18" s="14" t="s">
        <v>115</v>
      </c>
      <c r="R18" s="52">
        <f t="shared" si="2"/>
        <v>0</v>
      </c>
      <c r="S18" s="52">
        <f t="shared" ca="1" si="3"/>
        <v>0</v>
      </c>
      <c r="T18" s="53">
        <f t="shared" ca="1" si="0"/>
        <v>0</v>
      </c>
      <c r="U18" s="52">
        <f t="shared" ca="1" si="1"/>
        <v>0</v>
      </c>
      <c r="V18" s="52"/>
    </row>
    <row r="19" spans="1:22" ht="14.25" customHeight="1" x14ac:dyDescent="0.2">
      <c r="A19" s="67" t="s">
        <v>116</v>
      </c>
      <c r="B19" s="68">
        <v>16.399999999999999</v>
      </c>
      <c r="C19" s="69" t="s">
        <v>109</v>
      </c>
      <c r="D19" s="75">
        <v>0</v>
      </c>
      <c r="E19" s="70">
        <f t="shared" si="4"/>
        <v>0</v>
      </c>
      <c r="F19" s="71">
        <f t="shared" si="5"/>
        <v>0</v>
      </c>
      <c r="G19" s="43">
        <v>1</v>
      </c>
      <c r="H19" s="71">
        <f t="shared" si="6"/>
        <v>0</v>
      </c>
      <c r="I19" s="43">
        <v>1</v>
      </c>
      <c r="J19" s="71">
        <f t="shared" si="7"/>
        <v>0</v>
      </c>
      <c r="K19" s="73">
        <f t="shared" si="8"/>
        <v>0</v>
      </c>
      <c r="L19" s="74">
        <f t="shared" si="9"/>
        <v>0</v>
      </c>
      <c r="M19" s="49" t="s">
        <v>87</v>
      </c>
      <c r="N19" s="14"/>
      <c r="O19" s="50"/>
      <c r="P19" s="66" t="s">
        <v>114</v>
      </c>
      <c r="Q19" s="14" t="s">
        <v>117</v>
      </c>
      <c r="R19" s="52">
        <f t="shared" si="2"/>
        <v>371.85</v>
      </c>
      <c r="S19" s="52">
        <f t="shared" ca="1" si="3"/>
        <v>21302</v>
      </c>
      <c r="T19" s="53">
        <f t="shared" ca="1" si="0"/>
        <v>1775.1666666666667</v>
      </c>
      <c r="U19" s="52">
        <f t="shared" ca="1" si="1"/>
        <v>1775.17</v>
      </c>
      <c r="V19" s="52"/>
    </row>
    <row r="20" spans="1:22" ht="14.25" customHeight="1" x14ac:dyDescent="0.2">
      <c r="A20" s="67" t="s">
        <v>118</v>
      </c>
      <c r="B20" s="68">
        <v>34.700000000000003</v>
      </c>
      <c r="C20" s="69" t="s">
        <v>78</v>
      </c>
      <c r="D20" s="75">
        <v>0</v>
      </c>
      <c r="E20" s="70">
        <f t="shared" si="4"/>
        <v>0</v>
      </c>
      <c r="F20" s="71">
        <f t="shared" si="5"/>
        <v>0</v>
      </c>
      <c r="G20" s="43">
        <v>1</v>
      </c>
      <c r="H20" s="71">
        <f t="shared" si="6"/>
        <v>0</v>
      </c>
      <c r="I20" s="43">
        <v>1</v>
      </c>
      <c r="J20" s="71">
        <f t="shared" si="7"/>
        <v>0</v>
      </c>
      <c r="K20" s="73">
        <f t="shared" si="8"/>
        <v>0</v>
      </c>
      <c r="L20" s="74">
        <f t="shared" si="9"/>
        <v>0</v>
      </c>
      <c r="M20" s="49" t="s">
        <v>87</v>
      </c>
      <c r="N20" s="14"/>
      <c r="O20" s="50"/>
      <c r="P20" s="66" t="s">
        <v>119</v>
      </c>
      <c r="Q20" s="14" t="s">
        <v>120</v>
      </c>
      <c r="R20" s="52">
        <f t="shared" si="2"/>
        <v>162.43</v>
      </c>
      <c r="S20" s="52">
        <f t="shared" ca="1" si="3"/>
        <v>31186.560000000001</v>
      </c>
      <c r="T20" s="53">
        <f t="shared" ca="1" si="0"/>
        <v>2598.88</v>
      </c>
      <c r="U20" s="52">
        <f t="shared" ca="1" si="1"/>
        <v>2598.88</v>
      </c>
      <c r="V20" s="52"/>
    </row>
    <row r="21" spans="1:22" ht="14.25" customHeight="1" x14ac:dyDescent="0.2">
      <c r="A21" s="67" t="s">
        <v>121</v>
      </c>
      <c r="B21" s="68">
        <v>37.6</v>
      </c>
      <c r="C21" s="69" t="s">
        <v>102</v>
      </c>
      <c r="D21" s="75">
        <v>2</v>
      </c>
      <c r="E21" s="70">
        <f t="shared" si="4"/>
        <v>80</v>
      </c>
      <c r="F21" s="71">
        <f t="shared" si="5"/>
        <v>3008</v>
      </c>
      <c r="G21" s="43">
        <v>1</v>
      </c>
      <c r="H21" s="71">
        <f>F21/G21</f>
        <v>3008</v>
      </c>
      <c r="I21" s="43">
        <v>1</v>
      </c>
      <c r="J21" s="71">
        <f>H21*I21</f>
        <v>3008</v>
      </c>
      <c r="K21" s="73">
        <f>J21/12</f>
        <v>250.66666666666666</v>
      </c>
      <c r="L21" s="74">
        <f>K21/B21</f>
        <v>6.6666666666666661</v>
      </c>
      <c r="M21" s="49"/>
      <c r="N21" s="14"/>
      <c r="O21" s="50"/>
      <c r="P21" s="66" t="s">
        <v>119</v>
      </c>
      <c r="Q21" s="14" t="s">
        <v>122</v>
      </c>
      <c r="R21" s="52">
        <f t="shared" si="2"/>
        <v>1371.4899999999998</v>
      </c>
      <c r="S21" s="52">
        <f t="shared" ca="1" si="3"/>
        <v>257823.68</v>
      </c>
      <c r="T21" s="53">
        <f t="shared" ca="1" si="0"/>
        <v>21485.306666666667</v>
      </c>
      <c r="U21" s="52">
        <f t="shared" ca="1" si="1"/>
        <v>21485.31</v>
      </c>
      <c r="V21" s="52"/>
    </row>
    <row r="22" spans="1:22" ht="14.25" customHeight="1" x14ac:dyDescent="0.2">
      <c r="A22" s="67" t="s">
        <v>123</v>
      </c>
      <c r="B22" s="68">
        <v>30</v>
      </c>
      <c r="C22" s="69" t="s">
        <v>83</v>
      </c>
      <c r="D22" s="75">
        <v>5</v>
      </c>
      <c r="E22" s="70">
        <f t="shared" si="4"/>
        <v>192</v>
      </c>
      <c r="F22" s="71">
        <f t="shared" si="5"/>
        <v>5760</v>
      </c>
      <c r="G22" s="43">
        <v>1</v>
      </c>
      <c r="H22" s="71">
        <f>F22/G22</f>
        <v>5760</v>
      </c>
      <c r="I22" s="43">
        <v>1</v>
      </c>
      <c r="J22" s="71">
        <f>H22*I22</f>
        <v>5760</v>
      </c>
      <c r="K22" s="73">
        <f>J22/12</f>
        <v>480</v>
      </c>
      <c r="L22" s="74">
        <f>K22/B22</f>
        <v>16</v>
      </c>
      <c r="M22" s="49"/>
      <c r="N22" s="14"/>
      <c r="O22" s="50"/>
      <c r="P22" s="66" t="s">
        <v>124</v>
      </c>
      <c r="Q22" s="14" t="s">
        <v>113</v>
      </c>
      <c r="R22" s="52">
        <f t="shared" si="2"/>
        <v>392.2</v>
      </c>
      <c r="S22" s="52">
        <f t="shared" ca="1" si="3"/>
        <v>49556.4</v>
      </c>
      <c r="T22" s="53">
        <f t="shared" ca="1" si="0"/>
        <v>4129.7</v>
      </c>
      <c r="U22" s="52">
        <f t="shared" ca="1" si="1"/>
        <v>4129.7</v>
      </c>
      <c r="V22" s="52"/>
    </row>
    <row r="23" spans="1:22" ht="14.25" customHeight="1" x14ac:dyDescent="0.2">
      <c r="A23" s="67" t="s">
        <v>125</v>
      </c>
      <c r="B23" s="68">
        <v>51.5</v>
      </c>
      <c r="C23" s="69" t="s">
        <v>94</v>
      </c>
      <c r="D23" s="75">
        <v>14</v>
      </c>
      <c r="E23" s="70">
        <f t="shared" si="4"/>
        <v>24</v>
      </c>
      <c r="F23" s="71">
        <f t="shared" si="5"/>
        <v>1236</v>
      </c>
      <c r="G23" s="43">
        <v>1</v>
      </c>
      <c r="H23" s="71">
        <f>F23/G23</f>
        <v>1236</v>
      </c>
      <c r="I23" s="43">
        <v>1</v>
      </c>
      <c r="J23" s="71">
        <f>H23*I23</f>
        <v>1236</v>
      </c>
      <c r="K23" s="73">
        <f>J23/12</f>
        <v>103</v>
      </c>
      <c r="L23" s="74">
        <f>K23/B23</f>
        <v>2</v>
      </c>
      <c r="M23" s="49"/>
      <c r="N23" s="14"/>
      <c r="O23" s="50"/>
      <c r="P23" s="77" t="s">
        <v>124</v>
      </c>
      <c r="Q23" s="14" t="s">
        <v>126</v>
      </c>
      <c r="R23" s="52">
        <f t="shared" si="2"/>
        <v>52.8</v>
      </c>
      <c r="S23" s="52">
        <f t="shared" ca="1" si="3"/>
        <v>10137.599999999999</v>
      </c>
      <c r="T23" s="53">
        <f t="shared" ca="1" si="0"/>
        <v>844.79999999999984</v>
      </c>
      <c r="U23" s="52">
        <f t="shared" ca="1" si="1"/>
        <v>844.8</v>
      </c>
      <c r="V23" s="52"/>
    </row>
    <row r="24" spans="1:22" ht="14.25" customHeight="1" x14ac:dyDescent="0.2">
      <c r="A24" s="67" t="s">
        <v>127</v>
      </c>
      <c r="B24" s="68">
        <v>10.199999999999999</v>
      </c>
      <c r="C24" s="69" t="s">
        <v>94</v>
      </c>
      <c r="D24" s="75">
        <v>5</v>
      </c>
      <c r="E24" s="70">
        <f t="shared" si="4"/>
        <v>192</v>
      </c>
      <c r="F24" s="71">
        <f t="shared" si="5"/>
        <v>1958.3999999999999</v>
      </c>
      <c r="G24" s="43">
        <v>1</v>
      </c>
      <c r="H24" s="71">
        <f>F24/G24</f>
        <v>1958.3999999999999</v>
      </c>
      <c r="I24" s="43">
        <v>1</v>
      </c>
      <c r="J24" s="71">
        <f>H24*I24</f>
        <v>1958.3999999999999</v>
      </c>
      <c r="K24" s="73">
        <f>J24/12</f>
        <v>163.19999999999999</v>
      </c>
      <c r="L24" s="74">
        <f>K24/B24</f>
        <v>16</v>
      </c>
      <c r="M24" s="49"/>
      <c r="N24" s="14"/>
      <c r="O24" s="50"/>
      <c r="P24" s="66" t="s">
        <v>128</v>
      </c>
      <c r="Q24" s="14" t="s">
        <v>129</v>
      </c>
      <c r="R24" s="52">
        <f t="shared" si="2"/>
        <v>516.37000000000012</v>
      </c>
      <c r="S24" s="52">
        <f t="shared" ca="1" si="3"/>
        <v>98183.040000000008</v>
      </c>
      <c r="T24" s="53">
        <f t="shared" ca="1" si="0"/>
        <v>8181.920000000001</v>
      </c>
      <c r="U24" s="52">
        <f t="shared" ca="1" si="1"/>
        <v>8181.92</v>
      </c>
      <c r="V24" s="52"/>
    </row>
    <row r="25" spans="1:22" ht="14.25" customHeight="1" x14ac:dyDescent="0.2">
      <c r="A25" s="67" t="s">
        <v>130</v>
      </c>
      <c r="B25" s="68">
        <v>60.5</v>
      </c>
      <c r="C25" s="69" t="s">
        <v>94</v>
      </c>
      <c r="D25" s="75">
        <v>5</v>
      </c>
      <c r="E25" s="70">
        <f t="shared" si="4"/>
        <v>192</v>
      </c>
      <c r="F25" s="71">
        <f t="shared" si="5"/>
        <v>11616</v>
      </c>
      <c r="G25" s="43">
        <v>1</v>
      </c>
      <c r="H25" s="71">
        <f>F25/G25</f>
        <v>11616</v>
      </c>
      <c r="I25" s="43">
        <v>1</v>
      </c>
      <c r="J25" s="71">
        <f>H25*I25</f>
        <v>11616</v>
      </c>
      <c r="K25" s="73">
        <f>J25/12</f>
        <v>968</v>
      </c>
      <c r="L25" s="74">
        <f>K25/B25</f>
        <v>16</v>
      </c>
      <c r="M25" s="49"/>
      <c r="N25" s="14"/>
      <c r="O25" s="50"/>
      <c r="P25" s="77" t="s">
        <v>128</v>
      </c>
      <c r="Q25" s="14" t="s">
        <v>131</v>
      </c>
      <c r="R25" s="52">
        <f t="shared" si="2"/>
        <v>0</v>
      </c>
      <c r="S25" s="52">
        <f t="shared" ca="1" si="3"/>
        <v>0</v>
      </c>
      <c r="T25" s="53">
        <f t="shared" ca="1" si="0"/>
        <v>0</v>
      </c>
      <c r="U25" s="52">
        <f t="shared" ca="1" si="1"/>
        <v>0</v>
      </c>
      <c r="V25" s="52"/>
    </row>
    <row r="26" spans="1:22" ht="14.25" customHeight="1" x14ac:dyDescent="0.2">
      <c r="A26" s="78"/>
      <c r="B26" s="79"/>
      <c r="C26" s="80"/>
      <c r="D26" s="75"/>
      <c r="E26" s="70"/>
      <c r="F26" s="71"/>
      <c r="G26" s="43"/>
      <c r="H26" s="71"/>
      <c r="I26" s="43"/>
      <c r="J26" s="71"/>
      <c r="K26" s="73"/>
      <c r="L26" s="74"/>
      <c r="M26" s="49"/>
      <c r="N26" s="14"/>
      <c r="O26" s="50"/>
      <c r="P26" s="77" t="s">
        <v>132</v>
      </c>
      <c r="Q26" s="14" t="s">
        <v>133</v>
      </c>
      <c r="R26" s="52">
        <f t="shared" si="2"/>
        <v>249.6</v>
      </c>
      <c r="S26" s="52">
        <f t="shared" ca="1" si="3"/>
        <v>9984</v>
      </c>
      <c r="T26" s="53">
        <f t="shared" ca="1" si="0"/>
        <v>832</v>
      </c>
      <c r="U26" s="52">
        <f t="shared" ca="1" si="1"/>
        <v>832</v>
      </c>
      <c r="V26" s="52"/>
    </row>
    <row r="27" spans="1:22" ht="14.25" customHeight="1" x14ac:dyDescent="0.2">
      <c r="A27" s="54" t="s">
        <v>134</v>
      </c>
      <c r="B27" s="55"/>
      <c r="C27" s="56">
        <f>SUM(B28:B47)</f>
        <v>1083.6100000000001</v>
      </c>
      <c r="D27" s="57"/>
      <c r="E27" s="81"/>
      <c r="F27" s="82"/>
      <c r="G27" s="59"/>
      <c r="H27" s="60"/>
      <c r="I27" s="61"/>
      <c r="J27" s="62"/>
      <c r="K27" s="63"/>
      <c r="L27" s="64"/>
      <c r="M27" s="65"/>
      <c r="N27" s="14"/>
      <c r="O27" s="50"/>
      <c r="P27" s="77" t="s">
        <v>135</v>
      </c>
      <c r="Q27" s="14" t="s">
        <v>136</v>
      </c>
      <c r="R27" s="52">
        <f t="shared" si="2"/>
        <v>0</v>
      </c>
      <c r="S27" s="52">
        <f t="shared" ca="1" si="3"/>
        <v>0</v>
      </c>
      <c r="T27" s="53">
        <f t="shared" ca="1" si="0"/>
        <v>0</v>
      </c>
      <c r="U27" s="52">
        <f t="shared" ca="1" si="1"/>
        <v>0</v>
      </c>
      <c r="V27" s="52"/>
    </row>
    <row r="28" spans="1:22" x14ac:dyDescent="0.2">
      <c r="A28" s="67" t="s">
        <v>137</v>
      </c>
      <c r="B28" s="68">
        <v>54.83</v>
      </c>
      <c r="C28" s="69" t="s">
        <v>120</v>
      </c>
      <c r="D28" s="75">
        <v>5</v>
      </c>
      <c r="E28" s="70">
        <f>VLOOKUP($D28,$O$38:$Q$49,3,FALSE)</f>
        <v>192</v>
      </c>
      <c r="F28" s="71">
        <f t="shared" si="5"/>
        <v>10527.36</v>
      </c>
      <c r="G28" s="72">
        <v>1</v>
      </c>
      <c r="H28" s="71">
        <f t="shared" ref="H28:H46" si="10">F28/G28</f>
        <v>10527.36</v>
      </c>
      <c r="I28" s="72">
        <v>1</v>
      </c>
      <c r="J28" s="71">
        <f t="shared" ref="J28:J46" si="11">H28*I28</f>
        <v>10527.36</v>
      </c>
      <c r="K28" s="73">
        <f t="shared" ref="K28:K46" si="12">J28/12</f>
        <v>877.28000000000009</v>
      </c>
      <c r="L28" s="74">
        <f t="shared" ref="L28:L46" si="13">K28/B28</f>
        <v>16.000000000000004</v>
      </c>
      <c r="M28" s="49"/>
      <c r="N28" s="14"/>
      <c r="O28" s="50"/>
      <c r="P28" s="77" t="s">
        <v>138</v>
      </c>
      <c r="Q28" s="14" t="s">
        <v>139</v>
      </c>
      <c r="R28" s="52">
        <f t="shared" si="2"/>
        <v>335.04999999999995</v>
      </c>
      <c r="S28" s="52">
        <f t="shared" ca="1" si="3"/>
        <v>49465.239999999991</v>
      </c>
      <c r="T28" s="53">
        <f t="shared" ca="1" si="0"/>
        <v>4122.1033333333326</v>
      </c>
      <c r="U28" s="52">
        <f t="shared" ca="1" si="1"/>
        <v>4122.1000000000004</v>
      </c>
      <c r="V28" s="52"/>
    </row>
    <row r="29" spans="1:22" x14ac:dyDescent="0.2">
      <c r="A29" s="67" t="s">
        <v>140</v>
      </c>
      <c r="B29" s="68">
        <v>23</v>
      </c>
      <c r="C29" s="69" t="s">
        <v>83</v>
      </c>
      <c r="D29" s="75">
        <v>5</v>
      </c>
      <c r="E29" s="70">
        <f t="shared" ref="E29:E46" si="14">VLOOKUP($D29,$O$38:$Q$49,3,FALSE)</f>
        <v>192</v>
      </c>
      <c r="F29" s="71">
        <f t="shared" si="5"/>
        <v>4416</v>
      </c>
      <c r="G29" s="72">
        <v>1</v>
      </c>
      <c r="H29" s="71">
        <f t="shared" si="10"/>
        <v>4416</v>
      </c>
      <c r="I29" s="72">
        <v>1</v>
      </c>
      <c r="J29" s="71">
        <f t="shared" si="11"/>
        <v>4416</v>
      </c>
      <c r="K29" s="73">
        <f t="shared" si="12"/>
        <v>368</v>
      </c>
      <c r="L29" s="74">
        <f t="shared" si="13"/>
        <v>16</v>
      </c>
      <c r="M29" s="49"/>
      <c r="N29" s="14"/>
      <c r="O29" s="50"/>
      <c r="P29" s="77" t="s">
        <v>141</v>
      </c>
      <c r="Q29" s="14" t="s">
        <v>142</v>
      </c>
      <c r="R29" s="52">
        <f t="shared" si="2"/>
        <v>57.5</v>
      </c>
      <c r="S29" s="52">
        <f t="shared" ca="1" si="3"/>
        <v>11040</v>
      </c>
      <c r="T29" s="53">
        <f t="shared" ca="1" si="0"/>
        <v>920</v>
      </c>
      <c r="U29" s="52">
        <f t="shared" ca="1" si="1"/>
        <v>920</v>
      </c>
      <c r="V29" s="52"/>
    </row>
    <row r="30" spans="1:22" x14ac:dyDescent="0.2">
      <c r="A30" s="76" t="s">
        <v>143</v>
      </c>
      <c r="B30" s="68">
        <v>53</v>
      </c>
      <c r="C30" s="69" t="s">
        <v>120</v>
      </c>
      <c r="D30" s="75">
        <v>5</v>
      </c>
      <c r="E30" s="70">
        <f t="shared" si="14"/>
        <v>192</v>
      </c>
      <c r="F30" s="71">
        <f t="shared" si="5"/>
        <v>10176</v>
      </c>
      <c r="G30" s="72">
        <v>1</v>
      </c>
      <c r="H30" s="71">
        <f t="shared" si="10"/>
        <v>10176</v>
      </c>
      <c r="I30" s="72">
        <v>1</v>
      </c>
      <c r="J30" s="71">
        <f t="shared" si="11"/>
        <v>10176</v>
      </c>
      <c r="K30" s="73">
        <f t="shared" si="12"/>
        <v>848</v>
      </c>
      <c r="L30" s="74">
        <f t="shared" si="13"/>
        <v>16</v>
      </c>
      <c r="M30" s="49"/>
      <c r="N30" s="14"/>
      <c r="O30" s="50"/>
      <c r="P30" s="77" t="s">
        <v>141</v>
      </c>
      <c r="Q30" s="14" t="s">
        <v>144</v>
      </c>
      <c r="R30" s="52">
        <f t="shared" si="2"/>
        <v>57.6</v>
      </c>
      <c r="S30" s="52">
        <f t="shared" ca="1" si="3"/>
        <v>11059.2</v>
      </c>
      <c r="T30" s="53">
        <f t="shared" ca="1" si="0"/>
        <v>921.6</v>
      </c>
      <c r="U30" s="52">
        <f t="shared" ca="1" si="1"/>
        <v>921.6</v>
      </c>
      <c r="V30" s="52"/>
    </row>
    <row r="31" spans="1:22" ht="14.25" customHeight="1" x14ac:dyDescent="0.2">
      <c r="A31" s="67" t="s">
        <v>145</v>
      </c>
      <c r="B31" s="68">
        <v>54.6</v>
      </c>
      <c r="C31" s="69" t="s">
        <v>120</v>
      </c>
      <c r="D31" s="75">
        <v>5</v>
      </c>
      <c r="E31" s="70">
        <f t="shared" si="14"/>
        <v>192</v>
      </c>
      <c r="F31" s="71">
        <f t="shared" si="5"/>
        <v>10483.200000000001</v>
      </c>
      <c r="G31" s="72">
        <v>1</v>
      </c>
      <c r="H31" s="71">
        <f t="shared" si="10"/>
        <v>10483.200000000001</v>
      </c>
      <c r="I31" s="72">
        <v>1</v>
      </c>
      <c r="J31" s="71">
        <f t="shared" si="11"/>
        <v>10483.200000000001</v>
      </c>
      <c r="K31" s="73">
        <f t="shared" si="12"/>
        <v>873.6</v>
      </c>
      <c r="L31" s="74">
        <f t="shared" si="13"/>
        <v>16</v>
      </c>
      <c r="M31" s="49"/>
      <c r="N31" s="14"/>
      <c r="O31" s="50"/>
      <c r="P31" s="66"/>
      <c r="Q31" s="14"/>
      <c r="R31" s="52">
        <f t="shared" si="2"/>
        <v>0</v>
      </c>
      <c r="S31" s="52">
        <f t="shared" ca="1" si="3"/>
        <v>0</v>
      </c>
      <c r="T31" s="53">
        <f t="shared" ca="1" si="0"/>
        <v>0</v>
      </c>
      <c r="U31" s="52">
        <f t="shared" ca="1" si="1"/>
        <v>0</v>
      </c>
      <c r="V31" s="52"/>
    </row>
    <row r="32" spans="1:22" ht="14.25" customHeight="1" x14ac:dyDescent="0.2">
      <c r="A32" s="67" t="s">
        <v>146</v>
      </c>
      <c r="B32" s="68">
        <v>54</v>
      </c>
      <c r="C32" s="69" t="s">
        <v>113</v>
      </c>
      <c r="D32" s="75">
        <v>5</v>
      </c>
      <c r="E32" s="70">
        <f t="shared" si="14"/>
        <v>192</v>
      </c>
      <c r="F32" s="71">
        <f t="shared" si="5"/>
        <v>10368</v>
      </c>
      <c r="G32" s="72">
        <v>1</v>
      </c>
      <c r="H32" s="71">
        <f t="shared" si="10"/>
        <v>10368</v>
      </c>
      <c r="I32" s="72">
        <v>1</v>
      </c>
      <c r="J32" s="71">
        <f t="shared" si="11"/>
        <v>10368</v>
      </c>
      <c r="K32" s="73">
        <f t="shared" si="12"/>
        <v>864</v>
      </c>
      <c r="L32" s="74">
        <f t="shared" si="13"/>
        <v>16</v>
      </c>
      <c r="M32" s="49"/>
      <c r="N32" s="14"/>
      <c r="O32" s="50"/>
      <c r="P32" s="66"/>
      <c r="Q32" s="83"/>
      <c r="R32" s="52">
        <f t="shared" si="2"/>
        <v>0</v>
      </c>
      <c r="S32" s="52">
        <f t="shared" ca="1" si="3"/>
        <v>0</v>
      </c>
      <c r="T32" s="53">
        <f t="shared" ca="1" si="0"/>
        <v>0</v>
      </c>
      <c r="U32" s="52">
        <f t="shared" ca="1" si="1"/>
        <v>0</v>
      </c>
      <c r="V32" s="52"/>
    </row>
    <row r="33" spans="1:22" ht="14.25" customHeight="1" thickBot="1" x14ac:dyDescent="0.25">
      <c r="A33" s="67" t="s">
        <v>147</v>
      </c>
      <c r="B33" s="68">
        <v>54.2</v>
      </c>
      <c r="C33" s="69" t="s">
        <v>122</v>
      </c>
      <c r="D33" s="75">
        <v>5</v>
      </c>
      <c r="E33" s="70">
        <f t="shared" si="14"/>
        <v>192</v>
      </c>
      <c r="F33" s="71">
        <f t="shared" si="5"/>
        <v>10406.400000000001</v>
      </c>
      <c r="G33" s="72">
        <v>1</v>
      </c>
      <c r="H33" s="71">
        <f t="shared" si="10"/>
        <v>10406.400000000001</v>
      </c>
      <c r="I33" s="72">
        <v>1</v>
      </c>
      <c r="J33" s="71">
        <f t="shared" si="11"/>
        <v>10406.400000000001</v>
      </c>
      <c r="K33" s="73">
        <f t="shared" si="12"/>
        <v>867.20000000000016</v>
      </c>
      <c r="L33" s="74">
        <f t="shared" si="13"/>
        <v>16.000000000000004</v>
      </c>
      <c r="M33" s="49"/>
      <c r="N33" s="14"/>
      <c r="O33" s="84"/>
      <c r="P33" s="85"/>
      <c r="R33" s="52">
        <f t="shared" si="2"/>
        <v>0</v>
      </c>
      <c r="S33" s="52">
        <f t="shared" ca="1" si="3"/>
        <v>0</v>
      </c>
      <c r="T33" s="53">
        <f ca="1">SUMIF($C$3:$C$319,Q33,$H$5:$H$181)/12</f>
        <v>0</v>
      </c>
      <c r="U33" s="52">
        <f t="shared" ca="1" si="1"/>
        <v>0</v>
      </c>
      <c r="V33" s="52"/>
    </row>
    <row r="34" spans="1:22" ht="14.25" customHeight="1" thickBot="1" x14ac:dyDescent="0.25">
      <c r="A34" s="67" t="s">
        <v>148</v>
      </c>
      <c r="B34" s="68">
        <v>54.21</v>
      </c>
      <c r="C34" s="69" t="s">
        <v>122</v>
      </c>
      <c r="D34" s="75">
        <v>5</v>
      </c>
      <c r="E34" s="70">
        <f t="shared" si="14"/>
        <v>192</v>
      </c>
      <c r="F34" s="71">
        <f t="shared" si="5"/>
        <v>10408.32</v>
      </c>
      <c r="G34" s="72">
        <v>1</v>
      </c>
      <c r="H34" s="71">
        <f t="shared" si="10"/>
        <v>10408.32</v>
      </c>
      <c r="I34" s="72">
        <v>1</v>
      </c>
      <c r="J34" s="71">
        <f t="shared" si="11"/>
        <v>10408.32</v>
      </c>
      <c r="K34" s="73">
        <f t="shared" si="12"/>
        <v>867.36</v>
      </c>
      <c r="L34" s="74">
        <f t="shared" si="13"/>
        <v>16</v>
      </c>
      <c r="M34" s="49"/>
      <c r="N34" s="14"/>
      <c r="P34" s="86"/>
      <c r="Q34" s="86"/>
      <c r="R34" s="87">
        <f>SUM(R3:R33)</f>
        <v>6762.67</v>
      </c>
      <c r="S34" s="87">
        <f ca="1">SUM(S3:S33)</f>
        <v>1082447.7399999998</v>
      </c>
      <c r="T34" s="87">
        <f ca="1">SUM(T3:T33)</f>
        <v>90203.978333333333</v>
      </c>
      <c r="U34" s="87">
        <f ca="1">SUM(U3:U33)</f>
        <v>90203.99</v>
      </c>
      <c r="V34" s="88"/>
    </row>
    <row r="35" spans="1:22" ht="14.25" customHeight="1" x14ac:dyDescent="0.2">
      <c r="A35" s="67" t="s">
        <v>149</v>
      </c>
      <c r="B35" s="68">
        <v>11.54</v>
      </c>
      <c r="C35" s="69" t="s">
        <v>83</v>
      </c>
      <c r="D35" s="75">
        <v>5</v>
      </c>
      <c r="E35" s="70">
        <f t="shared" si="14"/>
        <v>192</v>
      </c>
      <c r="F35" s="71">
        <f t="shared" si="5"/>
        <v>2215.6799999999998</v>
      </c>
      <c r="G35" s="72">
        <v>1</v>
      </c>
      <c r="H35" s="71">
        <f t="shared" si="10"/>
        <v>2215.6799999999998</v>
      </c>
      <c r="I35" s="72">
        <v>1</v>
      </c>
      <c r="J35" s="71">
        <f t="shared" si="11"/>
        <v>2215.6799999999998</v>
      </c>
      <c r="K35" s="73">
        <f t="shared" si="12"/>
        <v>184.64</v>
      </c>
      <c r="L35" s="74">
        <f t="shared" si="13"/>
        <v>16</v>
      </c>
      <c r="M35" s="49"/>
      <c r="N35" s="14"/>
      <c r="O35" s="16" t="s">
        <v>150</v>
      </c>
    </row>
    <row r="36" spans="1:22" ht="14.25" customHeight="1" x14ac:dyDescent="0.2">
      <c r="A36" s="67" t="s">
        <v>151</v>
      </c>
      <c r="B36" s="68">
        <v>52.2</v>
      </c>
      <c r="C36" s="89" t="s">
        <v>105</v>
      </c>
      <c r="D36" s="41">
        <v>5</v>
      </c>
      <c r="E36" s="70">
        <f t="shared" si="14"/>
        <v>192</v>
      </c>
      <c r="F36" s="71">
        <f t="shared" si="5"/>
        <v>10022.400000000001</v>
      </c>
      <c r="G36" s="72">
        <v>1</v>
      </c>
      <c r="H36" s="71">
        <f t="shared" si="10"/>
        <v>10022.400000000001</v>
      </c>
      <c r="I36" s="72">
        <v>1</v>
      </c>
      <c r="J36" s="71">
        <f t="shared" si="11"/>
        <v>10022.400000000001</v>
      </c>
      <c r="K36" s="73">
        <f t="shared" si="12"/>
        <v>835.20000000000016</v>
      </c>
      <c r="L36" s="74">
        <f t="shared" si="13"/>
        <v>16.000000000000004</v>
      </c>
      <c r="M36" s="49"/>
      <c r="N36" s="14"/>
    </row>
    <row r="37" spans="1:22" ht="14.25" customHeight="1" x14ac:dyDescent="0.2">
      <c r="A37" s="90" t="s">
        <v>152</v>
      </c>
      <c r="B37" s="68">
        <v>32.700000000000003</v>
      </c>
      <c r="C37" s="89" t="s">
        <v>117</v>
      </c>
      <c r="D37" s="41">
        <v>1</v>
      </c>
      <c r="E37" s="70">
        <f t="shared" si="14"/>
        <v>40</v>
      </c>
      <c r="F37" s="71">
        <f t="shared" si="5"/>
        <v>1308</v>
      </c>
      <c r="G37" s="72">
        <v>1</v>
      </c>
      <c r="H37" s="71">
        <f t="shared" si="10"/>
        <v>1308</v>
      </c>
      <c r="I37" s="72">
        <v>1</v>
      </c>
      <c r="J37" s="71">
        <f t="shared" si="11"/>
        <v>1308</v>
      </c>
      <c r="K37" s="73">
        <f t="shared" si="12"/>
        <v>109</v>
      </c>
      <c r="L37" s="74">
        <f t="shared" si="13"/>
        <v>3.333333333333333</v>
      </c>
      <c r="M37" s="49"/>
      <c r="N37" s="14"/>
      <c r="O37" s="15" t="s">
        <v>153</v>
      </c>
    </row>
    <row r="38" spans="1:22" ht="14.25" customHeight="1" x14ac:dyDescent="0.2">
      <c r="A38" s="67" t="s">
        <v>154</v>
      </c>
      <c r="B38" s="68">
        <v>54.66</v>
      </c>
      <c r="C38" s="89" t="s">
        <v>117</v>
      </c>
      <c r="D38" s="41">
        <v>1</v>
      </c>
      <c r="E38" s="70">
        <f t="shared" si="14"/>
        <v>40</v>
      </c>
      <c r="F38" s="71">
        <f t="shared" si="5"/>
        <v>2186.3999999999996</v>
      </c>
      <c r="G38" s="72">
        <v>1</v>
      </c>
      <c r="H38" s="71">
        <f t="shared" si="10"/>
        <v>2186.3999999999996</v>
      </c>
      <c r="I38" s="72">
        <v>1</v>
      </c>
      <c r="J38" s="71">
        <f t="shared" si="11"/>
        <v>2186.3999999999996</v>
      </c>
      <c r="K38" s="73">
        <f t="shared" si="12"/>
        <v>182.19999999999996</v>
      </c>
      <c r="L38" s="74">
        <f t="shared" si="13"/>
        <v>3.3333333333333326</v>
      </c>
      <c r="M38" s="49"/>
      <c r="N38" s="14"/>
      <c r="O38" s="18">
        <v>0</v>
      </c>
      <c r="P38" s="16" t="s">
        <v>155</v>
      </c>
      <c r="Q38" s="91">
        <v>0</v>
      </c>
      <c r="R38" s="15" t="s">
        <v>156</v>
      </c>
      <c r="S38" s="15"/>
    </row>
    <row r="39" spans="1:22" ht="14.25" customHeight="1" x14ac:dyDescent="0.2">
      <c r="A39" s="67" t="s">
        <v>157</v>
      </c>
      <c r="B39" s="68">
        <v>67.7</v>
      </c>
      <c r="C39" s="89" t="s">
        <v>105</v>
      </c>
      <c r="D39" s="41">
        <v>5</v>
      </c>
      <c r="E39" s="70">
        <f t="shared" si="14"/>
        <v>192</v>
      </c>
      <c r="F39" s="71">
        <f t="shared" si="5"/>
        <v>12998.400000000001</v>
      </c>
      <c r="G39" s="72">
        <v>1</v>
      </c>
      <c r="H39" s="71">
        <f t="shared" si="10"/>
        <v>12998.400000000001</v>
      </c>
      <c r="I39" s="72">
        <v>1</v>
      </c>
      <c r="J39" s="71">
        <f t="shared" si="11"/>
        <v>12998.400000000001</v>
      </c>
      <c r="K39" s="73">
        <f t="shared" si="12"/>
        <v>1083.2</v>
      </c>
      <c r="L39" s="74">
        <f t="shared" si="13"/>
        <v>16</v>
      </c>
      <c r="M39" s="49"/>
      <c r="N39" s="14"/>
      <c r="O39" s="18">
        <v>1</v>
      </c>
      <c r="P39" s="16" t="s">
        <v>158</v>
      </c>
      <c r="Q39" s="92">
        <v>40</v>
      </c>
    </row>
    <row r="40" spans="1:22" ht="14.25" customHeight="1" x14ac:dyDescent="0.2">
      <c r="A40" s="67" t="s">
        <v>159</v>
      </c>
      <c r="B40" s="68">
        <v>59.5</v>
      </c>
      <c r="C40" s="69" t="s">
        <v>96</v>
      </c>
      <c r="D40" s="75">
        <v>5</v>
      </c>
      <c r="E40" s="70">
        <f t="shared" si="14"/>
        <v>192</v>
      </c>
      <c r="F40" s="71">
        <f t="shared" si="5"/>
        <v>11424</v>
      </c>
      <c r="G40" s="72">
        <v>1</v>
      </c>
      <c r="H40" s="71">
        <f t="shared" si="10"/>
        <v>11424</v>
      </c>
      <c r="I40" s="72">
        <v>1</v>
      </c>
      <c r="J40" s="71">
        <f t="shared" si="11"/>
        <v>11424</v>
      </c>
      <c r="K40" s="73">
        <f t="shared" si="12"/>
        <v>952</v>
      </c>
      <c r="L40" s="74">
        <f t="shared" si="13"/>
        <v>16</v>
      </c>
      <c r="M40" s="93"/>
      <c r="N40" s="14"/>
      <c r="O40" s="18">
        <v>2</v>
      </c>
      <c r="P40" s="16" t="s">
        <v>160</v>
      </c>
      <c r="Q40" s="92">
        <v>80</v>
      </c>
      <c r="R40" s="16" t="s">
        <v>161</v>
      </c>
    </row>
    <row r="41" spans="1:22" ht="14.25" customHeight="1" x14ac:dyDescent="0.2">
      <c r="A41" s="67" t="s">
        <v>162</v>
      </c>
      <c r="B41" s="68">
        <v>104</v>
      </c>
      <c r="C41" s="69" t="s">
        <v>89</v>
      </c>
      <c r="D41" s="75">
        <v>5</v>
      </c>
      <c r="E41" s="70">
        <f t="shared" si="14"/>
        <v>192</v>
      </c>
      <c r="F41" s="71">
        <f t="shared" si="5"/>
        <v>19968</v>
      </c>
      <c r="G41" s="72">
        <v>1</v>
      </c>
      <c r="H41" s="71">
        <f t="shared" si="10"/>
        <v>19968</v>
      </c>
      <c r="I41" s="72">
        <v>1</v>
      </c>
      <c r="J41" s="71">
        <f t="shared" si="11"/>
        <v>19968</v>
      </c>
      <c r="K41" s="73">
        <f t="shared" si="12"/>
        <v>1664</v>
      </c>
      <c r="L41" s="74">
        <f t="shared" si="13"/>
        <v>16</v>
      </c>
      <c r="M41" s="93"/>
      <c r="N41" s="14"/>
      <c r="O41" s="18">
        <v>2.5</v>
      </c>
      <c r="P41" s="16" t="s">
        <v>163</v>
      </c>
      <c r="Q41" s="92">
        <v>100</v>
      </c>
      <c r="R41" s="16" t="s">
        <v>164</v>
      </c>
    </row>
    <row r="42" spans="1:22" ht="14.25" customHeight="1" x14ac:dyDescent="0.2">
      <c r="A42" s="67" t="s">
        <v>165</v>
      </c>
      <c r="B42" s="68">
        <v>15.2</v>
      </c>
      <c r="C42" s="69" t="s">
        <v>96</v>
      </c>
      <c r="D42" s="75">
        <v>5</v>
      </c>
      <c r="E42" s="70">
        <f t="shared" si="14"/>
        <v>192</v>
      </c>
      <c r="F42" s="71">
        <f t="shared" si="5"/>
        <v>2918.3999999999996</v>
      </c>
      <c r="G42" s="72">
        <v>1</v>
      </c>
      <c r="H42" s="71">
        <f t="shared" si="10"/>
        <v>2918.3999999999996</v>
      </c>
      <c r="I42" s="72">
        <v>1</v>
      </c>
      <c r="J42" s="71">
        <f t="shared" si="11"/>
        <v>2918.3999999999996</v>
      </c>
      <c r="K42" s="73">
        <f t="shared" si="12"/>
        <v>243.19999999999996</v>
      </c>
      <c r="L42" s="74">
        <f t="shared" si="13"/>
        <v>15.999999999999998</v>
      </c>
      <c r="M42" s="93"/>
      <c r="N42" s="14"/>
      <c r="O42" s="18">
        <v>3</v>
      </c>
      <c r="P42" s="16" t="s">
        <v>166</v>
      </c>
      <c r="Q42" s="92">
        <v>120</v>
      </c>
      <c r="R42" s="16" t="s">
        <v>167</v>
      </c>
    </row>
    <row r="43" spans="1:22" ht="14.25" customHeight="1" x14ac:dyDescent="0.2">
      <c r="A43" s="67" t="s">
        <v>168</v>
      </c>
      <c r="B43" s="68">
        <v>100</v>
      </c>
      <c r="C43" s="69" t="s">
        <v>94</v>
      </c>
      <c r="D43" s="75">
        <v>5</v>
      </c>
      <c r="E43" s="70">
        <f t="shared" si="14"/>
        <v>192</v>
      </c>
      <c r="F43" s="71">
        <f t="shared" si="5"/>
        <v>19200</v>
      </c>
      <c r="G43" s="72">
        <v>1</v>
      </c>
      <c r="H43" s="71">
        <f t="shared" si="10"/>
        <v>19200</v>
      </c>
      <c r="I43" s="72">
        <v>1</v>
      </c>
      <c r="J43" s="71">
        <f t="shared" si="11"/>
        <v>19200</v>
      </c>
      <c r="K43" s="73">
        <f t="shared" si="12"/>
        <v>1600</v>
      </c>
      <c r="L43" s="74">
        <f t="shared" si="13"/>
        <v>16</v>
      </c>
      <c r="M43" s="93"/>
      <c r="N43" s="14"/>
      <c r="O43" s="18">
        <v>4</v>
      </c>
      <c r="P43" s="16" t="s">
        <v>169</v>
      </c>
      <c r="Q43" s="92">
        <v>160</v>
      </c>
      <c r="R43" s="16" t="s">
        <v>170</v>
      </c>
    </row>
    <row r="44" spans="1:22" ht="14.25" customHeight="1" x14ac:dyDescent="0.2">
      <c r="A44" s="67" t="s">
        <v>171</v>
      </c>
      <c r="B44" s="68">
        <v>78.400000000000006</v>
      </c>
      <c r="C44" s="69" t="s">
        <v>89</v>
      </c>
      <c r="D44" s="75">
        <v>5</v>
      </c>
      <c r="E44" s="70">
        <f t="shared" si="14"/>
        <v>192</v>
      </c>
      <c r="F44" s="71">
        <f t="shared" si="5"/>
        <v>15052.800000000001</v>
      </c>
      <c r="G44" s="72">
        <v>1</v>
      </c>
      <c r="H44" s="71">
        <f t="shared" si="10"/>
        <v>15052.800000000001</v>
      </c>
      <c r="I44" s="72">
        <v>1</v>
      </c>
      <c r="J44" s="71">
        <f t="shared" si="11"/>
        <v>15052.800000000001</v>
      </c>
      <c r="K44" s="73">
        <f t="shared" si="12"/>
        <v>1254.4000000000001</v>
      </c>
      <c r="L44" s="74">
        <f t="shared" si="13"/>
        <v>16</v>
      </c>
      <c r="M44" s="93"/>
      <c r="N44" s="14"/>
      <c r="O44" s="18">
        <v>5</v>
      </c>
      <c r="P44" s="16" t="s">
        <v>172</v>
      </c>
      <c r="Q44" s="92">
        <v>192</v>
      </c>
      <c r="R44" s="16" t="s">
        <v>173</v>
      </c>
    </row>
    <row r="45" spans="1:22" ht="14.25" customHeight="1" x14ac:dyDescent="0.2">
      <c r="A45" s="67" t="s">
        <v>174</v>
      </c>
      <c r="B45" s="68">
        <v>109.46</v>
      </c>
      <c r="C45" s="69" t="s">
        <v>129</v>
      </c>
      <c r="D45" s="75">
        <v>5</v>
      </c>
      <c r="E45" s="70">
        <f t="shared" si="14"/>
        <v>192</v>
      </c>
      <c r="F45" s="71">
        <f t="shared" si="5"/>
        <v>21016.32</v>
      </c>
      <c r="G45" s="72">
        <v>1</v>
      </c>
      <c r="H45" s="71">
        <f t="shared" si="10"/>
        <v>21016.32</v>
      </c>
      <c r="I45" s="72">
        <v>1</v>
      </c>
      <c r="J45" s="71">
        <f t="shared" si="11"/>
        <v>21016.32</v>
      </c>
      <c r="K45" s="73">
        <f t="shared" si="12"/>
        <v>1751.36</v>
      </c>
      <c r="L45" s="74">
        <f t="shared" si="13"/>
        <v>16</v>
      </c>
      <c r="M45" s="49"/>
      <c r="N45" s="14"/>
      <c r="O45" s="18">
        <v>6</v>
      </c>
      <c r="P45" s="16" t="s">
        <v>175</v>
      </c>
      <c r="Q45" s="92">
        <v>210</v>
      </c>
      <c r="R45" s="16" t="s">
        <v>176</v>
      </c>
    </row>
    <row r="46" spans="1:22" ht="14.25" customHeight="1" x14ac:dyDescent="0.2">
      <c r="A46" s="67" t="s">
        <v>177</v>
      </c>
      <c r="B46" s="68">
        <v>50.41</v>
      </c>
      <c r="C46" s="69" t="s">
        <v>129</v>
      </c>
      <c r="D46" s="75">
        <v>5</v>
      </c>
      <c r="E46" s="70">
        <f t="shared" si="14"/>
        <v>192</v>
      </c>
      <c r="F46" s="71">
        <f t="shared" si="5"/>
        <v>9678.7199999999993</v>
      </c>
      <c r="G46" s="72">
        <v>1</v>
      </c>
      <c r="H46" s="71">
        <f t="shared" si="10"/>
        <v>9678.7199999999993</v>
      </c>
      <c r="I46" s="72">
        <v>1</v>
      </c>
      <c r="J46" s="71">
        <f t="shared" si="11"/>
        <v>9678.7199999999993</v>
      </c>
      <c r="K46" s="73">
        <f t="shared" si="12"/>
        <v>806.56</v>
      </c>
      <c r="L46" s="74">
        <f t="shared" si="13"/>
        <v>16</v>
      </c>
      <c r="M46" s="49"/>
      <c r="N46" s="14"/>
      <c r="O46" s="18">
        <v>14</v>
      </c>
      <c r="P46" s="16" t="s">
        <v>178</v>
      </c>
      <c r="Q46" s="92">
        <v>24</v>
      </c>
      <c r="R46" s="16" t="s">
        <v>179</v>
      </c>
    </row>
    <row r="47" spans="1:22" x14ac:dyDescent="0.2">
      <c r="A47" s="78"/>
      <c r="B47" s="79"/>
      <c r="C47" s="80"/>
      <c r="D47" s="75"/>
      <c r="E47" s="70"/>
      <c r="F47" s="71"/>
      <c r="G47" s="72"/>
      <c r="H47" s="71"/>
      <c r="I47" s="72"/>
      <c r="J47" s="71"/>
      <c r="K47" s="73"/>
      <c r="L47" s="74"/>
      <c r="M47" s="49"/>
      <c r="N47" s="16"/>
      <c r="O47" s="18" t="s">
        <v>86</v>
      </c>
      <c r="P47" s="16" t="s">
        <v>180</v>
      </c>
      <c r="Q47" s="92">
        <v>11</v>
      </c>
      <c r="R47" s="16" t="s">
        <v>181</v>
      </c>
    </row>
    <row r="48" spans="1:22" x14ac:dyDescent="0.2">
      <c r="A48" s="54" t="s">
        <v>182</v>
      </c>
      <c r="B48" s="94"/>
      <c r="C48" s="56">
        <f>SUM(B49:B72)</f>
        <v>987.05000000000007</v>
      </c>
      <c r="D48" s="95"/>
      <c r="E48" s="96"/>
      <c r="F48" s="97"/>
      <c r="G48" s="98"/>
      <c r="H48" s="99"/>
      <c r="I48" s="100"/>
      <c r="J48" s="101"/>
      <c r="K48" s="102"/>
      <c r="L48" s="103"/>
      <c r="M48" s="104"/>
      <c r="N48" s="14"/>
      <c r="O48" s="18" t="s">
        <v>183</v>
      </c>
      <c r="P48" s="16" t="s">
        <v>184</v>
      </c>
      <c r="Q48" s="92">
        <v>4</v>
      </c>
      <c r="R48" s="16" t="s">
        <v>185</v>
      </c>
    </row>
    <row r="49" spans="1:18" ht="14.25" customHeight="1" x14ac:dyDescent="0.2">
      <c r="A49" s="67" t="s">
        <v>186</v>
      </c>
      <c r="B49" s="68">
        <f>16.1+9.2</f>
        <v>25.3</v>
      </c>
      <c r="C49" s="69" t="s">
        <v>83</v>
      </c>
      <c r="D49" s="75">
        <v>5</v>
      </c>
      <c r="E49" s="70">
        <f>VLOOKUP($D49,$O$38:$Q$49,3,FALSE)</f>
        <v>192</v>
      </c>
      <c r="F49" s="71">
        <f t="shared" si="5"/>
        <v>4857.6000000000004</v>
      </c>
      <c r="G49" s="72">
        <v>1</v>
      </c>
      <c r="H49" s="71">
        <f t="shared" ref="H49:H68" si="15">F49/G49</f>
        <v>4857.6000000000004</v>
      </c>
      <c r="I49" s="72">
        <v>1</v>
      </c>
      <c r="J49" s="71">
        <f t="shared" ref="J49:J68" si="16">H49*I49</f>
        <v>4857.6000000000004</v>
      </c>
      <c r="K49" s="73">
        <f t="shared" ref="K49:K68" si="17">J49/12</f>
        <v>404.8</v>
      </c>
      <c r="L49" s="74">
        <f t="shared" ref="L49:L68" si="18">K49/B49</f>
        <v>16</v>
      </c>
      <c r="M49" s="49"/>
      <c r="N49" s="14"/>
      <c r="O49" s="18" t="s">
        <v>187</v>
      </c>
      <c r="P49" s="16" t="s">
        <v>188</v>
      </c>
      <c r="Q49" s="92">
        <v>1</v>
      </c>
      <c r="R49" s="16" t="s">
        <v>189</v>
      </c>
    </row>
    <row r="50" spans="1:18" ht="14.25" customHeight="1" x14ac:dyDescent="0.2">
      <c r="A50" s="67" t="s">
        <v>190</v>
      </c>
      <c r="B50" s="68">
        <v>55.7</v>
      </c>
      <c r="C50" s="69" t="s">
        <v>113</v>
      </c>
      <c r="D50" s="75">
        <v>5</v>
      </c>
      <c r="E50" s="70">
        <f t="shared" ref="E50:E71" si="19">VLOOKUP($D50,$O$38:$Q$48,3,FALSE)</f>
        <v>192</v>
      </c>
      <c r="F50" s="71">
        <f t="shared" si="5"/>
        <v>10694.400000000001</v>
      </c>
      <c r="G50" s="72">
        <v>1</v>
      </c>
      <c r="H50" s="71">
        <f t="shared" si="15"/>
        <v>10694.400000000001</v>
      </c>
      <c r="I50" s="72">
        <v>1</v>
      </c>
      <c r="J50" s="71">
        <f t="shared" si="16"/>
        <v>10694.400000000001</v>
      </c>
      <c r="K50" s="73">
        <f t="shared" si="17"/>
        <v>891.20000000000016</v>
      </c>
      <c r="L50" s="74">
        <f t="shared" si="18"/>
        <v>16.000000000000004</v>
      </c>
      <c r="M50" s="49"/>
      <c r="N50" s="14"/>
      <c r="R50" s="16" t="s">
        <v>191</v>
      </c>
    </row>
    <row r="51" spans="1:18" ht="14.25" customHeight="1" x14ac:dyDescent="0.2">
      <c r="A51" s="67" t="s">
        <v>192</v>
      </c>
      <c r="B51" s="68">
        <v>19.399999999999999</v>
      </c>
      <c r="C51" s="69" t="s">
        <v>113</v>
      </c>
      <c r="D51" s="75">
        <v>2</v>
      </c>
      <c r="E51" s="70">
        <f t="shared" si="19"/>
        <v>80</v>
      </c>
      <c r="F51" s="71">
        <f t="shared" si="5"/>
        <v>1552</v>
      </c>
      <c r="G51" s="72">
        <v>1</v>
      </c>
      <c r="H51" s="71">
        <f t="shared" si="15"/>
        <v>1552</v>
      </c>
      <c r="I51" s="72">
        <v>1</v>
      </c>
      <c r="J51" s="71">
        <f t="shared" si="16"/>
        <v>1552</v>
      </c>
      <c r="K51" s="73">
        <f t="shared" si="17"/>
        <v>129.33333333333334</v>
      </c>
      <c r="L51" s="74">
        <f t="shared" si="18"/>
        <v>6.6666666666666679</v>
      </c>
      <c r="M51" s="49"/>
      <c r="N51" s="14"/>
    </row>
    <row r="52" spans="1:18" ht="14.25" customHeight="1" x14ac:dyDescent="0.2">
      <c r="A52" s="67" t="s">
        <v>193</v>
      </c>
      <c r="B52" s="68">
        <v>19.399999999999999</v>
      </c>
      <c r="C52" s="69" t="s">
        <v>113</v>
      </c>
      <c r="D52" s="75">
        <v>2</v>
      </c>
      <c r="E52" s="70">
        <f t="shared" si="19"/>
        <v>80</v>
      </c>
      <c r="F52" s="71">
        <f t="shared" si="5"/>
        <v>1552</v>
      </c>
      <c r="G52" s="72">
        <v>1</v>
      </c>
      <c r="H52" s="71">
        <f t="shared" si="15"/>
        <v>1552</v>
      </c>
      <c r="I52" s="72">
        <v>1</v>
      </c>
      <c r="J52" s="71">
        <f t="shared" si="16"/>
        <v>1552</v>
      </c>
      <c r="K52" s="73">
        <f t="shared" si="17"/>
        <v>129.33333333333334</v>
      </c>
      <c r="L52" s="74">
        <f t="shared" si="18"/>
        <v>6.6666666666666679</v>
      </c>
      <c r="M52" s="49"/>
      <c r="N52" s="14"/>
    </row>
    <row r="53" spans="1:18" ht="14.25" customHeight="1" x14ac:dyDescent="0.2">
      <c r="A53" s="67" t="s">
        <v>194</v>
      </c>
      <c r="B53" s="68">
        <v>36.299999999999997</v>
      </c>
      <c r="C53" s="69" t="s">
        <v>113</v>
      </c>
      <c r="D53" s="75">
        <v>2</v>
      </c>
      <c r="E53" s="70">
        <f t="shared" si="19"/>
        <v>80</v>
      </c>
      <c r="F53" s="71">
        <f t="shared" si="5"/>
        <v>2904</v>
      </c>
      <c r="G53" s="72">
        <v>1</v>
      </c>
      <c r="H53" s="71">
        <f t="shared" si="15"/>
        <v>2904</v>
      </c>
      <c r="I53" s="72">
        <v>1</v>
      </c>
      <c r="J53" s="71">
        <f t="shared" si="16"/>
        <v>2904</v>
      </c>
      <c r="K53" s="73">
        <f t="shared" si="17"/>
        <v>242</v>
      </c>
      <c r="L53" s="74">
        <f t="shared" si="18"/>
        <v>6.666666666666667</v>
      </c>
      <c r="M53" s="49"/>
      <c r="N53" s="14"/>
    </row>
    <row r="54" spans="1:18" ht="14.25" customHeight="1" x14ac:dyDescent="0.2">
      <c r="A54" s="67" t="s">
        <v>195</v>
      </c>
      <c r="B54" s="68">
        <v>16.600000000000001</v>
      </c>
      <c r="C54" s="69" t="s">
        <v>113</v>
      </c>
      <c r="D54" s="75">
        <v>2</v>
      </c>
      <c r="E54" s="70">
        <f t="shared" si="19"/>
        <v>80</v>
      </c>
      <c r="F54" s="71">
        <f t="shared" si="5"/>
        <v>1328</v>
      </c>
      <c r="G54" s="72">
        <v>1</v>
      </c>
      <c r="H54" s="71">
        <f t="shared" si="15"/>
        <v>1328</v>
      </c>
      <c r="I54" s="72">
        <v>1</v>
      </c>
      <c r="J54" s="71">
        <f t="shared" si="16"/>
        <v>1328</v>
      </c>
      <c r="K54" s="73">
        <f t="shared" si="17"/>
        <v>110.66666666666667</v>
      </c>
      <c r="L54" s="74">
        <f t="shared" si="18"/>
        <v>6.6666666666666661</v>
      </c>
      <c r="M54" s="49"/>
      <c r="N54" s="14"/>
    </row>
    <row r="55" spans="1:18" ht="14.25" customHeight="1" x14ac:dyDescent="0.2">
      <c r="A55" s="67" t="s">
        <v>196</v>
      </c>
      <c r="B55" s="68">
        <v>38.799999999999997</v>
      </c>
      <c r="C55" s="69" t="s">
        <v>113</v>
      </c>
      <c r="D55" s="75">
        <v>5</v>
      </c>
      <c r="E55" s="70">
        <f t="shared" si="19"/>
        <v>192</v>
      </c>
      <c r="F55" s="71">
        <f t="shared" si="5"/>
        <v>7449.5999999999995</v>
      </c>
      <c r="G55" s="72">
        <v>1</v>
      </c>
      <c r="H55" s="71">
        <f t="shared" si="15"/>
        <v>7449.5999999999995</v>
      </c>
      <c r="I55" s="72">
        <v>1</v>
      </c>
      <c r="J55" s="71">
        <f t="shared" si="16"/>
        <v>7449.5999999999995</v>
      </c>
      <c r="K55" s="73">
        <f t="shared" si="17"/>
        <v>620.79999999999995</v>
      </c>
      <c r="L55" s="74">
        <f t="shared" si="18"/>
        <v>16</v>
      </c>
      <c r="M55" s="49"/>
      <c r="N55" s="14"/>
    </row>
    <row r="56" spans="1:18" ht="14.25" customHeight="1" x14ac:dyDescent="0.2">
      <c r="A56" s="67" t="s">
        <v>197</v>
      </c>
      <c r="B56" s="68">
        <v>52.8</v>
      </c>
      <c r="C56" s="69" t="s">
        <v>126</v>
      </c>
      <c r="D56" s="75">
        <v>5</v>
      </c>
      <c r="E56" s="70">
        <f t="shared" si="19"/>
        <v>192</v>
      </c>
      <c r="F56" s="71">
        <f t="shared" si="5"/>
        <v>10137.599999999999</v>
      </c>
      <c r="G56" s="72">
        <v>1</v>
      </c>
      <c r="H56" s="71">
        <f t="shared" si="15"/>
        <v>10137.599999999999</v>
      </c>
      <c r="I56" s="72">
        <v>1</v>
      </c>
      <c r="J56" s="71">
        <f t="shared" si="16"/>
        <v>10137.599999999999</v>
      </c>
      <c r="K56" s="73">
        <f t="shared" si="17"/>
        <v>844.79999999999984</v>
      </c>
      <c r="L56" s="74">
        <f t="shared" si="18"/>
        <v>15.999999999999998</v>
      </c>
      <c r="M56" s="49"/>
      <c r="N56" s="14"/>
    </row>
    <row r="57" spans="1:18" ht="14.25" customHeight="1" x14ac:dyDescent="0.2">
      <c r="A57" s="67" t="s">
        <v>198</v>
      </c>
      <c r="B57" s="68">
        <v>54.2</v>
      </c>
      <c r="C57" s="69" t="s">
        <v>122</v>
      </c>
      <c r="D57" s="75">
        <v>5</v>
      </c>
      <c r="E57" s="70">
        <f t="shared" si="19"/>
        <v>192</v>
      </c>
      <c r="F57" s="71">
        <f t="shared" si="5"/>
        <v>10406.400000000001</v>
      </c>
      <c r="G57" s="72">
        <v>1</v>
      </c>
      <c r="H57" s="71">
        <f t="shared" si="15"/>
        <v>10406.400000000001</v>
      </c>
      <c r="I57" s="72">
        <v>1</v>
      </c>
      <c r="J57" s="71">
        <f t="shared" si="16"/>
        <v>10406.400000000001</v>
      </c>
      <c r="K57" s="73">
        <f t="shared" si="17"/>
        <v>867.20000000000016</v>
      </c>
      <c r="L57" s="74">
        <f t="shared" si="18"/>
        <v>16.000000000000004</v>
      </c>
      <c r="M57" s="49"/>
      <c r="N57" s="14"/>
    </row>
    <row r="58" spans="1:18" ht="14.25" customHeight="1" x14ac:dyDescent="0.2">
      <c r="A58" s="67" t="s">
        <v>199</v>
      </c>
      <c r="B58" s="68">
        <v>54.2</v>
      </c>
      <c r="C58" s="69" t="s">
        <v>122</v>
      </c>
      <c r="D58" s="75">
        <v>5</v>
      </c>
      <c r="E58" s="70">
        <f t="shared" si="19"/>
        <v>192</v>
      </c>
      <c r="F58" s="71">
        <f t="shared" si="5"/>
        <v>10406.400000000001</v>
      </c>
      <c r="G58" s="72">
        <v>1</v>
      </c>
      <c r="H58" s="71">
        <f t="shared" si="15"/>
        <v>10406.400000000001</v>
      </c>
      <c r="I58" s="72">
        <v>1</v>
      </c>
      <c r="J58" s="71">
        <f t="shared" si="16"/>
        <v>10406.400000000001</v>
      </c>
      <c r="K58" s="73">
        <f t="shared" si="17"/>
        <v>867.20000000000016</v>
      </c>
      <c r="L58" s="74">
        <f t="shared" si="18"/>
        <v>16.000000000000004</v>
      </c>
      <c r="M58" s="49"/>
      <c r="N58" s="14"/>
    </row>
    <row r="59" spans="1:18" ht="14.25" customHeight="1" x14ac:dyDescent="0.2">
      <c r="A59" s="67" t="s">
        <v>140</v>
      </c>
      <c r="B59" s="68">
        <v>10.3</v>
      </c>
      <c r="C59" s="69" t="s">
        <v>83</v>
      </c>
      <c r="D59" s="75">
        <v>5</v>
      </c>
      <c r="E59" s="70">
        <f t="shared" si="19"/>
        <v>192</v>
      </c>
      <c r="F59" s="71">
        <f t="shared" si="5"/>
        <v>1977.6000000000001</v>
      </c>
      <c r="G59" s="72">
        <v>1</v>
      </c>
      <c r="H59" s="71">
        <f t="shared" si="15"/>
        <v>1977.6000000000001</v>
      </c>
      <c r="I59" s="72">
        <v>1</v>
      </c>
      <c r="J59" s="71">
        <f t="shared" si="16"/>
        <v>1977.6000000000001</v>
      </c>
      <c r="K59" s="73">
        <f t="shared" si="17"/>
        <v>164.8</v>
      </c>
      <c r="L59" s="74">
        <f t="shared" si="18"/>
        <v>16</v>
      </c>
      <c r="M59" s="49"/>
      <c r="N59" s="14"/>
    </row>
    <row r="60" spans="1:18" ht="14.25" customHeight="1" x14ac:dyDescent="0.2">
      <c r="A60" s="67" t="s">
        <v>200</v>
      </c>
      <c r="B60" s="68">
        <v>48.3</v>
      </c>
      <c r="C60" s="69" t="s">
        <v>105</v>
      </c>
      <c r="D60" s="75">
        <v>5</v>
      </c>
      <c r="E60" s="70">
        <f t="shared" si="19"/>
        <v>192</v>
      </c>
      <c r="F60" s="71">
        <f t="shared" si="5"/>
        <v>9273.5999999999985</v>
      </c>
      <c r="G60" s="72">
        <v>1</v>
      </c>
      <c r="H60" s="71">
        <f t="shared" si="15"/>
        <v>9273.5999999999985</v>
      </c>
      <c r="I60" s="72">
        <v>1</v>
      </c>
      <c r="J60" s="71">
        <f t="shared" si="16"/>
        <v>9273.5999999999985</v>
      </c>
      <c r="K60" s="73">
        <f t="shared" si="17"/>
        <v>772.79999999999984</v>
      </c>
      <c r="L60" s="74">
        <f t="shared" si="18"/>
        <v>15.999999999999998</v>
      </c>
      <c r="M60" s="49"/>
      <c r="N60" s="14"/>
    </row>
    <row r="61" spans="1:18" ht="14.25" customHeight="1" x14ac:dyDescent="0.2">
      <c r="A61" s="67" t="s">
        <v>201</v>
      </c>
      <c r="B61" s="68">
        <v>62.6</v>
      </c>
      <c r="C61" s="69" t="s">
        <v>122</v>
      </c>
      <c r="D61" s="75">
        <v>5</v>
      </c>
      <c r="E61" s="70">
        <f t="shared" si="19"/>
        <v>192</v>
      </c>
      <c r="F61" s="71">
        <f t="shared" si="5"/>
        <v>12019.2</v>
      </c>
      <c r="G61" s="72">
        <v>1</v>
      </c>
      <c r="H61" s="71">
        <f t="shared" si="15"/>
        <v>12019.2</v>
      </c>
      <c r="I61" s="72">
        <v>1</v>
      </c>
      <c r="J61" s="71">
        <f t="shared" si="16"/>
        <v>12019.2</v>
      </c>
      <c r="K61" s="73">
        <f t="shared" si="17"/>
        <v>1001.6</v>
      </c>
      <c r="L61" s="74">
        <f t="shared" si="18"/>
        <v>16</v>
      </c>
      <c r="M61" s="49"/>
      <c r="N61" s="14"/>
    </row>
    <row r="62" spans="1:18" ht="14.25" customHeight="1" x14ac:dyDescent="0.2">
      <c r="A62" s="67" t="s">
        <v>202</v>
      </c>
      <c r="B62" s="68">
        <v>68</v>
      </c>
      <c r="C62" s="69" t="s">
        <v>105</v>
      </c>
      <c r="D62" s="75">
        <v>5</v>
      </c>
      <c r="E62" s="70">
        <f t="shared" si="19"/>
        <v>192</v>
      </c>
      <c r="F62" s="71">
        <f t="shared" si="5"/>
        <v>13056</v>
      </c>
      <c r="G62" s="72">
        <v>1</v>
      </c>
      <c r="H62" s="71">
        <f t="shared" si="15"/>
        <v>13056</v>
      </c>
      <c r="I62" s="72">
        <v>1</v>
      </c>
      <c r="J62" s="71">
        <f t="shared" si="16"/>
        <v>13056</v>
      </c>
      <c r="K62" s="73">
        <f t="shared" si="17"/>
        <v>1088</v>
      </c>
      <c r="L62" s="74">
        <f t="shared" si="18"/>
        <v>16</v>
      </c>
      <c r="M62" s="49"/>
      <c r="N62" s="14"/>
    </row>
    <row r="63" spans="1:18" ht="14.25" customHeight="1" x14ac:dyDescent="0.2">
      <c r="A63" s="67" t="s">
        <v>203</v>
      </c>
      <c r="B63" s="68">
        <v>18.5</v>
      </c>
      <c r="C63" s="69" t="s">
        <v>117</v>
      </c>
      <c r="D63" s="75">
        <v>1</v>
      </c>
      <c r="E63" s="70">
        <f t="shared" si="19"/>
        <v>40</v>
      </c>
      <c r="F63" s="71">
        <f t="shared" si="5"/>
        <v>740</v>
      </c>
      <c r="G63" s="72">
        <v>1</v>
      </c>
      <c r="H63" s="71">
        <f t="shared" si="15"/>
        <v>740</v>
      </c>
      <c r="I63" s="72">
        <v>1</v>
      </c>
      <c r="J63" s="71">
        <f t="shared" si="16"/>
        <v>740</v>
      </c>
      <c r="K63" s="73">
        <f t="shared" si="17"/>
        <v>61.666666666666664</v>
      </c>
      <c r="L63" s="74">
        <f t="shared" si="18"/>
        <v>3.333333333333333</v>
      </c>
      <c r="M63" s="49"/>
      <c r="N63" s="14"/>
    </row>
    <row r="64" spans="1:18" ht="14.25" customHeight="1" x14ac:dyDescent="0.2">
      <c r="A64" s="67" t="s">
        <v>204</v>
      </c>
      <c r="B64" s="68">
        <v>33.79</v>
      </c>
      <c r="C64" s="69" t="s">
        <v>117</v>
      </c>
      <c r="D64" s="75">
        <v>1</v>
      </c>
      <c r="E64" s="70">
        <f t="shared" si="19"/>
        <v>40</v>
      </c>
      <c r="F64" s="71">
        <f t="shared" si="5"/>
        <v>1351.6</v>
      </c>
      <c r="G64" s="72">
        <v>1</v>
      </c>
      <c r="H64" s="71">
        <f t="shared" si="15"/>
        <v>1351.6</v>
      </c>
      <c r="I64" s="72">
        <v>1</v>
      </c>
      <c r="J64" s="71">
        <f t="shared" si="16"/>
        <v>1351.6</v>
      </c>
      <c r="K64" s="73">
        <f t="shared" si="17"/>
        <v>112.63333333333333</v>
      </c>
      <c r="L64" s="74">
        <f t="shared" si="18"/>
        <v>3.333333333333333</v>
      </c>
      <c r="M64" s="49"/>
      <c r="N64" s="14"/>
    </row>
    <row r="65" spans="1:14" ht="14.25" customHeight="1" x14ac:dyDescent="0.2">
      <c r="A65" s="67" t="s">
        <v>205</v>
      </c>
      <c r="B65" s="68">
        <v>67.52</v>
      </c>
      <c r="C65" s="69" t="s">
        <v>105</v>
      </c>
      <c r="D65" s="75">
        <v>5</v>
      </c>
      <c r="E65" s="70">
        <f t="shared" si="19"/>
        <v>192</v>
      </c>
      <c r="F65" s="71">
        <f t="shared" si="5"/>
        <v>12963.84</v>
      </c>
      <c r="G65" s="72">
        <v>1</v>
      </c>
      <c r="H65" s="71">
        <f t="shared" si="15"/>
        <v>12963.84</v>
      </c>
      <c r="I65" s="72">
        <v>1</v>
      </c>
      <c r="J65" s="71">
        <f t="shared" si="16"/>
        <v>12963.84</v>
      </c>
      <c r="K65" s="73">
        <f t="shared" si="17"/>
        <v>1080.32</v>
      </c>
      <c r="L65" s="74">
        <f t="shared" si="18"/>
        <v>16</v>
      </c>
      <c r="M65" s="49"/>
      <c r="N65" s="14"/>
    </row>
    <row r="66" spans="1:14" ht="14.25" customHeight="1" x14ac:dyDescent="0.2">
      <c r="A66" s="67" t="s">
        <v>206</v>
      </c>
      <c r="B66" s="68">
        <v>20.52</v>
      </c>
      <c r="C66" s="69" t="s">
        <v>129</v>
      </c>
      <c r="D66" s="75">
        <v>5</v>
      </c>
      <c r="E66" s="70">
        <f t="shared" si="19"/>
        <v>192</v>
      </c>
      <c r="F66" s="71">
        <f t="shared" si="5"/>
        <v>3939.84</v>
      </c>
      <c r="G66" s="72">
        <v>1</v>
      </c>
      <c r="H66" s="71">
        <f t="shared" si="15"/>
        <v>3939.84</v>
      </c>
      <c r="I66" s="72">
        <v>1</v>
      </c>
      <c r="J66" s="71">
        <f t="shared" si="16"/>
        <v>3939.84</v>
      </c>
      <c r="K66" s="73">
        <f t="shared" si="17"/>
        <v>328.32</v>
      </c>
      <c r="L66" s="74">
        <f t="shared" si="18"/>
        <v>16</v>
      </c>
      <c r="M66" s="49"/>
      <c r="N66" s="14"/>
    </row>
    <row r="67" spans="1:14" ht="14.25" customHeight="1" x14ac:dyDescent="0.2">
      <c r="A67" s="67" t="s">
        <v>207</v>
      </c>
      <c r="B67" s="68">
        <v>13.02</v>
      </c>
      <c r="C67" s="69" t="s">
        <v>129</v>
      </c>
      <c r="D67" s="75">
        <v>5</v>
      </c>
      <c r="E67" s="70">
        <f t="shared" si="19"/>
        <v>192</v>
      </c>
      <c r="F67" s="71">
        <f t="shared" si="5"/>
        <v>2499.84</v>
      </c>
      <c r="G67" s="72">
        <v>1</v>
      </c>
      <c r="H67" s="71">
        <f t="shared" si="15"/>
        <v>2499.84</v>
      </c>
      <c r="I67" s="72">
        <v>1</v>
      </c>
      <c r="J67" s="71">
        <f t="shared" si="16"/>
        <v>2499.84</v>
      </c>
      <c r="K67" s="73">
        <f t="shared" si="17"/>
        <v>208.32000000000002</v>
      </c>
      <c r="L67" s="74">
        <f t="shared" si="18"/>
        <v>16.000000000000004</v>
      </c>
      <c r="M67" s="49"/>
      <c r="N67" s="14"/>
    </row>
    <row r="68" spans="1:14" ht="14.25" customHeight="1" x14ac:dyDescent="0.2">
      <c r="A68" s="67" t="s">
        <v>208</v>
      </c>
      <c r="B68" s="68">
        <v>62.1</v>
      </c>
      <c r="C68" s="69" t="s">
        <v>96</v>
      </c>
      <c r="D68" s="75">
        <v>5</v>
      </c>
      <c r="E68" s="70">
        <f t="shared" si="19"/>
        <v>192</v>
      </c>
      <c r="F68" s="71">
        <f t="shared" si="5"/>
        <v>11923.2</v>
      </c>
      <c r="G68" s="72">
        <v>1</v>
      </c>
      <c r="H68" s="71">
        <f t="shared" si="15"/>
        <v>11923.2</v>
      </c>
      <c r="I68" s="72">
        <v>1</v>
      </c>
      <c r="J68" s="71">
        <f t="shared" si="16"/>
        <v>11923.2</v>
      </c>
      <c r="K68" s="73">
        <f t="shared" si="17"/>
        <v>993.6</v>
      </c>
      <c r="L68" s="74">
        <f t="shared" si="18"/>
        <v>16</v>
      </c>
      <c r="M68" s="49"/>
      <c r="N68" s="14"/>
    </row>
    <row r="69" spans="1:14" ht="14.25" customHeight="1" x14ac:dyDescent="0.2">
      <c r="A69" s="67" t="s">
        <v>209</v>
      </c>
      <c r="B69" s="68">
        <v>68.2</v>
      </c>
      <c r="C69" s="69" t="s">
        <v>89</v>
      </c>
      <c r="D69" s="75">
        <v>5</v>
      </c>
      <c r="E69" s="70">
        <f t="shared" si="19"/>
        <v>192</v>
      </c>
      <c r="F69" s="71">
        <f>E69*B69</f>
        <v>13094.400000000001</v>
      </c>
      <c r="G69" s="72">
        <v>1</v>
      </c>
      <c r="H69" s="71">
        <f>F69/G69</f>
        <v>13094.400000000001</v>
      </c>
      <c r="I69" s="72">
        <v>1</v>
      </c>
      <c r="J69" s="71">
        <f>H69*I69</f>
        <v>13094.400000000001</v>
      </c>
      <c r="K69" s="73">
        <f>J69/12</f>
        <v>1091.2</v>
      </c>
      <c r="L69" s="74">
        <f>K69/B69</f>
        <v>16</v>
      </c>
      <c r="M69" s="49"/>
      <c r="N69" s="14"/>
    </row>
    <row r="70" spans="1:14" ht="14.25" customHeight="1" x14ac:dyDescent="0.2">
      <c r="A70" s="67" t="s">
        <v>210</v>
      </c>
      <c r="B70" s="68">
        <v>100</v>
      </c>
      <c r="C70" s="69" t="s">
        <v>94</v>
      </c>
      <c r="D70" s="75">
        <v>5</v>
      </c>
      <c r="E70" s="70">
        <f t="shared" si="19"/>
        <v>192</v>
      </c>
      <c r="F70" s="71">
        <f>E70*B70</f>
        <v>19200</v>
      </c>
      <c r="G70" s="72">
        <v>1</v>
      </c>
      <c r="H70" s="71">
        <f>F70/G70</f>
        <v>19200</v>
      </c>
      <c r="I70" s="72">
        <v>1</v>
      </c>
      <c r="J70" s="71">
        <f>H70*I70</f>
        <v>19200</v>
      </c>
      <c r="K70" s="73">
        <f>J70/12</f>
        <v>1600</v>
      </c>
      <c r="L70" s="74">
        <f>K70/B70</f>
        <v>16</v>
      </c>
      <c r="M70" s="49"/>
      <c r="N70" s="14"/>
    </row>
    <row r="71" spans="1:14" ht="14.25" customHeight="1" x14ac:dyDescent="0.2">
      <c r="A71" s="67" t="s">
        <v>211</v>
      </c>
      <c r="B71" s="68">
        <v>41.5</v>
      </c>
      <c r="C71" s="69" t="s">
        <v>89</v>
      </c>
      <c r="D71" s="75">
        <v>5</v>
      </c>
      <c r="E71" s="70">
        <f t="shared" si="19"/>
        <v>192</v>
      </c>
      <c r="F71" s="71">
        <f>E71*B71</f>
        <v>7968</v>
      </c>
      <c r="G71" s="72">
        <v>1</v>
      </c>
      <c r="H71" s="71">
        <f>F71/G71</f>
        <v>7968</v>
      </c>
      <c r="I71" s="72">
        <v>1</v>
      </c>
      <c r="J71" s="71">
        <f>H71*I71</f>
        <v>7968</v>
      </c>
      <c r="K71" s="73">
        <f>J71/12</f>
        <v>664</v>
      </c>
      <c r="L71" s="74">
        <f>K71/B71</f>
        <v>16</v>
      </c>
      <c r="M71" s="49"/>
      <c r="N71" s="14"/>
    </row>
    <row r="72" spans="1:14" x14ac:dyDescent="0.2">
      <c r="A72" s="78"/>
      <c r="B72" s="79"/>
      <c r="C72" s="80"/>
      <c r="D72" s="75"/>
      <c r="E72" s="70"/>
      <c r="F72" s="71"/>
      <c r="G72" s="72"/>
      <c r="H72" s="71"/>
      <c r="I72" s="72"/>
      <c r="J72" s="71"/>
      <c r="K72" s="73"/>
      <c r="L72" s="74"/>
      <c r="M72" s="49"/>
      <c r="N72" s="14"/>
    </row>
    <row r="73" spans="1:14" x14ac:dyDescent="0.2">
      <c r="A73" s="54" t="s">
        <v>212</v>
      </c>
      <c r="B73" s="94"/>
      <c r="C73" s="56">
        <f>SUM(B74:B93)</f>
        <v>1007.0999999999999</v>
      </c>
      <c r="D73" s="95"/>
      <c r="E73" s="96"/>
      <c r="F73" s="97"/>
      <c r="G73" s="98"/>
      <c r="H73" s="99"/>
      <c r="I73" s="98"/>
      <c r="J73" s="105"/>
      <c r="K73" s="99"/>
      <c r="L73" s="106"/>
      <c r="M73" s="104"/>
      <c r="N73" s="14"/>
    </row>
    <row r="74" spans="1:14" ht="14.25" customHeight="1" x14ac:dyDescent="0.2">
      <c r="A74" s="67" t="s">
        <v>186</v>
      </c>
      <c r="B74" s="68">
        <v>25.3</v>
      </c>
      <c r="C74" s="69" t="s">
        <v>83</v>
      </c>
      <c r="D74" s="75">
        <v>5</v>
      </c>
      <c r="E74" s="70">
        <f>VLOOKUP($D74,$O$38:$Q$48,3,FALSE)</f>
        <v>192</v>
      </c>
      <c r="F74" s="71">
        <f t="shared" si="5"/>
        <v>4857.6000000000004</v>
      </c>
      <c r="G74" s="72">
        <v>1</v>
      </c>
      <c r="H74" s="71">
        <f t="shared" ref="H74:H92" si="20">F74/G74</f>
        <v>4857.6000000000004</v>
      </c>
      <c r="I74" s="72">
        <v>1</v>
      </c>
      <c r="J74" s="71">
        <f t="shared" ref="J74:J92" si="21">H74*I74</f>
        <v>4857.6000000000004</v>
      </c>
      <c r="K74" s="73">
        <f t="shared" ref="K74:K92" si="22">J74/12</f>
        <v>404.8</v>
      </c>
      <c r="L74" s="74">
        <f t="shared" ref="L74:L92" si="23">K74/B74</f>
        <v>16</v>
      </c>
      <c r="M74" s="49"/>
      <c r="N74" s="14"/>
    </row>
    <row r="75" spans="1:14" ht="14.25" customHeight="1" x14ac:dyDescent="0.2">
      <c r="A75" s="67" t="s">
        <v>213</v>
      </c>
      <c r="B75" s="68">
        <v>55.25</v>
      </c>
      <c r="C75" s="69" t="s">
        <v>122</v>
      </c>
      <c r="D75" s="75">
        <v>5</v>
      </c>
      <c r="E75" s="70">
        <f t="shared" ref="E75:E92" si="24">VLOOKUP($D75,$O$38:$Q$48,3,FALSE)</f>
        <v>192</v>
      </c>
      <c r="F75" s="71">
        <f t="shared" si="5"/>
        <v>10608</v>
      </c>
      <c r="G75" s="72">
        <v>1</v>
      </c>
      <c r="H75" s="71">
        <f t="shared" si="20"/>
        <v>10608</v>
      </c>
      <c r="I75" s="72">
        <v>1</v>
      </c>
      <c r="J75" s="71">
        <f t="shared" si="21"/>
        <v>10608</v>
      </c>
      <c r="K75" s="73">
        <f t="shared" si="22"/>
        <v>884</v>
      </c>
      <c r="L75" s="74">
        <f t="shared" si="23"/>
        <v>16</v>
      </c>
      <c r="M75" s="93"/>
      <c r="N75" s="14"/>
    </row>
    <row r="76" spans="1:14" ht="14.25" customHeight="1" x14ac:dyDescent="0.2">
      <c r="A76" s="67" t="s">
        <v>214</v>
      </c>
      <c r="B76" s="68">
        <v>20.399999999999999</v>
      </c>
      <c r="C76" s="69" t="s">
        <v>117</v>
      </c>
      <c r="D76" s="75">
        <v>1</v>
      </c>
      <c r="E76" s="70">
        <f t="shared" si="24"/>
        <v>40</v>
      </c>
      <c r="F76" s="71">
        <f t="shared" si="5"/>
        <v>816</v>
      </c>
      <c r="G76" s="72">
        <v>1</v>
      </c>
      <c r="H76" s="71">
        <f t="shared" si="20"/>
        <v>816</v>
      </c>
      <c r="I76" s="72">
        <v>1</v>
      </c>
      <c r="J76" s="71">
        <f t="shared" si="21"/>
        <v>816</v>
      </c>
      <c r="K76" s="73">
        <f t="shared" si="22"/>
        <v>68</v>
      </c>
      <c r="L76" s="74">
        <f t="shared" si="23"/>
        <v>3.3333333333333335</v>
      </c>
      <c r="M76" s="49"/>
      <c r="N76" s="14"/>
    </row>
    <row r="77" spans="1:14" ht="14.25" customHeight="1" x14ac:dyDescent="0.2">
      <c r="A77" s="67" t="s">
        <v>215</v>
      </c>
      <c r="B77" s="68">
        <v>58.2</v>
      </c>
      <c r="C77" s="69" t="s">
        <v>122</v>
      </c>
      <c r="D77" s="75">
        <v>5</v>
      </c>
      <c r="E77" s="70">
        <f t="shared" si="24"/>
        <v>192</v>
      </c>
      <c r="F77" s="71">
        <f t="shared" si="5"/>
        <v>11174.400000000001</v>
      </c>
      <c r="G77" s="72">
        <v>1</v>
      </c>
      <c r="H77" s="71">
        <f t="shared" si="20"/>
        <v>11174.400000000001</v>
      </c>
      <c r="I77" s="72">
        <v>1</v>
      </c>
      <c r="J77" s="71">
        <f t="shared" si="21"/>
        <v>11174.400000000001</v>
      </c>
      <c r="K77" s="73">
        <f t="shared" si="22"/>
        <v>931.20000000000016</v>
      </c>
      <c r="L77" s="74">
        <f t="shared" si="23"/>
        <v>16.000000000000004</v>
      </c>
      <c r="M77" s="49"/>
      <c r="N77" s="14"/>
    </row>
    <row r="78" spans="1:14" ht="14.25" customHeight="1" x14ac:dyDescent="0.2">
      <c r="A78" s="67" t="s">
        <v>216</v>
      </c>
      <c r="B78" s="68">
        <v>55.83</v>
      </c>
      <c r="C78" s="69" t="s">
        <v>122</v>
      </c>
      <c r="D78" s="75">
        <v>5</v>
      </c>
      <c r="E78" s="70">
        <f t="shared" si="24"/>
        <v>192</v>
      </c>
      <c r="F78" s="71">
        <f t="shared" si="5"/>
        <v>10719.36</v>
      </c>
      <c r="G78" s="72">
        <v>1</v>
      </c>
      <c r="H78" s="71">
        <f t="shared" si="20"/>
        <v>10719.36</v>
      </c>
      <c r="I78" s="72">
        <v>1</v>
      </c>
      <c r="J78" s="71">
        <f t="shared" si="21"/>
        <v>10719.36</v>
      </c>
      <c r="K78" s="73">
        <f t="shared" si="22"/>
        <v>893.28000000000009</v>
      </c>
      <c r="L78" s="74">
        <f t="shared" si="23"/>
        <v>16.000000000000004</v>
      </c>
      <c r="M78" s="49"/>
      <c r="N78" s="14"/>
    </row>
    <row r="79" spans="1:14" ht="14.25" customHeight="1" x14ac:dyDescent="0.2">
      <c r="A79" s="67" t="s">
        <v>217</v>
      </c>
      <c r="B79" s="68">
        <v>52.8</v>
      </c>
      <c r="C79" s="69" t="s">
        <v>122</v>
      </c>
      <c r="D79" s="75">
        <v>5</v>
      </c>
      <c r="E79" s="70">
        <f t="shared" si="24"/>
        <v>192</v>
      </c>
      <c r="F79" s="71">
        <f t="shared" si="5"/>
        <v>10137.599999999999</v>
      </c>
      <c r="G79" s="72">
        <v>1</v>
      </c>
      <c r="H79" s="71">
        <f t="shared" si="20"/>
        <v>10137.599999999999</v>
      </c>
      <c r="I79" s="72">
        <v>1</v>
      </c>
      <c r="J79" s="71">
        <f t="shared" si="21"/>
        <v>10137.599999999999</v>
      </c>
      <c r="K79" s="73">
        <f t="shared" si="22"/>
        <v>844.79999999999984</v>
      </c>
      <c r="L79" s="74">
        <f t="shared" si="23"/>
        <v>15.999999999999998</v>
      </c>
      <c r="M79" s="49"/>
      <c r="N79" s="14"/>
    </row>
    <row r="80" spans="1:14" ht="14.25" customHeight="1" x14ac:dyDescent="0.2">
      <c r="A80" s="67" t="s">
        <v>218</v>
      </c>
      <c r="B80" s="68">
        <v>54.2</v>
      </c>
      <c r="C80" s="69" t="s">
        <v>122</v>
      </c>
      <c r="D80" s="75">
        <v>5</v>
      </c>
      <c r="E80" s="70">
        <f t="shared" si="24"/>
        <v>192</v>
      </c>
      <c r="F80" s="71">
        <f t="shared" si="5"/>
        <v>10406.400000000001</v>
      </c>
      <c r="G80" s="72">
        <v>1</v>
      </c>
      <c r="H80" s="71">
        <f t="shared" si="20"/>
        <v>10406.400000000001</v>
      </c>
      <c r="I80" s="72">
        <v>1</v>
      </c>
      <c r="J80" s="71">
        <f t="shared" si="21"/>
        <v>10406.400000000001</v>
      </c>
      <c r="K80" s="73">
        <f t="shared" si="22"/>
        <v>867.20000000000016</v>
      </c>
      <c r="L80" s="74">
        <f t="shared" si="23"/>
        <v>16.000000000000004</v>
      </c>
      <c r="M80" s="49"/>
      <c r="N80" s="14"/>
    </row>
    <row r="81" spans="1:14" ht="14.25" customHeight="1" x14ac:dyDescent="0.2">
      <c r="A81" s="67" t="s">
        <v>219</v>
      </c>
      <c r="B81" s="68">
        <v>54.2</v>
      </c>
      <c r="C81" s="69" t="s">
        <v>122</v>
      </c>
      <c r="D81" s="75">
        <v>5</v>
      </c>
      <c r="E81" s="70">
        <f t="shared" si="24"/>
        <v>192</v>
      </c>
      <c r="F81" s="71">
        <f t="shared" si="5"/>
        <v>10406.400000000001</v>
      </c>
      <c r="G81" s="72">
        <v>1</v>
      </c>
      <c r="H81" s="71">
        <f t="shared" si="20"/>
        <v>10406.400000000001</v>
      </c>
      <c r="I81" s="72">
        <v>1</v>
      </c>
      <c r="J81" s="71">
        <f t="shared" si="21"/>
        <v>10406.400000000001</v>
      </c>
      <c r="K81" s="73">
        <f t="shared" si="22"/>
        <v>867.20000000000016</v>
      </c>
      <c r="L81" s="74">
        <f t="shared" si="23"/>
        <v>16.000000000000004</v>
      </c>
      <c r="M81" s="49"/>
      <c r="N81" s="16"/>
    </row>
    <row r="82" spans="1:14" ht="14.25" customHeight="1" x14ac:dyDescent="0.2">
      <c r="A82" s="67" t="s">
        <v>220</v>
      </c>
      <c r="B82" s="68">
        <v>48.3</v>
      </c>
      <c r="C82" s="69" t="s">
        <v>105</v>
      </c>
      <c r="D82" s="75">
        <v>5</v>
      </c>
      <c r="E82" s="70">
        <f t="shared" si="24"/>
        <v>192</v>
      </c>
      <c r="F82" s="71">
        <f t="shared" si="5"/>
        <v>9273.5999999999985</v>
      </c>
      <c r="G82" s="72">
        <v>1</v>
      </c>
      <c r="H82" s="71">
        <f t="shared" si="20"/>
        <v>9273.5999999999985</v>
      </c>
      <c r="I82" s="72">
        <v>1</v>
      </c>
      <c r="J82" s="71">
        <f t="shared" si="21"/>
        <v>9273.5999999999985</v>
      </c>
      <c r="K82" s="73">
        <f t="shared" si="22"/>
        <v>772.79999999999984</v>
      </c>
      <c r="L82" s="74">
        <f t="shared" si="23"/>
        <v>15.999999999999998</v>
      </c>
      <c r="M82" s="49"/>
      <c r="N82" s="14"/>
    </row>
    <row r="83" spans="1:14" ht="14.25" customHeight="1" x14ac:dyDescent="0.2">
      <c r="A83" s="67" t="s">
        <v>221</v>
      </c>
      <c r="B83" s="68">
        <v>62.6</v>
      </c>
      <c r="C83" s="69" t="s">
        <v>122</v>
      </c>
      <c r="D83" s="75">
        <v>5</v>
      </c>
      <c r="E83" s="70">
        <f t="shared" si="24"/>
        <v>192</v>
      </c>
      <c r="F83" s="71">
        <f t="shared" ref="F83:F146" si="25">E83*B83</f>
        <v>12019.2</v>
      </c>
      <c r="G83" s="72">
        <v>1</v>
      </c>
      <c r="H83" s="71">
        <f t="shared" si="20"/>
        <v>12019.2</v>
      </c>
      <c r="I83" s="72">
        <v>1</v>
      </c>
      <c r="J83" s="71">
        <f t="shared" si="21"/>
        <v>12019.2</v>
      </c>
      <c r="K83" s="73">
        <f t="shared" si="22"/>
        <v>1001.6</v>
      </c>
      <c r="L83" s="74">
        <f t="shared" si="23"/>
        <v>16</v>
      </c>
      <c r="M83" s="49"/>
      <c r="N83" s="14"/>
    </row>
    <row r="84" spans="1:14" ht="14.25" customHeight="1" x14ac:dyDescent="0.2">
      <c r="A84" s="67" t="s">
        <v>222</v>
      </c>
      <c r="B84" s="68">
        <v>68</v>
      </c>
      <c r="C84" s="69" t="s">
        <v>105</v>
      </c>
      <c r="D84" s="75">
        <v>5</v>
      </c>
      <c r="E84" s="70">
        <f t="shared" si="24"/>
        <v>192</v>
      </c>
      <c r="F84" s="71">
        <f t="shared" si="25"/>
        <v>13056</v>
      </c>
      <c r="G84" s="72">
        <v>1</v>
      </c>
      <c r="H84" s="71">
        <f t="shared" si="20"/>
        <v>13056</v>
      </c>
      <c r="I84" s="72">
        <v>1</v>
      </c>
      <c r="J84" s="71">
        <f t="shared" si="21"/>
        <v>13056</v>
      </c>
      <c r="K84" s="73">
        <f t="shared" si="22"/>
        <v>1088</v>
      </c>
      <c r="L84" s="74">
        <f t="shared" si="23"/>
        <v>16</v>
      </c>
      <c r="M84" s="49"/>
      <c r="N84" s="14"/>
    </row>
    <row r="85" spans="1:14" ht="14.25" customHeight="1" x14ac:dyDescent="0.2">
      <c r="A85" s="67" t="s">
        <v>223</v>
      </c>
      <c r="B85" s="68">
        <v>53.9</v>
      </c>
      <c r="C85" s="69" t="s">
        <v>117</v>
      </c>
      <c r="D85" s="75">
        <v>1</v>
      </c>
      <c r="E85" s="70">
        <f t="shared" si="24"/>
        <v>40</v>
      </c>
      <c r="F85" s="71">
        <f t="shared" si="25"/>
        <v>2156</v>
      </c>
      <c r="G85" s="72">
        <v>1</v>
      </c>
      <c r="H85" s="71">
        <f t="shared" si="20"/>
        <v>2156</v>
      </c>
      <c r="I85" s="72">
        <v>1</v>
      </c>
      <c r="J85" s="71">
        <f t="shared" si="21"/>
        <v>2156</v>
      </c>
      <c r="K85" s="73">
        <f t="shared" si="22"/>
        <v>179.66666666666666</v>
      </c>
      <c r="L85" s="74">
        <f t="shared" si="23"/>
        <v>3.333333333333333</v>
      </c>
      <c r="M85" s="49"/>
      <c r="N85" s="14"/>
    </row>
    <row r="86" spans="1:14" ht="14.25" customHeight="1" x14ac:dyDescent="0.2">
      <c r="A86" s="67" t="s">
        <v>224</v>
      </c>
      <c r="B86" s="68">
        <v>68.7</v>
      </c>
      <c r="C86" s="69" t="s">
        <v>105</v>
      </c>
      <c r="D86" s="75">
        <v>5</v>
      </c>
      <c r="E86" s="70">
        <f t="shared" si="24"/>
        <v>192</v>
      </c>
      <c r="F86" s="71">
        <f t="shared" si="25"/>
        <v>13190.400000000001</v>
      </c>
      <c r="G86" s="72">
        <v>1</v>
      </c>
      <c r="H86" s="71">
        <f t="shared" si="20"/>
        <v>13190.400000000001</v>
      </c>
      <c r="I86" s="72">
        <v>1</v>
      </c>
      <c r="J86" s="71">
        <f t="shared" si="21"/>
        <v>13190.400000000001</v>
      </c>
      <c r="K86" s="73">
        <f t="shared" si="22"/>
        <v>1099.2</v>
      </c>
      <c r="L86" s="74">
        <f t="shared" si="23"/>
        <v>16</v>
      </c>
      <c r="M86" s="49"/>
      <c r="N86" s="14"/>
    </row>
    <row r="87" spans="1:14" ht="14.25" customHeight="1" x14ac:dyDescent="0.2">
      <c r="A87" s="67" t="s">
        <v>225</v>
      </c>
      <c r="B87" s="68">
        <v>21.8</v>
      </c>
      <c r="C87" s="69" t="s">
        <v>117</v>
      </c>
      <c r="D87" s="75">
        <v>1</v>
      </c>
      <c r="E87" s="70">
        <f t="shared" si="24"/>
        <v>40</v>
      </c>
      <c r="F87" s="71">
        <f t="shared" si="25"/>
        <v>872</v>
      </c>
      <c r="G87" s="72">
        <v>1</v>
      </c>
      <c r="H87" s="71">
        <f t="shared" si="20"/>
        <v>872</v>
      </c>
      <c r="I87" s="72">
        <v>1</v>
      </c>
      <c r="J87" s="71">
        <f t="shared" si="21"/>
        <v>872</v>
      </c>
      <c r="K87" s="73">
        <f t="shared" si="22"/>
        <v>72.666666666666671</v>
      </c>
      <c r="L87" s="74">
        <f t="shared" si="23"/>
        <v>3.3333333333333335</v>
      </c>
      <c r="M87" s="49"/>
      <c r="N87" s="14"/>
    </row>
    <row r="88" spans="1:14" ht="14.25" customHeight="1" x14ac:dyDescent="0.2">
      <c r="A88" s="67" t="s">
        <v>93</v>
      </c>
      <c r="B88" s="68">
        <v>41.8</v>
      </c>
      <c r="C88" s="69" t="s">
        <v>94</v>
      </c>
      <c r="D88" s="75">
        <v>5</v>
      </c>
      <c r="E88" s="70">
        <f t="shared" si="24"/>
        <v>192</v>
      </c>
      <c r="F88" s="71">
        <f t="shared" si="25"/>
        <v>8025.5999999999995</v>
      </c>
      <c r="G88" s="72">
        <v>1</v>
      </c>
      <c r="H88" s="71">
        <f t="shared" si="20"/>
        <v>8025.5999999999995</v>
      </c>
      <c r="I88" s="72">
        <v>1</v>
      </c>
      <c r="J88" s="71">
        <f t="shared" si="21"/>
        <v>8025.5999999999995</v>
      </c>
      <c r="K88" s="73">
        <f t="shared" si="22"/>
        <v>668.8</v>
      </c>
      <c r="L88" s="74">
        <f t="shared" si="23"/>
        <v>16</v>
      </c>
      <c r="M88" s="49"/>
      <c r="N88" s="14"/>
    </row>
    <row r="89" spans="1:14" ht="14.25" customHeight="1" x14ac:dyDescent="0.2">
      <c r="A89" s="67" t="s">
        <v>226</v>
      </c>
      <c r="B89" s="68">
        <v>100</v>
      </c>
      <c r="C89" s="69" t="s">
        <v>94</v>
      </c>
      <c r="D89" s="75">
        <v>5</v>
      </c>
      <c r="E89" s="70">
        <f t="shared" si="24"/>
        <v>192</v>
      </c>
      <c r="F89" s="71">
        <f t="shared" si="25"/>
        <v>19200</v>
      </c>
      <c r="G89" s="72">
        <v>1</v>
      </c>
      <c r="H89" s="71">
        <f t="shared" si="20"/>
        <v>19200</v>
      </c>
      <c r="I89" s="72">
        <v>1</v>
      </c>
      <c r="J89" s="71">
        <f t="shared" si="21"/>
        <v>19200</v>
      </c>
      <c r="K89" s="73">
        <f t="shared" si="22"/>
        <v>1600</v>
      </c>
      <c r="L89" s="74">
        <f t="shared" si="23"/>
        <v>16</v>
      </c>
      <c r="M89" s="49"/>
      <c r="N89" s="14"/>
    </row>
    <row r="90" spans="1:14" ht="14.25" customHeight="1" x14ac:dyDescent="0.2">
      <c r="A90" s="67" t="s">
        <v>227</v>
      </c>
      <c r="B90" s="68">
        <v>83.2</v>
      </c>
      <c r="C90" s="69" t="s">
        <v>89</v>
      </c>
      <c r="D90" s="75">
        <v>5</v>
      </c>
      <c r="E90" s="70">
        <f t="shared" si="24"/>
        <v>192</v>
      </c>
      <c r="F90" s="71">
        <f t="shared" si="25"/>
        <v>15974.400000000001</v>
      </c>
      <c r="G90" s="72">
        <v>1</v>
      </c>
      <c r="H90" s="71">
        <f t="shared" si="20"/>
        <v>15974.400000000001</v>
      </c>
      <c r="I90" s="72">
        <v>1</v>
      </c>
      <c r="J90" s="71">
        <f t="shared" si="21"/>
        <v>15974.400000000001</v>
      </c>
      <c r="K90" s="73">
        <f t="shared" si="22"/>
        <v>1331.2</v>
      </c>
      <c r="L90" s="74">
        <f t="shared" si="23"/>
        <v>16</v>
      </c>
      <c r="M90" s="49"/>
      <c r="N90" s="14"/>
    </row>
    <row r="91" spans="1:14" ht="14.25" customHeight="1" x14ac:dyDescent="0.2">
      <c r="A91" s="67" t="s">
        <v>228</v>
      </c>
      <c r="B91" s="68">
        <v>62.1</v>
      </c>
      <c r="C91" s="69" t="s">
        <v>96</v>
      </c>
      <c r="D91" s="75">
        <v>5</v>
      </c>
      <c r="E91" s="70">
        <f t="shared" si="24"/>
        <v>192</v>
      </c>
      <c r="F91" s="71">
        <f>E91*B91</f>
        <v>11923.2</v>
      </c>
      <c r="G91" s="72">
        <v>1</v>
      </c>
      <c r="H91" s="71">
        <f>F91/G91</f>
        <v>11923.2</v>
      </c>
      <c r="I91" s="72">
        <v>1</v>
      </c>
      <c r="J91" s="71">
        <f>H91*I91</f>
        <v>11923.2</v>
      </c>
      <c r="K91" s="73">
        <f>J91/12</f>
        <v>993.6</v>
      </c>
      <c r="L91" s="74">
        <f>K91/B91</f>
        <v>16</v>
      </c>
      <c r="M91" s="49"/>
      <c r="N91" s="14"/>
    </row>
    <row r="92" spans="1:14" ht="14.25" customHeight="1" x14ac:dyDescent="0.2">
      <c r="A92" s="67" t="s">
        <v>174</v>
      </c>
      <c r="B92" s="68">
        <v>20.52</v>
      </c>
      <c r="C92" s="69" t="s">
        <v>129</v>
      </c>
      <c r="D92" s="75">
        <v>5</v>
      </c>
      <c r="E92" s="70">
        <f t="shared" si="24"/>
        <v>192</v>
      </c>
      <c r="F92" s="71">
        <f t="shared" si="25"/>
        <v>3939.84</v>
      </c>
      <c r="G92" s="72">
        <v>1</v>
      </c>
      <c r="H92" s="71">
        <f t="shared" si="20"/>
        <v>3939.84</v>
      </c>
      <c r="I92" s="72">
        <v>1</v>
      </c>
      <c r="J92" s="71">
        <f t="shared" si="21"/>
        <v>3939.84</v>
      </c>
      <c r="K92" s="73">
        <f t="shared" si="22"/>
        <v>328.32</v>
      </c>
      <c r="L92" s="74">
        <f t="shared" si="23"/>
        <v>16</v>
      </c>
      <c r="M92" s="49"/>
      <c r="N92" s="14"/>
    </row>
    <row r="93" spans="1:14" ht="16.5" customHeight="1" x14ac:dyDescent="0.2">
      <c r="A93" s="67"/>
      <c r="B93" s="79"/>
      <c r="C93" s="80"/>
      <c r="D93" s="75"/>
      <c r="E93" s="70"/>
      <c r="F93" s="71"/>
      <c r="G93" s="72"/>
      <c r="H93" s="71"/>
      <c r="I93" s="72"/>
      <c r="J93" s="71"/>
      <c r="K93" s="73"/>
      <c r="L93" s="74"/>
      <c r="M93" s="49"/>
      <c r="N93" s="14"/>
    </row>
    <row r="94" spans="1:14" x14ac:dyDescent="0.2">
      <c r="A94" s="54" t="s">
        <v>229</v>
      </c>
      <c r="B94" s="107"/>
      <c r="C94" s="56">
        <f>SUM(B95:B104)</f>
        <v>526.59999999999991</v>
      </c>
      <c r="D94" s="95"/>
      <c r="E94" s="96"/>
      <c r="F94" s="97"/>
      <c r="G94" s="98"/>
      <c r="H94" s="99"/>
      <c r="I94" s="98"/>
      <c r="J94" s="105"/>
      <c r="K94" s="99"/>
      <c r="L94" s="106"/>
      <c r="M94" s="104"/>
      <c r="N94" s="14"/>
    </row>
    <row r="95" spans="1:14" ht="14.25" customHeight="1" x14ac:dyDescent="0.2">
      <c r="A95" s="78" t="s">
        <v>230</v>
      </c>
      <c r="B95" s="68">
        <v>60</v>
      </c>
      <c r="C95" s="69" t="s">
        <v>122</v>
      </c>
      <c r="D95" s="75">
        <v>5</v>
      </c>
      <c r="E95" s="70">
        <f t="shared" ref="E95:E105" si="26">VLOOKUP($D95,$O$38:$Q$48,3,FALSE)</f>
        <v>192</v>
      </c>
      <c r="F95" s="71">
        <f t="shared" ref="F95:F105" si="27">E95*B95</f>
        <v>11520</v>
      </c>
      <c r="G95" s="72">
        <v>1</v>
      </c>
      <c r="H95" s="71">
        <f t="shared" ref="H95:H105" si="28">F95/G95</f>
        <v>11520</v>
      </c>
      <c r="I95" s="72">
        <v>1</v>
      </c>
      <c r="J95" s="71">
        <f t="shared" ref="J95:J105" si="29">H95*I95</f>
        <v>11520</v>
      </c>
      <c r="K95" s="73">
        <f t="shared" ref="K95:K105" si="30">J95/12</f>
        <v>960</v>
      </c>
      <c r="L95" s="74">
        <f t="shared" ref="L95:L105" si="31">K95/B95</f>
        <v>16</v>
      </c>
      <c r="M95" s="49"/>
      <c r="N95" s="14"/>
    </row>
    <row r="96" spans="1:14" ht="14.25" customHeight="1" x14ac:dyDescent="0.2">
      <c r="A96" s="78" t="s">
        <v>231</v>
      </c>
      <c r="B96" s="68">
        <v>67.7</v>
      </c>
      <c r="C96" s="69" t="s">
        <v>122</v>
      </c>
      <c r="D96" s="75">
        <v>5</v>
      </c>
      <c r="E96" s="70">
        <f t="shared" si="26"/>
        <v>192</v>
      </c>
      <c r="F96" s="71">
        <f t="shared" si="27"/>
        <v>12998.400000000001</v>
      </c>
      <c r="G96" s="72">
        <v>1</v>
      </c>
      <c r="H96" s="71">
        <f t="shared" si="28"/>
        <v>12998.400000000001</v>
      </c>
      <c r="I96" s="72">
        <v>1</v>
      </c>
      <c r="J96" s="71">
        <f t="shared" si="29"/>
        <v>12998.400000000001</v>
      </c>
      <c r="K96" s="73">
        <f t="shared" si="30"/>
        <v>1083.2</v>
      </c>
      <c r="L96" s="74">
        <f t="shared" si="31"/>
        <v>16</v>
      </c>
      <c r="M96" s="49"/>
      <c r="N96" s="14"/>
    </row>
    <row r="97" spans="1:14" ht="14.25" customHeight="1" x14ac:dyDescent="0.2">
      <c r="A97" s="78" t="s">
        <v>232</v>
      </c>
      <c r="B97" s="68">
        <v>68.3</v>
      </c>
      <c r="C97" s="69" t="s">
        <v>122</v>
      </c>
      <c r="D97" s="75">
        <v>5</v>
      </c>
      <c r="E97" s="70">
        <f t="shared" si="26"/>
        <v>192</v>
      </c>
      <c r="F97" s="71">
        <f t="shared" si="27"/>
        <v>13113.599999999999</v>
      </c>
      <c r="G97" s="72">
        <v>1</v>
      </c>
      <c r="H97" s="71">
        <f t="shared" si="28"/>
        <v>13113.599999999999</v>
      </c>
      <c r="I97" s="72">
        <v>1</v>
      </c>
      <c r="J97" s="71">
        <f t="shared" si="29"/>
        <v>13113.599999999999</v>
      </c>
      <c r="K97" s="73">
        <f t="shared" si="30"/>
        <v>1092.8</v>
      </c>
      <c r="L97" s="74">
        <f t="shared" si="31"/>
        <v>16</v>
      </c>
      <c r="M97" s="49"/>
      <c r="N97" s="14"/>
    </row>
    <row r="98" spans="1:14" ht="14.25" customHeight="1" x14ac:dyDescent="0.2">
      <c r="A98" s="78" t="s">
        <v>233</v>
      </c>
      <c r="B98" s="68">
        <v>70.900000000000006</v>
      </c>
      <c r="C98" s="69" t="s">
        <v>113</v>
      </c>
      <c r="D98" s="75">
        <v>2</v>
      </c>
      <c r="E98" s="70">
        <f t="shared" si="26"/>
        <v>80</v>
      </c>
      <c r="F98" s="71">
        <f t="shared" si="27"/>
        <v>5672</v>
      </c>
      <c r="G98" s="72">
        <v>1</v>
      </c>
      <c r="H98" s="71">
        <f t="shared" si="28"/>
        <v>5672</v>
      </c>
      <c r="I98" s="72">
        <v>1</v>
      </c>
      <c r="J98" s="71">
        <f t="shared" si="29"/>
        <v>5672</v>
      </c>
      <c r="K98" s="73">
        <f t="shared" si="30"/>
        <v>472.66666666666669</v>
      </c>
      <c r="L98" s="74">
        <f t="shared" si="31"/>
        <v>6.6666666666666661</v>
      </c>
      <c r="M98" s="49"/>
      <c r="N98" s="14"/>
    </row>
    <row r="99" spans="1:14" ht="14.25" customHeight="1" x14ac:dyDescent="0.2">
      <c r="A99" s="78" t="s">
        <v>234</v>
      </c>
      <c r="B99" s="68">
        <v>90</v>
      </c>
      <c r="C99" s="69" t="s">
        <v>122</v>
      </c>
      <c r="D99" s="75">
        <v>5</v>
      </c>
      <c r="E99" s="70">
        <f t="shared" si="26"/>
        <v>192</v>
      </c>
      <c r="F99" s="71">
        <f t="shared" si="27"/>
        <v>17280</v>
      </c>
      <c r="G99" s="72">
        <v>1</v>
      </c>
      <c r="H99" s="71">
        <f t="shared" si="28"/>
        <v>17280</v>
      </c>
      <c r="I99" s="72">
        <v>1</v>
      </c>
      <c r="J99" s="71">
        <f t="shared" si="29"/>
        <v>17280</v>
      </c>
      <c r="K99" s="73">
        <f t="shared" si="30"/>
        <v>1440</v>
      </c>
      <c r="L99" s="74">
        <f t="shared" si="31"/>
        <v>16</v>
      </c>
      <c r="M99" s="49"/>
      <c r="N99" s="14"/>
    </row>
    <row r="100" spans="1:14" ht="14.25" customHeight="1" x14ac:dyDescent="0.2">
      <c r="A100" s="78" t="s">
        <v>235</v>
      </c>
      <c r="B100" s="68">
        <v>26</v>
      </c>
      <c r="C100" s="69" t="s">
        <v>117</v>
      </c>
      <c r="D100" s="75">
        <v>1</v>
      </c>
      <c r="E100" s="70">
        <f t="shared" si="26"/>
        <v>40</v>
      </c>
      <c r="F100" s="71">
        <f t="shared" si="27"/>
        <v>1040</v>
      </c>
      <c r="G100" s="72">
        <v>1</v>
      </c>
      <c r="H100" s="71">
        <f t="shared" si="28"/>
        <v>1040</v>
      </c>
      <c r="I100" s="72">
        <v>1</v>
      </c>
      <c r="J100" s="71">
        <f t="shared" si="29"/>
        <v>1040</v>
      </c>
      <c r="K100" s="73">
        <f t="shared" si="30"/>
        <v>86.666666666666671</v>
      </c>
      <c r="L100" s="74">
        <f t="shared" si="31"/>
        <v>3.3333333333333335</v>
      </c>
      <c r="M100" s="49"/>
      <c r="N100" s="14"/>
    </row>
    <row r="101" spans="1:14" ht="14.25" customHeight="1" x14ac:dyDescent="0.2">
      <c r="A101" s="78" t="s">
        <v>236</v>
      </c>
      <c r="B101" s="68">
        <v>1.8</v>
      </c>
      <c r="C101" s="69" t="s">
        <v>117</v>
      </c>
      <c r="D101" s="75">
        <v>1</v>
      </c>
      <c r="E101" s="70">
        <f t="shared" si="26"/>
        <v>40</v>
      </c>
      <c r="F101" s="71">
        <f t="shared" si="27"/>
        <v>72</v>
      </c>
      <c r="G101" s="72">
        <v>1</v>
      </c>
      <c r="H101" s="71">
        <f t="shared" si="28"/>
        <v>72</v>
      </c>
      <c r="I101" s="72">
        <v>1</v>
      </c>
      <c r="J101" s="71">
        <f t="shared" si="29"/>
        <v>72</v>
      </c>
      <c r="K101" s="73">
        <f t="shared" si="30"/>
        <v>6</v>
      </c>
      <c r="L101" s="74">
        <f t="shared" si="31"/>
        <v>3.333333333333333</v>
      </c>
      <c r="M101" s="49"/>
      <c r="N101" s="14"/>
    </row>
    <row r="102" spans="1:14" ht="14.25" customHeight="1" x14ac:dyDescent="0.2">
      <c r="A102" s="78" t="s">
        <v>237</v>
      </c>
      <c r="B102" s="68">
        <v>39.200000000000003</v>
      </c>
      <c r="C102" s="69" t="s">
        <v>94</v>
      </c>
      <c r="D102" s="75">
        <v>5</v>
      </c>
      <c r="E102" s="70">
        <f t="shared" si="26"/>
        <v>192</v>
      </c>
      <c r="F102" s="71">
        <f t="shared" si="27"/>
        <v>7526.4000000000005</v>
      </c>
      <c r="G102" s="72">
        <v>1</v>
      </c>
      <c r="H102" s="71">
        <f t="shared" si="28"/>
        <v>7526.4000000000005</v>
      </c>
      <c r="I102" s="72">
        <v>1</v>
      </c>
      <c r="J102" s="71">
        <f t="shared" si="29"/>
        <v>7526.4000000000005</v>
      </c>
      <c r="K102" s="73">
        <f t="shared" si="30"/>
        <v>627.20000000000005</v>
      </c>
      <c r="L102" s="74">
        <f t="shared" si="31"/>
        <v>16</v>
      </c>
      <c r="M102" s="49"/>
      <c r="N102" s="14"/>
    </row>
    <row r="103" spans="1:14" ht="14.25" customHeight="1" x14ac:dyDescent="0.2">
      <c r="A103" s="78" t="s">
        <v>237</v>
      </c>
      <c r="B103" s="68">
        <v>82.7</v>
      </c>
      <c r="C103" s="69" t="s">
        <v>96</v>
      </c>
      <c r="D103" s="75">
        <v>5</v>
      </c>
      <c r="E103" s="70">
        <f t="shared" si="26"/>
        <v>192</v>
      </c>
      <c r="F103" s="71">
        <f t="shared" si="27"/>
        <v>15878.400000000001</v>
      </c>
      <c r="G103" s="72">
        <v>1</v>
      </c>
      <c r="H103" s="71">
        <f t="shared" si="28"/>
        <v>15878.400000000001</v>
      </c>
      <c r="I103" s="72">
        <v>1</v>
      </c>
      <c r="J103" s="71">
        <f t="shared" si="29"/>
        <v>15878.400000000001</v>
      </c>
      <c r="K103" s="73">
        <f t="shared" si="30"/>
        <v>1323.2</v>
      </c>
      <c r="L103" s="74">
        <f t="shared" si="31"/>
        <v>16</v>
      </c>
      <c r="M103" s="49"/>
      <c r="N103" s="14"/>
    </row>
    <row r="104" spans="1:14" ht="14.25" customHeight="1" x14ac:dyDescent="0.2">
      <c r="A104" s="78" t="s">
        <v>238</v>
      </c>
      <c r="B104" s="68">
        <v>20</v>
      </c>
      <c r="C104" s="69" t="s">
        <v>117</v>
      </c>
      <c r="D104" s="75">
        <v>1</v>
      </c>
      <c r="E104" s="70">
        <f t="shared" si="26"/>
        <v>40</v>
      </c>
      <c r="F104" s="71">
        <f t="shared" si="27"/>
        <v>800</v>
      </c>
      <c r="G104" s="72">
        <v>1</v>
      </c>
      <c r="H104" s="71">
        <f t="shared" si="28"/>
        <v>800</v>
      </c>
      <c r="I104" s="72">
        <v>1</v>
      </c>
      <c r="J104" s="71">
        <f t="shared" si="29"/>
        <v>800</v>
      </c>
      <c r="K104" s="73">
        <f t="shared" si="30"/>
        <v>66.666666666666671</v>
      </c>
      <c r="L104" s="74">
        <f t="shared" si="31"/>
        <v>3.3333333333333335</v>
      </c>
      <c r="M104" s="49"/>
      <c r="N104" s="14"/>
    </row>
    <row r="105" spans="1:14" ht="14.25" customHeight="1" x14ac:dyDescent="0.2">
      <c r="A105" s="78" t="s">
        <v>174</v>
      </c>
      <c r="B105" s="68">
        <v>21.2</v>
      </c>
      <c r="C105" s="69" t="s">
        <v>129</v>
      </c>
      <c r="D105" s="75">
        <v>5</v>
      </c>
      <c r="E105" s="70">
        <f t="shared" si="26"/>
        <v>192</v>
      </c>
      <c r="F105" s="71">
        <f t="shared" si="27"/>
        <v>4070.3999999999996</v>
      </c>
      <c r="G105" s="72">
        <v>1</v>
      </c>
      <c r="H105" s="71">
        <f t="shared" si="28"/>
        <v>4070.3999999999996</v>
      </c>
      <c r="I105" s="72">
        <v>1</v>
      </c>
      <c r="J105" s="71">
        <f t="shared" si="29"/>
        <v>4070.3999999999996</v>
      </c>
      <c r="K105" s="73">
        <f t="shared" si="30"/>
        <v>339.2</v>
      </c>
      <c r="L105" s="74">
        <f t="shared" si="31"/>
        <v>16</v>
      </c>
      <c r="M105" s="49"/>
      <c r="N105" s="14"/>
    </row>
    <row r="106" spans="1:14" x14ac:dyDescent="0.2">
      <c r="A106" s="78"/>
      <c r="B106" s="79"/>
      <c r="C106" s="80"/>
      <c r="D106" s="75"/>
      <c r="E106" s="70"/>
      <c r="F106" s="71"/>
      <c r="G106" s="72"/>
      <c r="H106" s="71"/>
      <c r="I106" s="72"/>
      <c r="J106" s="71"/>
      <c r="K106" s="73"/>
      <c r="L106" s="74"/>
      <c r="M106" s="49"/>
      <c r="N106" s="14"/>
    </row>
    <row r="107" spans="1:14" x14ac:dyDescent="0.2">
      <c r="A107" s="54" t="s">
        <v>132</v>
      </c>
      <c r="B107" s="94"/>
      <c r="C107" s="56">
        <f>SUM(B108:B116)</f>
        <v>629.92999999999995</v>
      </c>
      <c r="D107" s="95"/>
      <c r="E107" s="96"/>
      <c r="F107" s="97"/>
      <c r="G107" s="98"/>
      <c r="H107" s="99"/>
      <c r="I107" s="98"/>
      <c r="J107" s="105"/>
      <c r="K107" s="99"/>
      <c r="L107" s="106"/>
      <c r="M107" s="104"/>
      <c r="N107" s="14"/>
    </row>
    <row r="108" spans="1:14" x14ac:dyDescent="0.2">
      <c r="A108" s="78" t="s">
        <v>239</v>
      </c>
      <c r="B108" s="68">
        <v>200</v>
      </c>
      <c r="C108" s="69" t="s">
        <v>133</v>
      </c>
      <c r="D108" s="75">
        <v>1</v>
      </c>
      <c r="E108" s="70">
        <f t="shared" ref="E108:E116" si="32">VLOOKUP($D108,$O$38:$Q$48,3,FALSE)</f>
        <v>40</v>
      </c>
      <c r="F108" s="71">
        <f t="shared" si="25"/>
        <v>8000</v>
      </c>
      <c r="G108" s="72">
        <v>1</v>
      </c>
      <c r="H108" s="71">
        <f t="shared" ref="H108:H116" si="33">F108/G108</f>
        <v>8000</v>
      </c>
      <c r="I108" s="72">
        <v>1</v>
      </c>
      <c r="J108" s="71">
        <f t="shared" ref="J108:J116" si="34">H108*I108</f>
        <v>8000</v>
      </c>
      <c r="K108" s="73">
        <f t="shared" ref="K108:K116" si="35">J108/12</f>
        <v>666.66666666666663</v>
      </c>
      <c r="L108" s="74">
        <f t="shared" ref="L108:L116" si="36">K108/B108</f>
        <v>3.333333333333333</v>
      </c>
      <c r="M108" s="49"/>
      <c r="N108" s="14"/>
    </row>
    <row r="109" spans="1:14" x14ac:dyDescent="0.2">
      <c r="A109" s="78" t="s">
        <v>240</v>
      </c>
      <c r="B109" s="68">
        <v>49.6</v>
      </c>
      <c r="C109" s="69" t="s">
        <v>133</v>
      </c>
      <c r="D109" s="75">
        <v>1</v>
      </c>
      <c r="E109" s="70">
        <f t="shared" si="32"/>
        <v>40</v>
      </c>
      <c r="F109" s="71">
        <f t="shared" si="25"/>
        <v>1984</v>
      </c>
      <c r="G109" s="72">
        <v>1</v>
      </c>
      <c r="H109" s="71">
        <f t="shared" si="33"/>
        <v>1984</v>
      </c>
      <c r="I109" s="72">
        <v>1</v>
      </c>
      <c r="J109" s="71">
        <f t="shared" si="34"/>
        <v>1984</v>
      </c>
      <c r="K109" s="73">
        <f t="shared" si="35"/>
        <v>165.33333333333334</v>
      </c>
      <c r="L109" s="74">
        <f t="shared" si="36"/>
        <v>3.3333333333333335</v>
      </c>
      <c r="M109" s="49"/>
      <c r="N109" s="14"/>
    </row>
    <row r="110" spans="1:14" ht="14.25" customHeight="1" x14ac:dyDescent="0.2">
      <c r="A110" s="78" t="s">
        <v>241</v>
      </c>
      <c r="B110" s="68">
        <v>55.4</v>
      </c>
      <c r="C110" s="69" t="s">
        <v>92</v>
      </c>
      <c r="D110" s="75">
        <v>1</v>
      </c>
      <c r="E110" s="70">
        <f t="shared" si="32"/>
        <v>40</v>
      </c>
      <c r="F110" s="71">
        <f t="shared" si="25"/>
        <v>2216</v>
      </c>
      <c r="G110" s="72">
        <v>1</v>
      </c>
      <c r="H110" s="71">
        <f t="shared" si="33"/>
        <v>2216</v>
      </c>
      <c r="I110" s="72">
        <v>1</v>
      </c>
      <c r="J110" s="71">
        <f t="shared" si="34"/>
        <v>2216</v>
      </c>
      <c r="K110" s="73">
        <f t="shared" si="35"/>
        <v>184.66666666666666</v>
      </c>
      <c r="L110" s="74">
        <f t="shared" si="36"/>
        <v>3.333333333333333</v>
      </c>
      <c r="M110" s="49"/>
      <c r="N110" s="14"/>
    </row>
    <row r="111" spans="1:14" x14ac:dyDescent="0.2">
      <c r="A111" s="78" t="s">
        <v>242</v>
      </c>
      <c r="B111" s="68">
        <v>57.9</v>
      </c>
      <c r="C111" s="69" t="s">
        <v>91</v>
      </c>
      <c r="D111" s="75">
        <v>1</v>
      </c>
      <c r="E111" s="70">
        <f t="shared" si="32"/>
        <v>40</v>
      </c>
      <c r="F111" s="71">
        <f t="shared" si="25"/>
        <v>2316</v>
      </c>
      <c r="G111" s="72">
        <v>1</v>
      </c>
      <c r="H111" s="71">
        <f t="shared" si="33"/>
        <v>2316</v>
      </c>
      <c r="I111" s="72">
        <v>1</v>
      </c>
      <c r="J111" s="71">
        <f t="shared" si="34"/>
        <v>2316</v>
      </c>
      <c r="K111" s="73">
        <f t="shared" si="35"/>
        <v>193</v>
      </c>
      <c r="L111" s="74">
        <f t="shared" si="36"/>
        <v>3.3333333333333335</v>
      </c>
      <c r="M111" s="49"/>
      <c r="N111" s="14"/>
    </row>
    <row r="112" spans="1:14" x14ac:dyDescent="0.2">
      <c r="A112" s="78" t="s">
        <v>243</v>
      </c>
      <c r="B112" s="68">
        <v>19.2</v>
      </c>
      <c r="C112" s="69" t="s">
        <v>107</v>
      </c>
      <c r="D112" s="75">
        <v>1</v>
      </c>
      <c r="E112" s="70">
        <f t="shared" si="32"/>
        <v>40</v>
      </c>
      <c r="F112" s="71">
        <f t="shared" si="25"/>
        <v>768</v>
      </c>
      <c r="G112" s="72">
        <v>1</v>
      </c>
      <c r="H112" s="71">
        <f t="shared" si="33"/>
        <v>768</v>
      </c>
      <c r="I112" s="72">
        <v>1</v>
      </c>
      <c r="J112" s="71">
        <f t="shared" si="34"/>
        <v>768</v>
      </c>
      <c r="K112" s="73">
        <f t="shared" si="35"/>
        <v>64</v>
      </c>
      <c r="L112" s="74">
        <f t="shared" si="36"/>
        <v>3.3333333333333335</v>
      </c>
      <c r="M112" s="49"/>
      <c r="N112" s="14"/>
    </row>
    <row r="113" spans="1:14" x14ac:dyDescent="0.2">
      <c r="A113" s="78" t="s">
        <v>244</v>
      </c>
      <c r="B113" s="68">
        <v>3.77</v>
      </c>
      <c r="C113" s="69" t="s">
        <v>83</v>
      </c>
      <c r="D113" s="75">
        <v>1</v>
      </c>
      <c r="E113" s="70">
        <f t="shared" si="32"/>
        <v>40</v>
      </c>
      <c r="F113" s="71">
        <f t="shared" si="25"/>
        <v>150.80000000000001</v>
      </c>
      <c r="G113" s="72">
        <v>1</v>
      </c>
      <c r="H113" s="71">
        <f t="shared" si="33"/>
        <v>150.80000000000001</v>
      </c>
      <c r="I113" s="72">
        <v>1</v>
      </c>
      <c r="J113" s="71">
        <f t="shared" si="34"/>
        <v>150.80000000000001</v>
      </c>
      <c r="K113" s="73">
        <f t="shared" si="35"/>
        <v>12.566666666666668</v>
      </c>
      <c r="L113" s="74">
        <f t="shared" si="36"/>
        <v>3.3333333333333339</v>
      </c>
      <c r="M113" s="49"/>
      <c r="N113" s="16"/>
    </row>
    <row r="114" spans="1:14" x14ac:dyDescent="0.2">
      <c r="A114" s="78" t="s">
        <v>245</v>
      </c>
      <c r="B114" s="68">
        <v>28.12</v>
      </c>
      <c r="C114" s="69" t="s">
        <v>96</v>
      </c>
      <c r="D114" s="75">
        <v>5</v>
      </c>
      <c r="E114" s="70">
        <f t="shared" si="32"/>
        <v>192</v>
      </c>
      <c r="F114" s="71">
        <f t="shared" si="25"/>
        <v>5399.04</v>
      </c>
      <c r="G114" s="72">
        <v>1</v>
      </c>
      <c r="H114" s="71">
        <f t="shared" si="33"/>
        <v>5399.04</v>
      </c>
      <c r="I114" s="72">
        <v>1</v>
      </c>
      <c r="J114" s="71">
        <f t="shared" si="34"/>
        <v>5399.04</v>
      </c>
      <c r="K114" s="73">
        <f t="shared" si="35"/>
        <v>449.92</v>
      </c>
      <c r="L114" s="74">
        <f t="shared" si="36"/>
        <v>16</v>
      </c>
      <c r="M114" s="49"/>
      <c r="N114" s="14"/>
    </row>
    <row r="115" spans="1:14" x14ac:dyDescent="0.2">
      <c r="A115" s="78" t="s">
        <v>246</v>
      </c>
      <c r="B115" s="68">
        <v>158.44</v>
      </c>
      <c r="C115" s="69" t="s">
        <v>129</v>
      </c>
      <c r="D115" s="75">
        <v>5</v>
      </c>
      <c r="E115" s="70">
        <f t="shared" si="32"/>
        <v>192</v>
      </c>
      <c r="F115" s="71">
        <f t="shared" si="25"/>
        <v>30420.48</v>
      </c>
      <c r="G115" s="72">
        <v>1</v>
      </c>
      <c r="H115" s="71">
        <f t="shared" si="33"/>
        <v>30420.48</v>
      </c>
      <c r="I115" s="72">
        <v>1</v>
      </c>
      <c r="J115" s="71">
        <f t="shared" si="34"/>
        <v>30420.48</v>
      </c>
      <c r="K115" s="73">
        <f t="shared" si="35"/>
        <v>2535.04</v>
      </c>
      <c r="L115" s="74">
        <f t="shared" si="36"/>
        <v>16</v>
      </c>
      <c r="M115" s="49"/>
      <c r="N115" s="14"/>
    </row>
    <row r="116" spans="1:14" x14ac:dyDescent="0.2">
      <c r="A116" s="78" t="s">
        <v>247</v>
      </c>
      <c r="B116" s="68">
        <v>57.5</v>
      </c>
      <c r="C116" s="69" t="s">
        <v>142</v>
      </c>
      <c r="D116" s="75">
        <v>5</v>
      </c>
      <c r="E116" s="70">
        <f t="shared" si="32"/>
        <v>192</v>
      </c>
      <c r="F116" s="71">
        <f t="shared" si="25"/>
        <v>11040</v>
      </c>
      <c r="G116" s="72">
        <v>1</v>
      </c>
      <c r="H116" s="71">
        <f t="shared" si="33"/>
        <v>11040</v>
      </c>
      <c r="I116" s="72">
        <v>1</v>
      </c>
      <c r="J116" s="71">
        <f t="shared" si="34"/>
        <v>11040</v>
      </c>
      <c r="K116" s="73">
        <f t="shared" si="35"/>
        <v>920</v>
      </c>
      <c r="L116" s="74">
        <f t="shared" si="36"/>
        <v>16</v>
      </c>
      <c r="M116" s="49"/>
      <c r="N116" s="14"/>
    </row>
    <row r="117" spans="1:14" x14ac:dyDescent="0.2">
      <c r="A117" s="78"/>
      <c r="B117" s="79"/>
      <c r="C117" s="80"/>
      <c r="D117" s="75"/>
      <c r="E117" s="70"/>
      <c r="F117" s="71"/>
      <c r="G117" s="72"/>
      <c r="H117" s="71"/>
      <c r="I117" s="72"/>
      <c r="J117" s="71"/>
      <c r="K117" s="73"/>
      <c r="L117" s="74"/>
      <c r="M117" s="108"/>
      <c r="N117" s="14"/>
    </row>
    <row r="118" spans="1:14" x14ac:dyDescent="0.2">
      <c r="A118" s="54" t="s">
        <v>248</v>
      </c>
      <c r="B118" s="94"/>
      <c r="C118" s="56">
        <f>SUM(B119:B133)-B121</f>
        <v>417.4</v>
      </c>
      <c r="D118" s="95"/>
      <c r="E118" s="96"/>
      <c r="F118" s="97"/>
      <c r="G118" s="98"/>
      <c r="H118" s="99"/>
      <c r="I118" s="98"/>
      <c r="J118" s="105"/>
      <c r="K118" s="99"/>
      <c r="L118" s="106"/>
      <c r="M118" s="104"/>
      <c r="N118" s="14"/>
    </row>
    <row r="119" spans="1:14" ht="45" x14ac:dyDescent="0.2">
      <c r="A119" s="109" t="s">
        <v>249</v>
      </c>
      <c r="B119" s="68">
        <v>245.7</v>
      </c>
      <c r="C119" s="69" t="s">
        <v>139</v>
      </c>
      <c r="D119" s="75">
        <v>5</v>
      </c>
      <c r="E119" s="70">
        <f t="shared" ref="E119:E133" si="37">VLOOKUP($D119,$O$38:$Q$48,3,FALSE)</f>
        <v>192</v>
      </c>
      <c r="F119" s="71">
        <f t="shared" si="25"/>
        <v>47174.399999999994</v>
      </c>
      <c r="G119" s="72">
        <v>1</v>
      </c>
      <c r="H119" s="71">
        <f t="shared" ref="H119:H133" si="38">F119/G119</f>
        <v>47174.399999999994</v>
      </c>
      <c r="I119" s="72">
        <v>1</v>
      </c>
      <c r="J119" s="71">
        <f t="shared" ref="J119:J133" si="39">H119*I119</f>
        <v>47174.399999999994</v>
      </c>
      <c r="K119" s="73">
        <f t="shared" ref="K119:K133" si="40">J119/12</f>
        <v>3931.1999999999994</v>
      </c>
      <c r="L119" s="74">
        <f t="shared" ref="L119:L133" si="41">K119/B119</f>
        <v>15.999999999999998</v>
      </c>
      <c r="M119" s="110" t="s">
        <v>250</v>
      </c>
      <c r="N119" s="14"/>
    </row>
    <row r="120" spans="1:14" x14ac:dyDescent="0.2">
      <c r="A120" s="78" t="s">
        <v>251</v>
      </c>
      <c r="B120" s="68">
        <v>25.44</v>
      </c>
      <c r="C120" s="69" t="s">
        <v>139</v>
      </c>
      <c r="D120" s="75">
        <v>2</v>
      </c>
      <c r="E120" s="70">
        <f t="shared" si="37"/>
        <v>80</v>
      </c>
      <c r="F120" s="71">
        <f t="shared" si="25"/>
        <v>2035.2</v>
      </c>
      <c r="G120" s="72">
        <v>1</v>
      </c>
      <c r="H120" s="71">
        <f t="shared" si="38"/>
        <v>2035.2</v>
      </c>
      <c r="I120" s="72">
        <v>1</v>
      </c>
      <c r="J120" s="71">
        <f t="shared" si="39"/>
        <v>2035.2</v>
      </c>
      <c r="K120" s="73">
        <f t="shared" si="40"/>
        <v>169.6</v>
      </c>
      <c r="L120" s="74">
        <f t="shared" si="41"/>
        <v>6.6666666666666661</v>
      </c>
      <c r="M120" s="49"/>
      <c r="N120" s="14"/>
    </row>
    <row r="121" spans="1:14" x14ac:dyDescent="0.2">
      <c r="A121" s="78" t="s">
        <v>252</v>
      </c>
      <c r="B121" s="68">
        <v>56.78</v>
      </c>
      <c r="C121" s="69" t="s">
        <v>139</v>
      </c>
      <c r="D121" s="75" t="s">
        <v>183</v>
      </c>
      <c r="E121" s="70">
        <f t="shared" si="37"/>
        <v>4</v>
      </c>
      <c r="F121" s="71">
        <f t="shared" si="25"/>
        <v>227.12</v>
      </c>
      <c r="G121" s="72">
        <v>1</v>
      </c>
      <c r="H121" s="71">
        <f t="shared" si="38"/>
        <v>227.12</v>
      </c>
      <c r="I121" s="72">
        <v>1</v>
      </c>
      <c r="J121" s="71">
        <f t="shared" si="39"/>
        <v>227.12</v>
      </c>
      <c r="K121" s="73">
        <f t="shared" si="40"/>
        <v>18.926666666666666</v>
      </c>
      <c r="L121" s="74">
        <f t="shared" si="41"/>
        <v>0.33333333333333331</v>
      </c>
      <c r="M121" s="49" t="s">
        <v>87</v>
      </c>
      <c r="N121" s="14"/>
    </row>
    <row r="122" spans="1:14" x14ac:dyDescent="0.2">
      <c r="A122" s="78" t="s">
        <v>253</v>
      </c>
      <c r="B122" s="68">
        <v>7.13</v>
      </c>
      <c r="C122" s="69" t="s">
        <v>139</v>
      </c>
      <c r="D122" s="75" t="s">
        <v>183</v>
      </c>
      <c r="E122" s="70">
        <f t="shared" si="37"/>
        <v>4</v>
      </c>
      <c r="F122" s="71">
        <f t="shared" si="25"/>
        <v>28.52</v>
      </c>
      <c r="G122" s="72">
        <v>1</v>
      </c>
      <c r="H122" s="71">
        <f t="shared" si="38"/>
        <v>28.52</v>
      </c>
      <c r="I122" s="72">
        <v>1</v>
      </c>
      <c r="J122" s="71">
        <f t="shared" si="39"/>
        <v>28.52</v>
      </c>
      <c r="K122" s="73">
        <f t="shared" si="40"/>
        <v>2.3766666666666665</v>
      </c>
      <c r="L122" s="74">
        <f t="shared" si="41"/>
        <v>0.33333333333333331</v>
      </c>
      <c r="M122" s="49"/>
      <c r="N122" s="14"/>
    </row>
    <row r="123" spans="1:14" x14ac:dyDescent="0.2">
      <c r="A123" s="78" t="s">
        <v>254</v>
      </c>
      <c r="B123" s="68">
        <v>35.1</v>
      </c>
      <c r="C123" s="69" t="s">
        <v>144</v>
      </c>
      <c r="D123" s="75">
        <v>5</v>
      </c>
      <c r="E123" s="70">
        <f t="shared" si="37"/>
        <v>192</v>
      </c>
      <c r="F123" s="71">
        <f t="shared" si="25"/>
        <v>6739.2000000000007</v>
      </c>
      <c r="G123" s="72">
        <v>1</v>
      </c>
      <c r="H123" s="71">
        <f t="shared" si="38"/>
        <v>6739.2000000000007</v>
      </c>
      <c r="I123" s="72">
        <v>1</v>
      </c>
      <c r="J123" s="71">
        <f t="shared" si="39"/>
        <v>6739.2000000000007</v>
      </c>
      <c r="K123" s="73">
        <f t="shared" si="40"/>
        <v>561.6</v>
      </c>
      <c r="L123" s="74">
        <f t="shared" si="41"/>
        <v>16</v>
      </c>
      <c r="M123" s="49"/>
      <c r="N123" s="14"/>
    </row>
    <row r="124" spans="1:14" x14ac:dyDescent="0.2">
      <c r="A124" s="78" t="s">
        <v>255</v>
      </c>
      <c r="B124" s="68">
        <v>22.5</v>
      </c>
      <c r="C124" s="69" t="s">
        <v>144</v>
      </c>
      <c r="D124" s="75">
        <v>5</v>
      </c>
      <c r="E124" s="70">
        <f t="shared" si="37"/>
        <v>192</v>
      </c>
      <c r="F124" s="71">
        <f t="shared" si="25"/>
        <v>4320</v>
      </c>
      <c r="G124" s="72">
        <v>1</v>
      </c>
      <c r="H124" s="71">
        <f t="shared" si="38"/>
        <v>4320</v>
      </c>
      <c r="I124" s="72">
        <v>1</v>
      </c>
      <c r="J124" s="71">
        <f t="shared" si="39"/>
        <v>4320</v>
      </c>
      <c r="K124" s="73">
        <f t="shared" si="40"/>
        <v>360</v>
      </c>
      <c r="L124" s="74">
        <f t="shared" si="41"/>
        <v>16</v>
      </c>
      <c r="M124" s="49"/>
      <c r="N124" s="14"/>
    </row>
    <row r="125" spans="1:14" x14ac:dyDescent="0.2">
      <c r="A125" s="78" t="s">
        <v>149</v>
      </c>
      <c r="B125" s="68">
        <v>12.29</v>
      </c>
      <c r="C125" s="69" t="s">
        <v>83</v>
      </c>
      <c r="D125" s="75">
        <v>5</v>
      </c>
      <c r="E125" s="70">
        <f t="shared" si="37"/>
        <v>192</v>
      </c>
      <c r="F125" s="71">
        <f t="shared" si="25"/>
        <v>2359.6799999999998</v>
      </c>
      <c r="G125" s="72">
        <v>1</v>
      </c>
      <c r="H125" s="71">
        <f t="shared" si="38"/>
        <v>2359.6799999999998</v>
      </c>
      <c r="I125" s="72">
        <v>1</v>
      </c>
      <c r="J125" s="71">
        <f t="shared" si="39"/>
        <v>2359.6799999999998</v>
      </c>
      <c r="K125" s="73">
        <f t="shared" si="40"/>
        <v>196.64</v>
      </c>
      <c r="L125" s="74">
        <f t="shared" si="41"/>
        <v>16</v>
      </c>
      <c r="M125" s="49"/>
      <c r="N125" s="14"/>
    </row>
    <row r="126" spans="1:14" x14ac:dyDescent="0.2">
      <c r="A126" s="78" t="s">
        <v>256</v>
      </c>
      <c r="B126" s="68">
        <v>6.44</v>
      </c>
      <c r="C126" s="69" t="s">
        <v>83</v>
      </c>
      <c r="D126" s="75">
        <v>5</v>
      </c>
      <c r="E126" s="70">
        <f t="shared" si="37"/>
        <v>192</v>
      </c>
      <c r="F126" s="71">
        <f t="shared" si="25"/>
        <v>1236.48</v>
      </c>
      <c r="G126" s="72">
        <v>1</v>
      </c>
      <c r="H126" s="71">
        <f t="shared" si="38"/>
        <v>1236.48</v>
      </c>
      <c r="I126" s="72">
        <v>1</v>
      </c>
      <c r="J126" s="71">
        <f t="shared" si="39"/>
        <v>1236.48</v>
      </c>
      <c r="K126" s="73">
        <f t="shared" si="40"/>
        <v>103.04</v>
      </c>
      <c r="L126" s="74">
        <f t="shared" si="41"/>
        <v>16</v>
      </c>
      <c r="M126" s="49"/>
      <c r="N126" s="14"/>
    </row>
    <row r="127" spans="1:14" x14ac:dyDescent="0.2">
      <c r="A127" s="78" t="s">
        <v>257</v>
      </c>
      <c r="B127" s="68">
        <v>10.08</v>
      </c>
      <c r="C127" s="69" t="s">
        <v>83</v>
      </c>
      <c r="D127" s="75">
        <v>5</v>
      </c>
      <c r="E127" s="70">
        <f t="shared" si="37"/>
        <v>192</v>
      </c>
      <c r="F127" s="71">
        <f t="shared" si="25"/>
        <v>1935.3600000000001</v>
      </c>
      <c r="G127" s="72">
        <v>1</v>
      </c>
      <c r="H127" s="71">
        <f t="shared" si="38"/>
        <v>1935.3600000000001</v>
      </c>
      <c r="I127" s="72">
        <v>1</v>
      </c>
      <c r="J127" s="71">
        <f t="shared" si="39"/>
        <v>1935.3600000000001</v>
      </c>
      <c r="K127" s="73">
        <f t="shared" si="40"/>
        <v>161.28</v>
      </c>
      <c r="L127" s="74">
        <f t="shared" si="41"/>
        <v>16</v>
      </c>
      <c r="M127" s="49"/>
      <c r="N127" s="14"/>
    </row>
    <row r="128" spans="1:14" x14ac:dyDescent="0.2">
      <c r="A128" s="78" t="s">
        <v>258</v>
      </c>
      <c r="B128" s="68">
        <v>7.38</v>
      </c>
      <c r="C128" s="69" t="s">
        <v>83</v>
      </c>
      <c r="D128" s="75">
        <v>5</v>
      </c>
      <c r="E128" s="70">
        <f t="shared" si="37"/>
        <v>192</v>
      </c>
      <c r="F128" s="71">
        <f t="shared" si="25"/>
        <v>1416.96</v>
      </c>
      <c r="G128" s="72">
        <v>1</v>
      </c>
      <c r="H128" s="71">
        <f t="shared" si="38"/>
        <v>1416.96</v>
      </c>
      <c r="I128" s="72">
        <v>1</v>
      </c>
      <c r="J128" s="71">
        <f t="shared" si="39"/>
        <v>1416.96</v>
      </c>
      <c r="K128" s="73">
        <f t="shared" si="40"/>
        <v>118.08</v>
      </c>
      <c r="L128" s="74">
        <f t="shared" si="41"/>
        <v>16</v>
      </c>
      <c r="M128" s="49"/>
      <c r="N128" s="14"/>
    </row>
    <row r="129" spans="1:17" x14ac:dyDescent="0.2">
      <c r="A129" s="78" t="s">
        <v>259</v>
      </c>
      <c r="B129" s="68">
        <v>3.34</v>
      </c>
      <c r="C129" s="69" t="s">
        <v>83</v>
      </c>
      <c r="D129" s="75">
        <v>5</v>
      </c>
      <c r="E129" s="70">
        <f t="shared" si="37"/>
        <v>192</v>
      </c>
      <c r="F129" s="71">
        <f t="shared" si="25"/>
        <v>641.28</v>
      </c>
      <c r="G129" s="72">
        <v>1</v>
      </c>
      <c r="H129" s="71">
        <f t="shared" si="38"/>
        <v>641.28</v>
      </c>
      <c r="I129" s="72">
        <v>1</v>
      </c>
      <c r="J129" s="71">
        <f t="shared" si="39"/>
        <v>641.28</v>
      </c>
      <c r="K129" s="73">
        <f t="shared" si="40"/>
        <v>53.44</v>
      </c>
      <c r="L129" s="74">
        <f t="shared" si="41"/>
        <v>16</v>
      </c>
      <c r="M129" s="49"/>
      <c r="N129" s="14"/>
    </row>
    <row r="130" spans="1:17" x14ac:dyDescent="0.2">
      <c r="A130" s="78" t="s">
        <v>260</v>
      </c>
      <c r="B130" s="68">
        <v>12.86</v>
      </c>
      <c r="C130" s="69" t="s">
        <v>83</v>
      </c>
      <c r="D130" s="75">
        <v>5</v>
      </c>
      <c r="E130" s="70">
        <f t="shared" si="37"/>
        <v>192</v>
      </c>
      <c r="F130" s="71">
        <f t="shared" si="25"/>
        <v>2469.12</v>
      </c>
      <c r="G130" s="72">
        <v>1</v>
      </c>
      <c r="H130" s="71">
        <f t="shared" si="38"/>
        <v>2469.12</v>
      </c>
      <c r="I130" s="72">
        <v>1</v>
      </c>
      <c r="J130" s="71">
        <f t="shared" si="39"/>
        <v>2469.12</v>
      </c>
      <c r="K130" s="73">
        <f t="shared" si="40"/>
        <v>205.76</v>
      </c>
      <c r="L130" s="74">
        <f t="shared" si="41"/>
        <v>16</v>
      </c>
      <c r="M130" s="49"/>
      <c r="N130" s="14"/>
    </row>
    <row r="131" spans="1:17" x14ac:dyDescent="0.2">
      <c r="A131" s="78" t="s">
        <v>256</v>
      </c>
      <c r="B131" s="68">
        <v>5.61</v>
      </c>
      <c r="C131" s="69" t="s">
        <v>83</v>
      </c>
      <c r="D131" s="75">
        <v>5</v>
      </c>
      <c r="E131" s="70">
        <f t="shared" si="37"/>
        <v>192</v>
      </c>
      <c r="F131" s="71">
        <f t="shared" si="25"/>
        <v>1077.1200000000001</v>
      </c>
      <c r="G131" s="72">
        <v>1</v>
      </c>
      <c r="H131" s="71">
        <f t="shared" si="38"/>
        <v>1077.1200000000001</v>
      </c>
      <c r="I131" s="72">
        <v>1</v>
      </c>
      <c r="J131" s="71">
        <f t="shared" si="39"/>
        <v>1077.1200000000001</v>
      </c>
      <c r="K131" s="73">
        <f t="shared" si="40"/>
        <v>89.76</v>
      </c>
      <c r="L131" s="74">
        <f t="shared" si="41"/>
        <v>16</v>
      </c>
      <c r="M131" s="49"/>
      <c r="N131" s="14"/>
    </row>
    <row r="132" spans="1:17" x14ac:dyDescent="0.2">
      <c r="A132" s="78" t="s">
        <v>257</v>
      </c>
      <c r="B132" s="68">
        <v>9.35</v>
      </c>
      <c r="C132" s="69" t="s">
        <v>83</v>
      </c>
      <c r="D132" s="75">
        <v>5</v>
      </c>
      <c r="E132" s="70">
        <f t="shared" si="37"/>
        <v>192</v>
      </c>
      <c r="F132" s="71">
        <f t="shared" si="25"/>
        <v>1795.1999999999998</v>
      </c>
      <c r="G132" s="72">
        <v>1</v>
      </c>
      <c r="H132" s="71">
        <f t="shared" si="38"/>
        <v>1795.1999999999998</v>
      </c>
      <c r="I132" s="72">
        <v>1</v>
      </c>
      <c r="J132" s="71">
        <f t="shared" si="39"/>
        <v>1795.1999999999998</v>
      </c>
      <c r="K132" s="73">
        <f t="shared" si="40"/>
        <v>149.6</v>
      </c>
      <c r="L132" s="74">
        <f t="shared" si="41"/>
        <v>16</v>
      </c>
      <c r="M132" s="49"/>
      <c r="N132" s="14"/>
    </row>
    <row r="133" spans="1:17" x14ac:dyDescent="0.2">
      <c r="A133" s="78" t="s">
        <v>258</v>
      </c>
      <c r="B133" s="68">
        <v>14.18</v>
      </c>
      <c r="C133" s="69" t="s">
        <v>83</v>
      </c>
      <c r="D133" s="75">
        <v>5</v>
      </c>
      <c r="E133" s="70">
        <f t="shared" si="37"/>
        <v>192</v>
      </c>
      <c r="F133" s="71">
        <f t="shared" si="25"/>
        <v>2722.56</v>
      </c>
      <c r="G133" s="72">
        <v>1</v>
      </c>
      <c r="H133" s="71">
        <f t="shared" si="38"/>
        <v>2722.56</v>
      </c>
      <c r="I133" s="72">
        <v>1</v>
      </c>
      <c r="J133" s="71">
        <f t="shared" si="39"/>
        <v>2722.56</v>
      </c>
      <c r="K133" s="73">
        <f t="shared" si="40"/>
        <v>226.88</v>
      </c>
      <c r="L133" s="74">
        <f t="shared" si="41"/>
        <v>16</v>
      </c>
      <c r="M133" s="49"/>
      <c r="N133" s="14"/>
    </row>
    <row r="134" spans="1:17" x14ac:dyDescent="0.2">
      <c r="A134" s="78"/>
      <c r="B134" s="79"/>
      <c r="C134" s="80"/>
      <c r="D134" s="75"/>
      <c r="E134" s="70"/>
      <c r="F134" s="71"/>
      <c r="G134" s="72"/>
      <c r="H134" s="71"/>
      <c r="I134" s="72"/>
      <c r="J134" s="71"/>
      <c r="K134" s="73"/>
      <c r="L134" s="74"/>
      <c r="M134" s="49"/>
      <c r="N134" s="14"/>
    </row>
    <row r="135" spans="1:17" x14ac:dyDescent="0.2">
      <c r="A135" s="111" t="s">
        <v>261</v>
      </c>
      <c r="B135" s="112">
        <f>SUM(B6:B133)</f>
        <v>5362.9699999999993</v>
      </c>
      <c r="C135" s="80"/>
      <c r="D135" s="75"/>
      <c r="E135" s="70"/>
      <c r="F135" s="71"/>
      <c r="G135" s="72"/>
      <c r="H135" s="71"/>
      <c r="I135" s="72"/>
      <c r="J135" s="71"/>
      <c r="K135" s="73"/>
      <c r="L135" s="74"/>
      <c r="M135" s="93"/>
      <c r="N135" s="14"/>
    </row>
    <row r="136" spans="1:17" x14ac:dyDescent="0.2">
      <c r="A136" s="78"/>
      <c r="B136" s="79"/>
      <c r="C136" s="80"/>
      <c r="D136" s="75"/>
      <c r="E136" s="70"/>
      <c r="F136" s="71"/>
      <c r="G136" s="72"/>
      <c r="H136" s="71"/>
      <c r="I136" s="72"/>
      <c r="J136" s="71"/>
      <c r="K136" s="73"/>
      <c r="L136" s="74"/>
      <c r="M136" s="49"/>
      <c r="N136" s="14"/>
      <c r="Q136" s="113"/>
    </row>
    <row r="137" spans="1:17" x14ac:dyDescent="0.2">
      <c r="A137" s="114" t="s">
        <v>262</v>
      </c>
      <c r="B137" s="79"/>
      <c r="C137" s="80"/>
      <c r="D137" s="75"/>
      <c r="E137" s="70"/>
      <c r="F137" s="71"/>
      <c r="G137" s="72"/>
      <c r="H137" s="71"/>
      <c r="I137" s="72"/>
      <c r="J137" s="71"/>
      <c r="K137" s="73"/>
      <c r="L137" s="74"/>
      <c r="M137" s="49"/>
      <c r="N137" s="14"/>
    </row>
    <row r="138" spans="1:17" x14ac:dyDescent="0.2">
      <c r="A138" s="54" t="s">
        <v>134</v>
      </c>
      <c r="B138" s="94"/>
      <c r="C138" s="56">
        <f>SUM(B139:B151)-B150-B149-B147</f>
        <v>531.69999999999993</v>
      </c>
      <c r="D138" s="95"/>
      <c r="E138" s="96"/>
      <c r="F138" s="97"/>
      <c r="G138" s="98"/>
      <c r="H138" s="99"/>
      <c r="I138" s="100"/>
      <c r="J138" s="101"/>
      <c r="K138" s="102"/>
      <c r="L138" s="103"/>
      <c r="M138" s="104"/>
      <c r="N138" s="14"/>
    </row>
    <row r="139" spans="1:17" x14ac:dyDescent="0.2">
      <c r="A139" s="78" t="s">
        <v>263</v>
      </c>
      <c r="B139" s="68">
        <v>143.6</v>
      </c>
      <c r="C139" s="69" t="s">
        <v>80</v>
      </c>
      <c r="D139" s="75">
        <v>5</v>
      </c>
      <c r="E139" s="70">
        <f t="shared" ref="E139:E149" si="42">VLOOKUP($D139,$O$38:$Q$48,3,FALSE)</f>
        <v>192</v>
      </c>
      <c r="F139" s="71">
        <f t="shared" si="25"/>
        <v>27571.199999999997</v>
      </c>
      <c r="G139" s="72">
        <v>1</v>
      </c>
      <c r="H139" s="71">
        <f t="shared" ref="H139:H149" si="43">F139/G139</f>
        <v>27571.199999999997</v>
      </c>
      <c r="I139" s="72">
        <v>1</v>
      </c>
      <c r="J139" s="71">
        <f t="shared" ref="J139:J149" si="44">H139*I139</f>
        <v>27571.199999999997</v>
      </c>
      <c r="K139" s="73">
        <f t="shared" ref="K139:K149" si="45">J139/12</f>
        <v>2297.6</v>
      </c>
      <c r="L139" s="74">
        <f t="shared" ref="L139:L149" si="46">K139/B139</f>
        <v>16</v>
      </c>
      <c r="M139" s="49"/>
      <c r="N139" s="14"/>
    </row>
    <row r="140" spans="1:17" x14ac:dyDescent="0.2">
      <c r="A140" s="78" t="s">
        <v>264</v>
      </c>
      <c r="B140" s="68">
        <v>58.9</v>
      </c>
      <c r="C140" s="69" t="s">
        <v>105</v>
      </c>
      <c r="D140" s="75">
        <v>5</v>
      </c>
      <c r="E140" s="70">
        <f t="shared" si="42"/>
        <v>192</v>
      </c>
      <c r="F140" s="71">
        <f t="shared" si="25"/>
        <v>11308.8</v>
      </c>
      <c r="G140" s="72">
        <v>1</v>
      </c>
      <c r="H140" s="71">
        <f t="shared" si="43"/>
        <v>11308.8</v>
      </c>
      <c r="I140" s="72">
        <v>1</v>
      </c>
      <c r="J140" s="71">
        <f t="shared" si="44"/>
        <v>11308.8</v>
      </c>
      <c r="K140" s="73">
        <f t="shared" si="45"/>
        <v>942.4</v>
      </c>
      <c r="L140" s="74">
        <f t="shared" si="46"/>
        <v>16</v>
      </c>
      <c r="M140" s="49"/>
      <c r="N140" s="14"/>
    </row>
    <row r="141" spans="1:17" x14ac:dyDescent="0.2">
      <c r="A141" s="78" t="s">
        <v>265</v>
      </c>
      <c r="B141" s="68">
        <v>50.3</v>
      </c>
      <c r="C141" s="69" t="s">
        <v>122</v>
      </c>
      <c r="D141" s="75">
        <v>5</v>
      </c>
      <c r="E141" s="70">
        <f t="shared" si="42"/>
        <v>192</v>
      </c>
      <c r="F141" s="71">
        <f t="shared" si="25"/>
        <v>9657.5999999999985</v>
      </c>
      <c r="G141" s="72">
        <v>1</v>
      </c>
      <c r="H141" s="71">
        <f t="shared" si="43"/>
        <v>9657.5999999999985</v>
      </c>
      <c r="I141" s="72">
        <v>1</v>
      </c>
      <c r="J141" s="71">
        <f t="shared" si="44"/>
        <v>9657.5999999999985</v>
      </c>
      <c r="K141" s="73">
        <f t="shared" si="45"/>
        <v>804.79999999999984</v>
      </c>
      <c r="L141" s="74">
        <f t="shared" si="46"/>
        <v>15.999999999999998</v>
      </c>
      <c r="M141" s="49"/>
      <c r="N141" s="14"/>
    </row>
    <row r="142" spans="1:17" x14ac:dyDescent="0.2">
      <c r="A142" s="78" t="s">
        <v>266</v>
      </c>
      <c r="B142" s="68">
        <v>50</v>
      </c>
      <c r="C142" s="69" t="s">
        <v>122</v>
      </c>
      <c r="D142" s="75">
        <v>5</v>
      </c>
      <c r="E142" s="70">
        <f t="shared" si="42"/>
        <v>192</v>
      </c>
      <c r="F142" s="71">
        <f t="shared" si="25"/>
        <v>9600</v>
      </c>
      <c r="G142" s="72">
        <v>1</v>
      </c>
      <c r="H142" s="71">
        <f t="shared" si="43"/>
        <v>9600</v>
      </c>
      <c r="I142" s="72">
        <v>1</v>
      </c>
      <c r="J142" s="71">
        <f t="shared" si="44"/>
        <v>9600</v>
      </c>
      <c r="K142" s="73">
        <f t="shared" si="45"/>
        <v>800</v>
      </c>
      <c r="L142" s="74">
        <f t="shared" si="46"/>
        <v>16</v>
      </c>
      <c r="M142" s="49"/>
      <c r="N142" s="14"/>
    </row>
    <row r="143" spans="1:17" x14ac:dyDescent="0.2">
      <c r="A143" s="78" t="s">
        <v>267</v>
      </c>
      <c r="B143" s="68">
        <v>17.899999999999999</v>
      </c>
      <c r="C143" s="69" t="s">
        <v>122</v>
      </c>
      <c r="D143" s="75">
        <v>1</v>
      </c>
      <c r="E143" s="70">
        <f t="shared" si="42"/>
        <v>40</v>
      </c>
      <c r="F143" s="71">
        <f t="shared" si="25"/>
        <v>716</v>
      </c>
      <c r="G143" s="72">
        <v>1</v>
      </c>
      <c r="H143" s="71">
        <f t="shared" si="43"/>
        <v>716</v>
      </c>
      <c r="I143" s="72">
        <v>1</v>
      </c>
      <c r="J143" s="71">
        <f t="shared" si="44"/>
        <v>716</v>
      </c>
      <c r="K143" s="73">
        <f t="shared" si="45"/>
        <v>59.666666666666664</v>
      </c>
      <c r="L143" s="74">
        <f t="shared" si="46"/>
        <v>3.3333333333333335</v>
      </c>
      <c r="M143" s="49"/>
      <c r="N143" s="14"/>
    </row>
    <row r="144" spans="1:17" x14ac:dyDescent="0.2">
      <c r="A144" s="78" t="s">
        <v>268</v>
      </c>
      <c r="B144" s="68">
        <v>18.3</v>
      </c>
      <c r="C144" s="69" t="s">
        <v>122</v>
      </c>
      <c r="D144" s="75">
        <v>1</v>
      </c>
      <c r="E144" s="70">
        <f t="shared" si="42"/>
        <v>40</v>
      </c>
      <c r="F144" s="71">
        <f t="shared" si="25"/>
        <v>732</v>
      </c>
      <c r="G144" s="72">
        <v>1</v>
      </c>
      <c r="H144" s="71">
        <f t="shared" si="43"/>
        <v>732</v>
      </c>
      <c r="I144" s="72">
        <v>1</v>
      </c>
      <c r="J144" s="71">
        <f t="shared" si="44"/>
        <v>732</v>
      </c>
      <c r="K144" s="73">
        <f t="shared" si="45"/>
        <v>61</v>
      </c>
      <c r="L144" s="74">
        <f t="shared" si="46"/>
        <v>3.333333333333333</v>
      </c>
      <c r="M144" s="49"/>
      <c r="N144" s="16"/>
    </row>
    <row r="145" spans="1:14" x14ac:dyDescent="0.2">
      <c r="A145" s="78" t="s">
        <v>237</v>
      </c>
      <c r="B145" s="68">
        <v>46.5</v>
      </c>
      <c r="C145" s="69" t="s">
        <v>94</v>
      </c>
      <c r="D145" s="75">
        <v>5</v>
      </c>
      <c r="E145" s="70">
        <f t="shared" si="42"/>
        <v>192</v>
      </c>
      <c r="F145" s="71">
        <f t="shared" si="25"/>
        <v>8928</v>
      </c>
      <c r="G145" s="72">
        <v>1</v>
      </c>
      <c r="H145" s="71">
        <f t="shared" si="43"/>
        <v>8928</v>
      </c>
      <c r="I145" s="72">
        <v>1</v>
      </c>
      <c r="J145" s="71">
        <f t="shared" si="44"/>
        <v>8928</v>
      </c>
      <c r="K145" s="73">
        <f t="shared" si="45"/>
        <v>744</v>
      </c>
      <c r="L145" s="74">
        <f t="shared" si="46"/>
        <v>16</v>
      </c>
      <c r="M145" s="49"/>
      <c r="N145" s="14"/>
    </row>
    <row r="146" spans="1:14" x14ac:dyDescent="0.2">
      <c r="A146" s="78" t="s">
        <v>123</v>
      </c>
      <c r="B146" s="68">
        <v>33.4</v>
      </c>
      <c r="C146" s="69" t="s">
        <v>83</v>
      </c>
      <c r="D146" s="75">
        <v>5</v>
      </c>
      <c r="E146" s="70">
        <f t="shared" si="42"/>
        <v>192</v>
      </c>
      <c r="F146" s="71">
        <f t="shared" si="25"/>
        <v>6412.7999999999993</v>
      </c>
      <c r="G146" s="72">
        <v>1</v>
      </c>
      <c r="H146" s="71">
        <f t="shared" si="43"/>
        <v>6412.7999999999993</v>
      </c>
      <c r="I146" s="72">
        <v>1</v>
      </c>
      <c r="J146" s="71">
        <f t="shared" si="44"/>
        <v>6412.7999999999993</v>
      </c>
      <c r="K146" s="73">
        <f t="shared" si="45"/>
        <v>534.4</v>
      </c>
      <c r="L146" s="74">
        <f t="shared" si="46"/>
        <v>16</v>
      </c>
      <c r="M146" s="49"/>
      <c r="N146" s="14"/>
    </row>
    <row r="147" spans="1:14" x14ac:dyDescent="0.2">
      <c r="A147" s="78" t="s">
        <v>269</v>
      </c>
      <c r="B147" s="68">
        <v>7.7</v>
      </c>
      <c r="C147" s="69" t="s">
        <v>100</v>
      </c>
      <c r="D147" s="75">
        <v>0</v>
      </c>
      <c r="E147" s="70">
        <f t="shared" si="42"/>
        <v>0</v>
      </c>
      <c r="F147" s="71">
        <f t="shared" ref="F147:F178" si="47">E147*B147</f>
        <v>0</v>
      </c>
      <c r="G147" s="72">
        <v>1</v>
      </c>
      <c r="H147" s="71">
        <f t="shared" si="43"/>
        <v>0</v>
      </c>
      <c r="I147" s="72">
        <v>1</v>
      </c>
      <c r="J147" s="71">
        <f t="shared" si="44"/>
        <v>0</v>
      </c>
      <c r="K147" s="73">
        <f t="shared" si="45"/>
        <v>0</v>
      </c>
      <c r="L147" s="74">
        <f t="shared" si="46"/>
        <v>0</v>
      </c>
      <c r="M147" s="49" t="s">
        <v>87</v>
      </c>
      <c r="N147" s="14"/>
    </row>
    <row r="148" spans="1:14" x14ac:dyDescent="0.2">
      <c r="A148" s="78" t="s">
        <v>270</v>
      </c>
      <c r="B148" s="68">
        <v>112.8</v>
      </c>
      <c r="C148" s="69" t="s">
        <v>129</v>
      </c>
      <c r="D148" s="75">
        <v>5</v>
      </c>
      <c r="E148" s="70">
        <f t="shared" si="42"/>
        <v>192</v>
      </c>
      <c r="F148" s="71">
        <f t="shared" si="47"/>
        <v>21657.599999999999</v>
      </c>
      <c r="G148" s="72">
        <v>1</v>
      </c>
      <c r="H148" s="71">
        <f t="shared" si="43"/>
        <v>21657.599999999999</v>
      </c>
      <c r="I148" s="72">
        <v>1</v>
      </c>
      <c r="J148" s="71">
        <f t="shared" si="44"/>
        <v>21657.599999999999</v>
      </c>
      <c r="K148" s="73">
        <f t="shared" si="45"/>
        <v>1804.8</v>
      </c>
      <c r="L148" s="74">
        <f t="shared" si="46"/>
        <v>16</v>
      </c>
      <c r="M148" s="108"/>
      <c r="N148" s="14"/>
    </row>
    <row r="149" spans="1:14" x14ac:dyDescent="0.2">
      <c r="A149" s="78" t="s">
        <v>271</v>
      </c>
      <c r="B149" s="68">
        <v>5</v>
      </c>
      <c r="C149" s="69" t="s">
        <v>129</v>
      </c>
      <c r="D149" s="75">
        <v>5</v>
      </c>
      <c r="E149" s="70">
        <f t="shared" si="42"/>
        <v>192</v>
      </c>
      <c r="F149" s="71">
        <f t="shared" si="47"/>
        <v>960</v>
      </c>
      <c r="G149" s="72">
        <v>1</v>
      </c>
      <c r="H149" s="71">
        <f t="shared" si="43"/>
        <v>960</v>
      </c>
      <c r="I149" s="72">
        <v>1</v>
      </c>
      <c r="J149" s="71">
        <f t="shared" si="44"/>
        <v>960</v>
      </c>
      <c r="K149" s="73">
        <f t="shared" si="45"/>
        <v>80</v>
      </c>
      <c r="L149" s="74">
        <f t="shared" si="46"/>
        <v>16</v>
      </c>
      <c r="M149" s="49" t="s">
        <v>87</v>
      </c>
      <c r="N149" s="14"/>
    </row>
    <row r="150" spans="1:14" x14ac:dyDescent="0.2">
      <c r="A150" s="78"/>
      <c r="B150" s="68"/>
      <c r="C150" s="80"/>
      <c r="D150" s="75"/>
      <c r="E150" s="70"/>
      <c r="F150" s="71"/>
      <c r="G150" s="72"/>
      <c r="H150" s="71"/>
      <c r="I150" s="72"/>
      <c r="J150" s="71"/>
      <c r="K150" s="73"/>
      <c r="L150" s="74"/>
      <c r="M150" s="49"/>
      <c r="N150" s="14"/>
    </row>
    <row r="151" spans="1:14" x14ac:dyDescent="0.2">
      <c r="A151" s="78"/>
      <c r="B151" s="68"/>
      <c r="C151" s="80"/>
      <c r="D151" s="75"/>
      <c r="E151" s="70"/>
      <c r="F151" s="71"/>
      <c r="G151" s="72"/>
      <c r="H151" s="71"/>
      <c r="I151" s="72"/>
      <c r="J151" s="71"/>
      <c r="K151" s="73"/>
      <c r="L151" s="74"/>
      <c r="M151" s="49"/>
      <c r="N151" s="14"/>
    </row>
    <row r="152" spans="1:14" x14ac:dyDescent="0.2">
      <c r="A152" s="54" t="s">
        <v>182</v>
      </c>
      <c r="B152" s="94"/>
      <c r="C152" s="56">
        <f>SUM(B153:B164)</f>
        <v>445.40000000000003</v>
      </c>
      <c r="D152" s="95"/>
      <c r="E152" s="96"/>
      <c r="F152" s="97"/>
      <c r="G152" s="98"/>
      <c r="H152" s="99"/>
      <c r="I152" s="98"/>
      <c r="J152" s="105"/>
      <c r="K152" s="99"/>
      <c r="L152" s="106"/>
      <c r="M152" s="104"/>
      <c r="N152" s="14"/>
    </row>
    <row r="153" spans="1:14" x14ac:dyDescent="0.2">
      <c r="A153" s="115" t="s">
        <v>272</v>
      </c>
      <c r="B153" s="68">
        <v>54.1</v>
      </c>
      <c r="C153" s="69" t="s">
        <v>122</v>
      </c>
      <c r="D153" s="75">
        <v>5</v>
      </c>
      <c r="E153" s="70">
        <f t="shared" ref="E153:E163" si="48">VLOOKUP($D153,$O$38:$Q$48,3,FALSE)</f>
        <v>192</v>
      </c>
      <c r="F153" s="71">
        <f t="shared" si="47"/>
        <v>10387.200000000001</v>
      </c>
      <c r="G153" s="72">
        <v>1</v>
      </c>
      <c r="H153" s="71">
        <f t="shared" ref="H153:H163" si="49">F153/G153</f>
        <v>10387.200000000001</v>
      </c>
      <c r="I153" s="72">
        <v>1</v>
      </c>
      <c r="J153" s="71">
        <f t="shared" ref="J153:J163" si="50">H153*I153</f>
        <v>10387.200000000001</v>
      </c>
      <c r="K153" s="73">
        <f t="shared" ref="K153:K163" si="51">J153/12</f>
        <v>865.6</v>
      </c>
      <c r="L153" s="74">
        <f t="shared" ref="L153:L163" si="52">K153/B153</f>
        <v>16</v>
      </c>
      <c r="M153" s="49"/>
      <c r="N153" s="14"/>
    </row>
    <row r="154" spans="1:14" x14ac:dyDescent="0.2">
      <c r="A154" s="78" t="s">
        <v>273</v>
      </c>
      <c r="B154" s="68">
        <v>60.6</v>
      </c>
      <c r="C154" s="69" t="s">
        <v>105</v>
      </c>
      <c r="D154" s="75">
        <v>5</v>
      </c>
      <c r="E154" s="70">
        <f t="shared" si="48"/>
        <v>192</v>
      </c>
      <c r="F154" s="71">
        <f t="shared" si="47"/>
        <v>11635.2</v>
      </c>
      <c r="G154" s="72">
        <v>1</v>
      </c>
      <c r="H154" s="71">
        <f t="shared" si="49"/>
        <v>11635.2</v>
      </c>
      <c r="I154" s="72">
        <v>1</v>
      </c>
      <c r="J154" s="71">
        <f t="shared" si="50"/>
        <v>11635.2</v>
      </c>
      <c r="K154" s="73">
        <f t="shared" si="51"/>
        <v>969.6</v>
      </c>
      <c r="L154" s="74">
        <f t="shared" si="52"/>
        <v>16</v>
      </c>
      <c r="M154" s="49"/>
      <c r="N154" s="14"/>
    </row>
    <row r="155" spans="1:14" x14ac:dyDescent="0.2">
      <c r="A155" s="78" t="s">
        <v>274</v>
      </c>
      <c r="B155" s="68">
        <v>56.3</v>
      </c>
      <c r="C155" s="69" t="s">
        <v>122</v>
      </c>
      <c r="D155" s="75">
        <v>5</v>
      </c>
      <c r="E155" s="70">
        <f t="shared" si="48"/>
        <v>192</v>
      </c>
      <c r="F155" s="71">
        <f t="shared" si="47"/>
        <v>10809.599999999999</v>
      </c>
      <c r="G155" s="72">
        <v>1</v>
      </c>
      <c r="H155" s="71">
        <f t="shared" si="49"/>
        <v>10809.599999999999</v>
      </c>
      <c r="I155" s="72">
        <v>1</v>
      </c>
      <c r="J155" s="71">
        <f t="shared" si="50"/>
        <v>10809.599999999999</v>
      </c>
      <c r="K155" s="73">
        <f t="shared" si="51"/>
        <v>900.79999999999984</v>
      </c>
      <c r="L155" s="74">
        <f t="shared" si="52"/>
        <v>15.999999999999998</v>
      </c>
      <c r="M155" s="49"/>
      <c r="N155" s="14"/>
    </row>
    <row r="156" spans="1:14" x14ac:dyDescent="0.2">
      <c r="A156" s="78" t="s">
        <v>275</v>
      </c>
      <c r="B156" s="68">
        <v>55.7</v>
      </c>
      <c r="C156" s="69" t="s">
        <v>122</v>
      </c>
      <c r="D156" s="75">
        <v>5</v>
      </c>
      <c r="E156" s="70">
        <f t="shared" si="48"/>
        <v>192</v>
      </c>
      <c r="F156" s="71">
        <f t="shared" si="47"/>
        <v>10694.400000000001</v>
      </c>
      <c r="G156" s="72">
        <v>1</v>
      </c>
      <c r="H156" s="71">
        <f t="shared" si="49"/>
        <v>10694.400000000001</v>
      </c>
      <c r="I156" s="72">
        <v>1</v>
      </c>
      <c r="J156" s="71">
        <f t="shared" si="50"/>
        <v>10694.400000000001</v>
      </c>
      <c r="K156" s="73">
        <f t="shared" si="51"/>
        <v>891.20000000000016</v>
      </c>
      <c r="L156" s="74">
        <f t="shared" si="52"/>
        <v>16.000000000000004</v>
      </c>
      <c r="M156" s="49"/>
      <c r="N156" s="14"/>
    </row>
    <row r="157" spans="1:14" x14ac:dyDescent="0.2">
      <c r="A157" s="78" t="s">
        <v>276</v>
      </c>
      <c r="B157" s="68">
        <v>17.3</v>
      </c>
      <c r="C157" s="69" t="s">
        <v>117</v>
      </c>
      <c r="D157" s="75">
        <v>1</v>
      </c>
      <c r="E157" s="70">
        <f t="shared" si="48"/>
        <v>40</v>
      </c>
      <c r="F157" s="71">
        <f t="shared" si="47"/>
        <v>692</v>
      </c>
      <c r="G157" s="72">
        <v>1</v>
      </c>
      <c r="H157" s="71">
        <f t="shared" si="49"/>
        <v>692</v>
      </c>
      <c r="I157" s="72">
        <v>1</v>
      </c>
      <c r="J157" s="71">
        <f t="shared" si="50"/>
        <v>692</v>
      </c>
      <c r="K157" s="73">
        <f t="shared" si="51"/>
        <v>57.666666666666664</v>
      </c>
      <c r="L157" s="74">
        <f t="shared" si="52"/>
        <v>3.333333333333333</v>
      </c>
      <c r="M157" s="49"/>
      <c r="N157" s="14"/>
    </row>
    <row r="158" spans="1:14" x14ac:dyDescent="0.2">
      <c r="A158" s="78" t="s">
        <v>277</v>
      </c>
      <c r="B158" s="68">
        <v>19.5</v>
      </c>
      <c r="C158" s="69" t="s">
        <v>117</v>
      </c>
      <c r="D158" s="75">
        <v>1</v>
      </c>
      <c r="E158" s="70">
        <f t="shared" si="48"/>
        <v>40</v>
      </c>
      <c r="F158" s="71">
        <f t="shared" si="47"/>
        <v>780</v>
      </c>
      <c r="G158" s="72">
        <v>1</v>
      </c>
      <c r="H158" s="71">
        <f t="shared" si="49"/>
        <v>780</v>
      </c>
      <c r="I158" s="72">
        <v>1</v>
      </c>
      <c r="J158" s="71">
        <f t="shared" si="50"/>
        <v>780</v>
      </c>
      <c r="K158" s="73">
        <f t="shared" si="51"/>
        <v>65</v>
      </c>
      <c r="L158" s="74">
        <f t="shared" si="52"/>
        <v>3.3333333333333335</v>
      </c>
      <c r="M158" s="49"/>
      <c r="N158" s="14"/>
    </row>
    <row r="159" spans="1:14" x14ac:dyDescent="0.2">
      <c r="A159" s="78" t="s">
        <v>278</v>
      </c>
      <c r="B159" s="68">
        <v>17.5</v>
      </c>
      <c r="C159" s="69" t="s">
        <v>113</v>
      </c>
      <c r="D159" s="75">
        <v>2</v>
      </c>
      <c r="E159" s="70">
        <f t="shared" si="48"/>
        <v>80</v>
      </c>
      <c r="F159" s="71">
        <f t="shared" si="47"/>
        <v>1400</v>
      </c>
      <c r="G159" s="72">
        <v>1</v>
      </c>
      <c r="H159" s="71">
        <f t="shared" si="49"/>
        <v>1400</v>
      </c>
      <c r="I159" s="72">
        <v>1</v>
      </c>
      <c r="J159" s="71">
        <f t="shared" si="50"/>
        <v>1400</v>
      </c>
      <c r="K159" s="73">
        <f t="shared" si="51"/>
        <v>116.66666666666667</v>
      </c>
      <c r="L159" s="74">
        <f t="shared" si="52"/>
        <v>6.666666666666667</v>
      </c>
      <c r="M159" s="49"/>
      <c r="N159" s="14"/>
    </row>
    <row r="160" spans="1:14" x14ac:dyDescent="0.2">
      <c r="A160" s="78" t="s">
        <v>279</v>
      </c>
      <c r="B160" s="68">
        <v>32.799999999999997</v>
      </c>
      <c r="C160" s="69" t="s">
        <v>113</v>
      </c>
      <c r="D160" s="75">
        <v>5</v>
      </c>
      <c r="E160" s="70">
        <f t="shared" si="48"/>
        <v>192</v>
      </c>
      <c r="F160" s="71">
        <f t="shared" si="47"/>
        <v>6297.5999999999995</v>
      </c>
      <c r="G160" s="72">
        <v>1</v>
      </c>
      <c r="H160" s="71">
        <f t="shared" si="49"/>
        <v>6297.5999999999995</v>
      </c>
      <c r="I160" s="72">
        <v>1</v>
      </c>
      <c r="J160" s="71">
        <f t="shared" si="50"/>
        <v>6297.5999999999995</v>
      </c>
      <c r="K160" s="73">
        <f t="shared" si="51"/>
        <v>524.79999999999995</v>
      </c>
      <c r="L160" s="74">
        <f t="shared" si="52"/>
        <v>16</v>
      </c>
      <c r="M160" s="49"/>
      <c r="N160" s="14"/>
    </row>
    <row r="161" spans="1:14" x14ac:dyDescent="0.2">
      <c r="A161" s="78" t="s">
        <v>280</v>
      </c>
      <c r="B161" s="68">
        <v>12.5</v>
      </c>
      <c r="C161" s="69" t="s">
        <v>117</v>
      </c>
      <c r="D161" s="75">
        <v>2</v>
      </c>
      <c r="E161" s="70">
        <f t="shared" si="48"/>
        <v>80</v>
      </c>
      <c r="F161" s="71">
        <f t="shared" si="47"/>
        <v>1000</v>
      </c>
      <c r="G161" s="72">
        <v>1</v>
      </c>
      <c r="H161" s="71">
        <f t="shared" si="49"/>
        <v>1000</v>
      </c>
      <c r="I161" s="72">
        <v>1</v>
      </c>
      <c r="J161" s="71">
        <f t="shared" si="50"/>
        <v>1000</v>
      </c>
      <c r="K161" s="73">
        <f t="shared" si="51"/>
        <v>83.333333333333329</v>
      </c>
      <c r="L161" s="74">
        <f t="shared" si="52"/>
        <v>6.6666666666666661</v>
      </c>
      <c r="M161" s="49"/>
      <c r="N161" s="14"/>
    </row>
    <row r="162" spans="1:14" x14ac:dyDescent="0.2">
      <c r="A162" s="78" t="s">
        <v>281</v>
      </c>
      <c r="B162" s="68">
        <v>46.1</v>
      </c>
      <c r="C162" s="69" t="s">
        <v>83</v>
      </c>
      <c r="D162" s="75">
        <v>5</v>
      </c>
      <c r="E162" s="70">
        <f t="shared" si="48"/>
        <v>192</v>
      </c>
      <c r="F162" s="71">
        <f t="shared" si="47"/>
        <v>8851.2000000000007</v>
      </c>
      <c r="G162" s="72">
        <v>1</v>
      </c>
      <c r="H162" s="71">
        <f t="shared" si="49"/>
        <v>8851.2000000000007</v>
      </c>
      <c r="I162" s="72">
        <v>1</v>
      </c>
      <c r="J162" s="71">
        <f t="shared" si="50"/>
        <v>8851.2000000000007</v>
      </c>
      <c r="K162" s="73">
        <f t="shared" si="51"/>
        <v>737.6</v>
      </c>
      <c r="L162" s="74">
        <f t="shared" si="52"/>
        <v>16</v>
      </c>
      <c r="M162" s="49"/>
      <c r="N162" s="14"/>
    </row>
    <row r="163" spans="1:14" x14ac:dyDescent="0.2">
      <c r="A163" s="78" t="s">
        <v>237</v>
      </c>
      <c r="B163" s="68">
        <v>73</v>
      </c>
      <c r="C163" s="69" t="s">
        <v>94</v>
      </c>
      <c r="D163" s="75">
        <v>5</v>
      </c>
      <c r="E163" s="70">
        <f t="shared" si="48"/>
        <v>192</v>
      </c>
      <c r="F163" s="71">
        <f t="shared" si="47"/>
        <v>14016</v>
      </c>
      <c r="G163" s="72">
        <v>1</v>
      </c>
      <c r="H163" s="71">
        <f t="shared" si="49"/>
        <v>14016</v>
      </c>
      <c r="I163" s="72">
        <v>1</v>
      </c>
      <c r="J163" s="71">
        <f t="shared" si="50"/>
        <v>14016</v>
      </c>
      <c r="K163" s="73">
        <f t="shared" si="51"/>
        <v>1168</v>
      </c>
      <c r="L163" s="74">
        <f t="shared" si="52"/>
        <v>16</v>
      </c>
      <c r="M163" s="49"/>
      <c r="N163" s="14"/>
    </row>
    <row r="164" spans="1:14" x14ac:dyDescent="0.2">
      <c r="A164" s="78"/>
      <c r="B164" s="68"/>
      <c r="C164" s="80"/>
      <c r="D164" s="75"/>
      <c r="E164" s="70"/>
      <c r="F164" s="71"/>
      <c r="G164" s="72"/>
      <c r="H164" s="71"/>
      <c r="I164" s="72"/>
      <c r="J164" s="71"/>
      <c r="K164" s="73"/>
      <c r="L164" s="74"/>
      <c r="M164" s="49"/>
      <c r="N164" s="14"/>
    </row>
    <row r="165" spans="1:14" x14ac:dyDescent="0.2">
      <c r="A165" s="54" t="s">
        <v>212</v>
      </c>
      <c r="B165" s="107"/>
      <c r="C165" s="56">
        <f>SUM(B166:B179)</f>
        <v>409.90000000000003</v>
      </c>
      <c r="D165" s="95"/>
      <c r="E165" s="96"/>
      <c r="F165" s="97"/>
      <c r="G165" s="98"/>
      <c r="H165" s="99"/>
      <c r="I165" s="98"/>
      <c r="J165" s="105"/>
      <c r="K165" s="99"/>
      <c r="L165" s="106"/>
      <c r="M165" s="104"/>
      <c r="N165" s="14"/>
    </row>
    <row r="166" spans="1:14" ht="25.5" x14ac:dyDescent="0.2">
      <c r="A166" s="78" t="s">
        <v>282</v>
      </c>
      <c r="B166" s="68">
        <v>51.6</v>
      </c>
      <c r="C166" s="69" t="s">
        <v>105</v>
      </c>
      <c r="D166" s="75">
        <v>5</v>
      </c>
      <c r="E166" s="70">
        <f t="shared" ref="E166:E178" si="53">VLOOKUP($D166,$O$38:$Q$48,3,FALSE)</f>
        <v>192</v>
      </c>
      <c r="F166" s="71">
        <f t="shared" si="47"/>
        <v>9907.2000000000007</v>
      </c>
      <c r="G166" s="72">
        <v>1</v>
      </c>
      <c r="H166" s="71">
        <f t="shared" ref="H166:H178" si="54">F166/G166</f>
        <v>9907.2000000000007</v>
      </c>
      <c r="I166" s="72">
        <v>1</v>
      </c>
      <c r="J166" s="71">
        <f t="shared" ref="J166:J178" si="55">H166*I166</f>
        <v>9907.2000000000007</v>
      </c>
      <c r="K166" s="73">
        <f t="shared" ref="K166:K178" si="56">J166/12</f>
        <v>825.6</v>
      </c>
      <c r="L166" s="74">
        <f t="shared" ref="L166:L178" si="57">K166/B166</f>
        <v>16</v>
      </c>
      <c r="M166" s="49"/>
      <c r="N166" s="14"/>
    </row>
    <row r="167" spans="1:14" x14ac:dyDescent="0.2">
      <c r="A167" s="78" t="s">
        <v>283</v>
      </c>
      <c r="B167" s="68">
        <v>54.1</v>
      </c>
      <c r="C167" s="69" t="s">
        <v>122</v>
      </c>
      <c r="D167" s="75">
        <v>5</v>
      </c>
      <c r="E167" s="70">
        <f t="shared" si="53"/>
        <v>192</v>
      </c>
      <c r="F167" s="71">
        <f t="shared" si="47"/>
        <v>10387.200000000001</v>
      </c>
      <c r="G167" s="72">
        <v>1</v>
      </c>
      <c r="H167" s="71">
        <f t="shared" si="54"/>
        <v>10387.200000000001</v>
      </c>
      <c r="I167" s="72">
        <v>1</v>
      </c>
      <c r="J167" s="71">
        <f t="shared" si="55"/>
        <v>10387.200000000001</v>
      </c>
      <c r="K167" s="73">
        <f t="shared" si="56"/>
        <v>865.6</v>
      </c>
      <c r="L167" s="74">
        <f t="shared" si="57"/>
        <v>16</v>
      </c>
      <c r="M167" s="49"/>
      <c r="N167" s="14"/>
    </row>
    <row r="168" spans="1:14" x14ac:dyDescent="0.2">
      <c r="A168" s="78" t="s">
        <v>284</v>
      </c>
      <c r="B168" s="68">
        <v>30.6</v>
      </c>
      <c r="C168" s="69" t="s">
        <v>105</v>
      </c>
      <c r="D168" s="75">
        <v>5</v>
      </c>
      <c r="E168" s="70">
        <f t="shared" si="53"/>
        <v>192</v>
      </c>
      <c r="F168" s="71">
        <f t="shared" si="47"/>
        <v>5875.2000000000007</v>
      </c>
      <c r="G168" s="72">
        <v>1</v>
      </c>
      <c r="H168" s="71">
        <f t="shared" si="54"/>
        <v>5875.2000000000007</v>
      </c>
      <c r="I168" s="72">
        <v>1</v>
      </c>
      <c r="J168" s="71">
        <f t="shared" si="55"/>
        <v>5875.2000000000007</v>
      </c>
      <c r="K168" s="73">
        <f t="shared" si="56"/>
        <v>489.60000000000008</v>
      </c>
      <c r="L168" s="74">
        <f t="shared" si="57"/>
        <v>16.000000000000004</v>
      </c>
      <c r="M168" s="49"/>
      <c r="N168" s="14"/>
    </row>
    <row r="169" spans="1:14" x14ac:dyDescent="0.2">
      <c r="A169" s="78" t="s">
        <v>285</v>
      </c>
      <c r="B169" s="68">
        <v>56.3</v>
      </c>
      <c r="C169" s="69" t="s">
        <v>122</v>
      </c>
      <c r="D169" s="75">
        <v>5</v>
      </c>
      <c r="E169" s="70">
        <f t="shared" si="53"/>
        <v>192</v>
      </c>
      <c r="F169" s="71">
        <f t="shared" si="47"/>
        <v>10809.599999999999</v>
      </c>
      <c r="G169" s="72">
        <v>1</v>
      </c>
      <c r="H169" s="71">
        <f t="shared" si="54"/>
        <v>10809.599999999999</v>
      </c>
      <c r="I169" s="72">
        <v>1</v>
      </c>
      <c r="J169" s="71">
        <f t="shared" si="55"/>
        <v>10809.599999999999</v>
      </c>
      <c r="K169" s="73">
        <f t="shared" si="56"/>
        <v>900.79999999999984</v>
      </c>
      <c r="L169" s="74">
        <f t="shared" si="57"/>
        <v>15.999999999999998</v>
      </c>
      <c r="M169" s="49"/>
      <c r="N169" s="14"/>
    </row>
    <row r="170" spans="1:14" x14ac:dyDescent="0.2">
      <c r="A170" s="78" t="s">
        <v>286</v>
      </c>
      <c r="B170" s="68">
        <v>55.7</v>
      </c>
      <c r="C170" s="69" t="s">
        <v>105</v>
      </c>
      <c r="D170" s="75">
        <v>5</v>
      </c>
      <c r="E170" s="70">
        <f t="shared" si="53"/>
        <v>192</v>
      </c>
      <c r="F170" s="71">
        <f t="shared" si="47"/>
        <v>10694.400000000001</v>
      </c>
      <c r="G170" s="72">
        <v>1</v>
      </c>
      <c r="H170" s="71">
        <f t="shared" si="54"/>
        <v>10694.400000000001</v>
      </c>
      <c r="I170" s="72">
        <v>1</v>
      </c>
      <c r="J170" s="71">
        <f t="shared" si="55"/>
        <v>10694.400000000001</v>
      </c>
      <c r="K170" s="73">
        <f t="shared" si="56"/>
        <v>891.20000000000016</v>
      </c>
      <c r="L170" s="74">
        <f t="shared" si="57"/>
        <v>16.000000000000004</v>
      </c>
      <c r="M170" s="49"/>
      <c r="N170" s="14"/>
    </row>
    <row r="171" spans="1:14" x14ac:dyDescent="0.2">
      <c r="A171" s="78" t="s">
        <v>287</v>
      </c>
      <c r="B171" s="68">
        <v>19.399999999999999</v>
      </c>
      <c r="C171" s="69" t="s">
        <v>117</v>
      </c>
      <c r="D171" s="75">
        <v>5</v>
      </c>
      <c r="E171" s="70">
        <f t="shared" si="53"/>
        <v>192</v>
      </c>
      <c r="F171" s="71">
        <f t="shared" si="47"/>
        <v>3724.7999999999997</v>
      </c>
      <c r="G171" s="72">
        <v>1</v>
      </c>
      <c r="H171" s="71">
        <f t="shared" si="54"/>
        <v>3724.7999999999997</v>
      </c>
      <c r="I171" s="72">
        <v>1</v>
      </c>
      <c r="J171" s="71">
        <f t="shared" si="55"/>
        <v>3724.7999999999997</v>
      </c>
      <c r="K171" s="73">
        <f t="shared" si="56"/>
        <v>310.39999999999998</v>
      </c>
      <c r="L171" s="74">
        <f t="shared" si="57"/>
        <v>16</v>
      </c>
      <c r="M171" s="49"/>
      <c r="N171" s="14"/>
    </row>
    <row r="172" spans="1:14" x14ac:dyDescent="0.2">
      <c r="A172" s="78" t="s">
        <v>288</v>
      </c>
      <c r="B172" s="68">
        <v>19.600000000000001</v>
      </c>
      <c r="C172" s="69" t="s">
        <v>117</v>
      </c>
      <c r="D172" s="75">
        <v>5</v>
      </c>
      <c r="E172" s="70">
        <f t="shared" si="53"/>
        <v>192</v>
      </c>
      <c r="F172" s="71">
        <f t="shared" si="47"/>
        <v>3763.2000000000003</v>
      </c>
      <c r="G172" s="72">
        <v>1</v>
      </c>
      <c r="H172" s="71">
        <f t="shared" si="54"/>
        <v>3763.2000000000003</v>
      </c>
      <c r="I172" s="72">
        <v>1</v>
      </c>
      <c r="J172" s="71">
        <f t="shared" si="55"/>
        <v>3763.2000000000003</v>
      </c>
      <c r="K172" s="73">
        <f t="shared" si="56"/>
        <v>313.60000000000002</v>
      </c>
      <c r="L172" s="74">
        <f t="shared" si="57"/>
        <v>16</v>
      </c>
      <c r="M172" s="49"/>
      <c r="N172" s="14"/>
    </row>
    <row r="173" spans="1:14" x14ac:dyDescent="0.2">
      <c r="A173" s="78" t="s">
        <v>289</v>
      </c>
      <c r="B173" s="68">
        <v>13.5</v>
      </c>
      <c r="C173" s="69" t="s">
        <v>83</v>
      </c>
      <c r="D173" s="75">
        <v>5</v>
      </c>
      <c r="E173" s="70">
        <f t="shared" si="53"/>
        <v>192</v>
      </c>
      <c r="F173" s="71">
        <f t="shared" si="47"/>
        <v>2592</v>
      </c>
      <c r="G173" s="72">
        <v>1</v>
      </c>
      <c r="H173" s="71">
        <f t="shared" si="54"/>
        <v>2592</v>
      </c>
      <c r="I173" s="72">
        <v>1</v>
      </c>
      <c r="J173" s="71">
        <f t="shared" si="55"/>
        <v>2592</v>
      </c>
      <c r="K173" s="73">
        <f t="shared" si="56"/>
        <v>216</v>
      </c>
      <c r="L173" s="74">
        <f t="shared" si="57"/>
        <v>16</v>
      </c>
      <c r="M173" s="49"/>
      <c r="N173" s="14"/>
    </row>
    <row r="174" spans="1:14" x14ac:dyDescent="0.2">
      <c r="A174" s="78" t="s">
        <v>290</v>
      </c>
      <c r="B174" s="68">
        <v>13.7</v>
      </c>
      <c r="C174" s="69" t="s">
        <v>83</v>
      </c>
      <c r="D174" s="75">
        <v>5</v>
      </c>
      <c r="E174" s="70">
        <f t="shared" si="53"/>
        <v>192</v>
      </c>
      <c r="F174" s="71">
        <f t="shared" si="47"/>
        <v>2630.3999999999996</v>
      </c>
      <c r="G174" s="72">
        <v>1</v>
      </c>
      <c r="H174" s="71">
        <f t="shared" si="54"/>
        <v>2630.3999999999996</v>
      </c>
      <c r="I174" s="72">
        <v>1</v>
      </c>
      <c r="J174" s="71">
        <f t="shared" si="55"/>
        <v>2630.3999999999996</v>
      </c>
      <c r="K174" s="73">
        <f t="shared" si="56"/>
        <v>219.19999999999996</v>
      </c>
      <c r="L174" s="74">
        <f t="shared" si="57"/>
        <v>15.999999999999998</v>
      </c>
      <c r="M174" s="49"/>
      <c r="N174" s="14"/>
    </row>
    <row r="175" spans="1:14" x14ac:dyDescent="0.2">
      <c r="A175" s="78" t="s">
        <v>291</v>
      </c>
      <c r="B175" s="68">
        <v>6.6</v>
      </c>
      <c r="C175" s="69" t="s">
        <v>83</v>
      </c>
      <c r="D175" s="75">
        <v>5</v>
      </c>
      <c r="E175" s="70">
        <f t="shared" si="53"/>
        <v>192</v>
      </c>
      <c r="F175" s="71">
        <f t="shared" si="47"/>
        <v>1267.1999999999998</v>
      </c>
      <c r="G175" s="72">
        <v>1</v>
      </c>
      <c r="H175" s="71">
        <f t="shared" si="54"/>
        <v>1267.1999999999998</v>
      </c>
      <c r="I175" s="72">
        <v>1</v>
      </c>
      <c r="J175" s="71">
        <f t="shared" si="55"/>
        <v>1267.1999999999998</v>
      </c>
      <c r="K175" s="73">
        <f t="shared" si="56"/>
        <v>105.59999999999998</v>
      </c>
      <c r="L175" s="74">
        <f t="shared" si="57"/>
        <v>15.999999999999998</v>
      </c>
      <c r="M175" s="49"/>
      <c r="N175" s="14"/>
    </row>
    <row r="176" spans="1:14" x14ac:dyDescent="0.2">
      <c r="A176" s="78" t="s">
        <v>237</v>
      </c>
      <c r="B176" s="68">
        <f>31.5+46.5</f>
        <v>78</v>
      </c>
      <c r="C176" s="69" t="s">
        <v>94</v>
      </c>
      <c r="D176" s="75">
        <v>5</v>
      </c>
      <c r="E176" s="70">
        <f t="shared" si="53"/>
        <v>192</v>
      </c>
      <c r="F176" s="71">
        <f t="shared" si="47"/>
        <v>14976</v>
      </c>
      <c r="G176" s="72">
        <v>1</v>
      </c>
      <c r="H176" s="71">
        <f t="shared" si="54"/>
        <v>14976</v>
      </c>
      <c r="I176" s="72">
        <v>1</v>
      </c>
      <c r="J176" s="71">
        <f t="shared" si="55"/>
        <v>14976</v>
      </c>
      <c r="K176" s="73">
        <f t="shared" si="56"/>
        <v>1248</v>
      </c>
      <c r="L176" s="74">
        <f t="shared" si="57"/>
        <v>16</v>
      </c>
      <c r="M176" s="49"/>
      <c r="N176" s="14"/>
    </row>
    <row r="177" spans="1:14" x14ac:dyDescent="0.2">
      <c r="A177" s="78" t="s">
        <v>292</v>
      </c>
      <c r="B177" s="68">
        <v>5.8</v>
      </c>
      <c r="C177" s="116" t="s">
        <v>85</v>
      </c>
      <c r="D177" s="117">
        <v>0</v>
      </c>
      <c r="E177" s="70">
        <f t="shared" si="53"/>
        <v>0</v>
      </c>
      <c r="F177" s="71">
        <f t="shared" si="47"/>
        <v>0</v>
      </c>
      <c r="G177" s="72">
        <v>1</v>
      </c>
      <c r="H177" s="71">
        <f t="shared" si="54"/>
        <v>0</v>
      </c>
      <c r="I177" s="72">
        <v>1</v>
      </c>
      <c r="J177" s="71">
        <f t="shared" si="55"/>
        <v>0</v>
      </c>
      <c r="K177" s="73">
        <f t="shared" si="56"/>
        <v>0</v>
      </c>
      <c r="L177" s="74">
        <f t="shared" si="57"/>
        <v>0</v>
      </c>
      <c r="M177" s="108"/>
      <c r="N177" s="14"/>
    </row>
    <row r="178" spans="1:14" x14ac:dyDescent="0.2">
      <c r="A178" s="78" t="s">
        <v>293</v>
      </c>
      <c r="B178" s="68">
        <v>5</v>
      </c>
      <c r="C178" s="69" t="s">
        <v>129</v>
      </c>
      <c r="D178" s="75">
        <v>0</v>
      </c>
      <c r="E178" s="70">
        <f t="shared" si="53"/>
        <v>0</v>
      </c>
      <c r="F178" s="71">
        <f t="shared" si="47"/>
        <v>0</v>
      </c>
      <c r="G178" s="72">
        <v>1</v>
      </c>
      <c r="H178" s="71">
        <f t="shared" si="54"/>
        <v>0</v>
      </c>
      <c r="I178" s="72">
        <v>1</v>
      </c>
      <c r="J178" s="71">
        <f t="shared" si="55"/>
        <v>0</v>
      </c>
      <c r="K178" s="73">
        <f t="shared" si="56"/>
        <v>0</v>
      </c>
      <c r="L178" s="74">
        <f t="shared" si="57"/>
        <v>0</v>
      </c>
      <c r="M178" s="108"/>
      <c r="N178" s="14"/>
    </row>
    <row r="179" spans="1:14" x14ac:dyDescent="0.2">
      <c r="A179" s="78"/>
      <c r="B179" s="68"/>
      <c r="C179" s="80"/>
      <c r="D179" s="75"/>
      <c r="E179" s="70"/>
      <c r="F179" s="71"/>
      <c r="G179" s="72"/>
      <c r="H179" s="71"/>
      <c r="I179" s="72"/>
      <c r="J179" s="71"/>
      <c r="K179" s="73"/>
      <c r="L179" s="74"/>
      <c r="M179" s="108"/>
      <c r="N179" s="14"/>
    </row>
    <row r="180" spans="1:14" x14ac:dyDescent="0.2">
      <c r="A180" s="111" t="s">
        <v>294</v>
      </c>
      <c r="B180" s="112">
        <f>SUM(B139:B178)</f>
        <v>1399.6999999999996</v>
      </c>
      <c r="C180" s="80"/>
      <c r="D180" s="75"/>
      <c r="E180" s="79"/>
      <c r="F180" s="118"/>
      <c r="G180" s="72"/>
      <c r="H180" s="71"/>
      <c r="I180" s="72"/>
      <c r="J180" s="71"/>
      <c r="K180" s="73"/>
      <c r="L180" s="74"/>
      <c r="M180" s="49"/>
      <c r="N180" s="14"/>
    </row>
    <row r="181" spans="1:14" ht="13.5" thickBot="1" x14ac:dyDescent="0.25">
      <c r="A181" s="119"/>
      <c r="B181" s="120"/>
      <c r="C181" s="121"/>
      <c r="D181" s="122"/>
      <c r="E181" s="123"/>
      <c r="F181" s="124"/>
      <c r="G181" s="125"/>
      <c r="H181" s="126"/>
      <c r="I181" s="125"/>
      <c r="J181" s="126"/>
      <c r="K181" s="120"/>
      <c r="L181" s="127"/>
      <c r="M181" s="128"/>
      <c r="N181" s="14"/>
    </row>
    <row r="182" spans="1:14" x14ac:dyDescent="0.2">
      <c r="A182" s="129" t="s">
        <v>295</v>
      </c>
      <c r="B182" s="130">
        <f>B180+B135</f>
        <v>6762.6699999999992</v>
      </c>
      <c r="C182" s="40"/>
      <c r="D182" s="41"/>
      <c r="E182" s="39"/>
      <c r="F182" s="131">
        <f>SUM(F6:F181)</f>
        <v>1082447.7399999995</v>
      </c>
      <c r="G182" s="132"/>
      <c r="H182" s="133"/>
      <c r="I182" s="134"/>
      <c r="J182" s="135"/>
      <c r="K182" s="133"/>
      <c r="L182" s="133"/>
      <c r="M182" s="136"/>
      <c r="N182" s="14"/>
    </row>
    <row r="183" spans="1:14" x14ac:dyDescent="0.2">
      <c r="A183" s="129"/>
      <c r="B183" s="137"/>
      <c r="M183" s="14"/>
      <c r="N183" s="14"/>
    </row>
    <row r="184" spans="1:14" x14ac:dyDescent="0.2">
      <c r="M184" s="14"/>
      <c r="N184" s="14"/>
    </row>
    <row r="185" spans="1:14" x14ac:dyDescent="0.2">
      <c r="M185" s="14"/>
      <c r="N185" s="14"/>
    </row>
    <row r="186" spans="1:14" x14ac:dyDescent="0.2">
      <c r="M186" s="14"/>
      <c r="N186" s="14"/>
    </row>
    <row r="187" spans="1:14" x14ac:dyDescent="0.2">
      <c r="M187" s="14"/>
      <c r="N187" s="14"/>
    </row>
    <row r="188" spans="1:14" x14ac:dyDescent="0.2">
      <c r="M188" s="14"/>
      <c r="N188" s="14"/>
    </row>
    <row r="189" spans="1:14" x14ac:dyDescent="0.2">
      <c r="M189" s="14"/>
      <c r="N189" s="14"/>
    </row>
    <row r="190" spans="1:14" x14ac:dyDescent="0.2">
      <c r="M190" s="14"/>
      <c r="N190" s="14"/>
    </row>
    <row r="191" spans="1:14" x14ac:dyDescent="0.2">
      <c r="M191" s="14"/>
      <c r="N191" s="14"/>
    </row>
    <row r="192" spans="1:14" x14ac:dyDescent="0.2">
      <c r="M192" s="14"/>
      <c r="N192" s="14"/>
    </row>
    <row r="193" spans="13:14" x14ac:dyDescent="0.2">
      <c r="M193" s="14"/>
      <c r="N193" s="14"/>
    </row>
    <row r="194" spans="13:14" x14ac:dyDescent="0.2">
      <c r="M194" s="14"/>
      <c r="N194" s="14"/>
    </row>
  </sheetData>
  <sheetProtection algorithmName="SHA-512" hashValue="W//vL8gxWiObWxqXAJX+8a/U4inW1Ym0nnY/oJxzK/FRdTogIX5ck4K6Ad07ioFbZnktxLXqAC7gYgm/JEAZxQ==" saltValue="uH9XERSBpZkSZmwIT2nX6g==" spinCount="100000" sheet="1"/>
  <mergeCells count="1">
    <mergeCell ref="L1:M1"/>
  </mergeCells>
  <pageMargins left="0.55118110236220474" right="0.47244094488188981" top="0.59055118110236227" bottom="0.15748031496062992" header="0.35433070866141736" footer="0.27559055118110237"/>
  <pageSetup paperSize="9" scale="72" orientation="portrait" r:id="rId1"/>
  <headerFooter alignWithMargins="0">
    <oddHeader>&amp;R&amp;P</oddHeader>
  </headerFooter>
  <rowBreaks count="2" manualBreakCount="2">
    <brk id="59" max="16383" man="1"/>
    <brk id="125" max="16383" man="1"/>
  </rowBreaks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"/>
  <sheetViews>
    <sheetView topLeftCell="A15" workbookViewId="0">
      <selection activeCell="G37" sqref="G37"/>
    </sheetView>
  </sheetViews>
  <sheetFormatPr baseColWidth="10" defaultRowHeight="15.75" x14ac:dyDescent="0.25"/>
  <cols>
    <col min="1" max="5" width="11.42578125" style="1"/>
    <col min="6" max="6" width="3.7109375" style="1" customWidth="1"/>
    <col min="7" max="16384" width="11.42578125" style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3</v>
      </c>
    </row>
    <row r="5" spans="1:8" x14ac:dyDescent="0.25">
      <c r="A5" s="1" t="s">
        <v>4</v>
      </c>
    </row>
    <row r="6" spans="1:8" x14ac:dyDescent="0.25">
      <c r="A6" s="1" t="s">
        <v>5</v>
      </c>
    </row>
    <row r="8" spans="1:8" ht="21" x14ac:dyDescent="0.35">
      <c r="A8" s="278" t="s">
        <v>42</v>
      </c>
      <c r="B8" s="278"/>
      <c r="C8" s="278"/>
      <c r="D8" s="278"/>
      <c r="E8" s="278"/>
      <c r="F8" s="278"/>
      <c r="G8" s="278"/>
      <c r="H8" s="278"/>
    </row>
    <row r="10" spans="1:8" x14ac:dyDescent="0.25">
      <c r="A10" s="1" t="s">
        <v>6</v>
      </c>
      <c r="C10" s="1" t="s">
        <v>49</v>
      </c>
    </row>
    <row r="11" spans="1:8" x14ac:dyDescent="0.25">
      <c r="C11" s="1" t="s">
        <v>50</v>
      </c>
    </row>
    <row r="12" spans="1:8" x14ac:dyDescent="0.25">
      <c r="C12" s="1" t="s">
        <v>7</v>
      </c>
    </row>
    <row r="14" spans="1:8" x14ac:dyDescent="0.25">
      <c r="A14" s="1" t="s">
        <v>8</v>
      </c>
      <c r="C14" s="1" t="s">
        <v>9</v>
      </c>
    </row>
    <row r="16" spans="1:8" x14ac:dyDescent="0.25">
      <c r="A16" s="1" t="s">
        <v>11</v>
      </c>
      <c r="C16" s="1" t="s">
        <v>51</v>
      </c>
      <c r="D16" s="1" t="s">
        <v>52</v>
      </c>
    </row>
    <row r="18" spans="1:3" x14ac:dyDescent="0.25">
      <c r="A18" s="1" t="s">
        <v>12</v>
      </c>
      <c r="C18" s="1" t="s">
        <v>13</v>
      </c>
    </row>
    <row r="20" spans="1:3" x14ac:dyDescent="0.25">
      <c r="A20" s="1" t="s">
        <v>10</v>
      </c>
      <c r="C20" s="1" t="s">
        <v>14</v>
      </c>
    </row>
    <row r="22" spans="1:3" x14ac:dyDescent="0.25">
      <c r="A22" s="1" t="s">
        <v>16</v>
      </c>
      <c r="C22" s="1" t="s">
        <v>15</v>
      </c>
    </row>
    <row r="24" spans="1:3" x14ac:dyDescent="0.25">
      <c r="A24" s="1" t="s">
        <v>17</v>
      </c>
      <c r="C24" s="1" t="s">
        <v>18</v>
      </c>
    </row>
    <row r="25" spans="1:3" x14ac:dyDescent="0.25">
      <c r="C25" s="1" t="s">
        <v>19</v>
      </c>
    </row>
    <row r="27" spans="1:3" x14ac:dyDescent="0.25">
      <c r="C27" s="1" t="s">
        <v>20</v>
      </c>
    </row>
    <row r="28" spans="1:3" x14ac:dyDescent="0.25">
      <c r="C28" s="1" t="s">
        <v>21</v>
      </c>
    </row>
    <row r="30" spans="1:3" x14ac:dyDescent="0.25">
      <c r="A30" s="1" t="s">
        <v>22</v>
      </c>
      <c r="C30" s="1" t="s">
        <v>23</v>
      </c>
    </row>
    <row r="32" spans="1:3" x14ac:dyDescent="0.25">
      <c r="C32" s="1" t="s">
        <v>24</v>
      </c>
    </row>
    <row r="33" spans="1:6" x14ac:dyDescent="0.25">
      <c r="C33" s="1" t="s">
        <v>25</v>
      </c>
    </row>
    <row r="35" spans="1:6" x14ac:dyDescent="0.25">
      <c r="C35" s="1" t="s">
        <v>26</v>
      </c>
    </row>
    <row r="36" spans="1:6" x14ac:dyDescent="0.25">
      <c r="C36" s="1" t="s">
        <v>27</v>
      </c>
    </row>
    <row r="37" spans="1:6" x14ac:dyDescent="0.25">
      <c r="C37" s="1" t="s">
        <v>28</v>
      </c>
    </row>
    <row r="38" spans="1:6" x14ac:dyDescent="0.25">
      <c r="C38" s="1" t="s">
        <v>29</v>
      </c>
    </row>
    <row r="40" spans="1:6" ht="30.75" customHeight="1" x14ac:dyDescent="0.25">
      <c r="A40" s="1" t="s">
        <v>30</v>
      </c>
      <c r="C40" s="1" t="s">
        <v>31</v>
      </c>
      <c r="D40" s="282"/>
      <c r="E40" s="283"/>
      <c r="F40" s="2" t="s">
        <v>34</v>
      </c>
    </row>
    <row r="41" spans="1:6" ht="36.75" customHeight="1" x14ac:dyDescent="0.25">
      <c r="A41" s="281" t="s">
        <v>43</v>
      </c>
      <c r="B41" s="281"/>
      <c r="C41" s="1" t="s">
        <v>32</v>
      </c>
      <c r="D41" s="282"/>
      <c r="E41" s="283"/>
      <c r="F41" s="2" t="s">
        <v>34</v>
      </c>
    </row>
    <row r="42" spans="1:6" ht="30" customHeight="1" x14ac:dyDescent="0.25">
      <c r="C42" s="1" t="s">
        <v>33</v>
      </c>
      <c r="D42" s="282"/>
      <c r="E42" s="283"/>
      <c r="F42" s="2" t="s">
        <v>34</v>
      </c>
    </row>
    <row r="47" spans="1:6" x14ac:dyDescent="0.25">
      <c r="A47" s="1" t="s">
        <v>35</v>
      </c>
    </row>
    <row r="49" spans="1:6" ht="23.25" customHeight="1" x14ac:dyDescent="0.25">
      <c r="A49" s="1" t="s">
        <v>36</v>
      </c>
      <c r="D49" s="7"/>
    </row>
    <row r="51" spans="1:6" ht="22.5" customHeight="1" x14ac:dyDescent="0.25">
      <c r="A51" s="1" t="s">
        <v>37</v>
      </c>
      <c r="D51" s="7"/>
    </row>
    <row r="53" spans="1:6" ht="21.75" customHeight="1" x14ac:dyDescent="0.25">
      <c r="A53" s="1" t="s">
        <v>44</v>
      </c>
      <c r="D53" s="7"/>
    </row>
    <row r="54" spans="1:6" ht="21.75" customHeight="1" x14ac:dyDescent="0.25">
      <c r="C54" s="5"/>
      <c r="D54" s="6"/>
    </row>
    <row r="55" spans="1:6" ht="27" customHeight="1" x14ac:dyDescent="0.25">
      <c r="A55" s="1" t="s">
        <v>45</v>
      </c>
      <c r="D55" s="282"/>
      <c r="E55" s="283"/>
      <c r="F55" s="2" t="s">
        <v>34</v>
      </c>
    </row>
    <row r="57" spans="1:6" ht="25.5" customHeight="1" x14ac:dyDescent="0.25">
      <c r="A57" s="1" t="s">
        <v>38</v>
      </c>
      <c r="C57" s="1" t="s">
        <v>31</v>
      </c>
      <c r="D57" s="282"/>
      <c r="E57" s="283"/>
      <c r="F57" s="2" t="s">
        <v>34</v>
      </c>
    </row>
    <row r="58" spans="1:6" ht="22.5" customHeight="1" x14ac:dyDescent="0.25">
      <c r="C58" s="1" t="s">
        <v>32</v>
      </c>
      <c r="D58" s="282"/>
      <c r="E58" s="283"/>
      <c r="F58" s="2" t="s">
        <v>34</v>
      </c>
    </row>
    <row r="59" spans="1:6" ht="27" customHeight="1" x14ac:dyDescent="0.25">
      <c r="C59" s="1" t="s">
        <v>33</v>
      </c>
      <c r="D59" s="282"/>
      <c r="E59" s="283"/>
      <c r="F59" s="2" t="s">
        <v>34</v>
      </c>
    </row>
    <row r="60" spans="1:6" ht="27" customHeight="1" x14ac:dyDescent="0.25">
      <c r="D60" s="8"/>
      <c r="E60" s="8"/>
      <c r="F60" s="5"/>
    </row>
    <row r="63" spans="1:6" x14ac:dyDescent="0.25">
      <c r="A63" s="3" t="s">
        <v>39</v>
      </c>
    </row>
    <row r="65" spans="1:8" ht="35.25" customHeight="1" x14ac:dyDescent="0.25">
      <c r="A65" s="281" t="s">
        <v>46</v>
      </c>
      <c r="B65" s="281"/>
      <c r="C65" s="284"/>
      <c r="D65" s="282">
        <f>D42</f>
        <v>0</v>
      </c>
      <c r="E65" s="283"/>
      <c r="F65" s="2" t="s">
        <v>34</v>
      </c>
    </row>
    <row r="67" spans="1:8" ht="32.25" customHeight="1" x14ac:dyDescent="0.25">
      <c r="A67" s="1" t="s">
        <v>40</v>
      </c>
      <c r="D67" s="282">
        <f>D59</f>
        <v>0</v>
      </c>
      <c r="E67" s="283"/>
      <c r="F67" s="2" t="s">
        <v>34</v>
      </c>
    </row>
    <row r="68" spans="1:8" ht="16.5" thickBot="1" x14ac:dyDescent="0.3">
      <c r="A68" s="4"/>
      <c r="B68" s="4"/>
      <c r="C68" s="4"/>
      <c r="D68" s="4"/>
      <c r="E68" s="4"/>
      <c r="F68" s="4"/>
    </row>
    <row r="69" spans="1:8" ht="16.5" thickTop="1" x14ac:dyDescent="0.25"/>
    <row r="70" spans="1:8" ht="51.75" customHeight="1" x14ac:dyDescent="0.25">
      <c r="A70" s="281" t="s">
        <v>47</v>
      </c>
      <c r="B70" s="281"/>
      <c r="C70" s="284"/>
      <c r="D70" s="282">
        <f>D65+D67</f>
        <v>0</v>
      </c>
      <c r="E70" s="283"/>
      <c r="F70" s="2" t="s">
        <v>34</v>
      </c>
    </row>
    <row r="73" spans="1:8" ht="45.75" customHeight="1" x14ac:dyDescent="0.25">
      <c r="A73" s="281" t="s">
        <v>41</v>
      </c>
      <c r="B73" s="281"/>
      <c r="C73" s="281"/>
      <c r="D73" s="281"/>
      <c r="E73" s="281"/>
      <c r="F73" s="281"/>
      <c r="G73" s="281"/>
      <c r="H73" s="281"/>
    </row>
    <row r="78" spans="1:8" ht="16.5" thickBot="1" x14ac:dyDescent="0.3">
      <c r="A78" s="275"/>
      <c r="B78" s="275"/>
      <c r="C78" s="275"/>
      <c r="D78" s="275"/>
      <c r="E78" s="275"/>
      <c r="F78" s="275"/>
      <c r="G78" s="275"/>
      <c r="H78" s="275"/>
    </row>
    <row r="79" spans="1:8" x14ac:dyDescent="0.25">
      <c r="A79" s="1" t="s">
        <v>48</v>
      </c>
    </row>
    <row r="81" ht="20.25" customHeight="1" x14ac:dyDescent="0.25"/>
  </sheetData>
  <sheetProtection algorithmName="SHA-512" hashValue="gMs8emOyaFie8ymec4ZddXQjOx0LgBwbKEur0ypiiIUH+N44yiokgY++49kb1F4iESud8q4EWqPitxrBrO+ozA==" saltValue="6TcR8bTPkwhwIHr+NZ3iug==" spinCount="100000" sheet="1" objects="1" scenarios="1"/>
  <mergeCells count="16">
    <mergeCell ref="A78:H78"/>
    <mergeCell ref="A73:H73"/>
    <mergeCell ref="A8:H8"/>
    <mergeCell ref="D40:E40"/>
    <mergeCell ref="D41:E41"/>
    <mergeCell ref="D42:E42"/>
    <mergeCell ref="D57:E57"/>
    <mergeCell ref="D58:E58"/>
    <mergeCell ref="D59:E59"/>
    <mergeCell ref="D70:E70"/>
    <mergeCell ref="D67:E67"/>
    <mergeCell ref="D65:E65"/>
    <mergeCell ref="A65:C65"/>
    <mergeCell ref="A41:B41"/>
    <mergeCell ref="D55:E55"/>
    <mergeCell ref="A70:C70"/>
  </mergeCells>
  <conditionalFormatting sqref="A78:H78">
    <cfRule type="cellIs" dxfId="12" priority="1" operator="equal">
      <formula>0</formula>
    </cfRule>
  </conditionalFormatting>
  <conditionalFormatting sqref="D49">
    <cfRule type="cellIs" dxfId="11" priority="5" operator="equal">
      <formula>0</formula>
    </cfRule>
  </conditionalFormatting>
  <conditionalFormatting sqref="D51">
    <cfRule type="cellIs" dxfId="10" priority="4" operator="equal">
      <formula>0</formula>
    </cfRule>
  </conditionalFormatting>
  <conditionalFormatting sqref="D53">
    <cfRule type="cellIs" dxfId="9" priority="3" operator="equal">
      <formula>0</formula>
    </cfRule>
  </conditionalFormatting>
  <conditionalFormatting sqref="D40:E42">
    <cfRule type="cellIs" dxfId="8" priority="2" operator="equal">
      <formula>0</formula>
    </cfRule>
  </conditionalFormatting>
  <conditionalFormatting sqref="D55:E55">
    <cfRule type="cellIs" dxfId="7" priority="7" operator="equal">
      <formula>0</formula>
    </cfRule>
  </conditionalFormatting>
  <conditionalFormatting sqref="D57:E59">
    <cfRule type="cellIs" dxfId="6" priority="6" operator="equal">
      <formula>0</formula>
    </cfRule>
  </conditionalFormatting>
  <conditionalFormatting sqref="D65:E65">
    <cfRule type="cellIs" dxfId="5" priority="10" operator="equal">
      <formula>0</formula>
    </cfRule>
  </conditionalFormatting>
  <conditionalFormatting sqref="D67:E67">
    <cfRule type="cellIs" dxfId="4" priority="9" operator="equal">
      <formula>0</formula>
    </cfRule>
  </conditionalFormatting>
  <conditionalFormatting sqref="D70:E70">
    <cfRule type="cellIs" dxfId="3" priority="8" operator="equal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FD115-23F7-43C0-9936-E94DBF11AC18}">
  <dimension ref="A1:G51"/>
  <sheetViews>
    <sheetView workbookViewId="0">
      <selection activeCell="F1" sqref="F1:G1"/>
    </sheetView>
  </sheetViews>
  <sheetFormatPr baseColWidth="10" defaultRowHeight="12.75" x14ac:dyDescent="0.2"/>
  <cols>
    <col min="1" max="4" width="11.42578125" style="16"/>
    <col min="5" max="5" width="15.42578125" style="16" customWidth="1"/>
    <col min="6" max="6" width="13.5703125" style="16" customWidth="1"/>
    <col min="7" max="7" width="12.5703125" style="16" customWidth="1"/>
    <col min="8" max="16384" width="11.42578125" style="16"/>
  </cols>
  <sheetData>
    <row r="1" spans="1:7" ht="15" x14ac:dyDescent="0.2">
      <c r="A1" s="147" t="s">
        <v>1</v>
      </c>
      <c r="B1" s="147"/>
      <c r="C1" s="147"/>
      <c r="D1" s="147"/>
      <c r="E1" s="199"/>
      <c r="F1" s="285" t="s">
        <v>315</v>
      </c>
      <c r="G1" s="285"/>
    </row>
    <row r="2" spans="1:7" ht="15" x14ac:dyDescent="0.2">
      <c r="A2" s="147" t="s">
        <v>4</v>
      </c>
      <c r="B2" s="147"/>
      <c r="C2" s="147"/>
      <c r="D2" s="147"/>
      <c r="E2" s="199"/>
      <c r="F2" s="147"/>
      <c r="G2" s="147"/>
    </row>
    <row r="3" spans="1:7" s="147" customFormat="1" ht="15" x14ac:dyDescent="0.2">
      <c r="A3" s="147" t="s">
        <v>5</v>
      </c>
      <c r="E3" s="199"/>
    </row>
    <row r="4" spans="1:7" ht="12" customHeight="1" x14ac:dyDescent="0.2">
      <c r="A4" s="147"/>
      <c r="B4" s="147"/>
      <c r="C4" s="147"/>
      <c r="D4" s="147"/>
      <c r="E4" s="199"/>
      <c r="F4" s="147"/>
      <c r="G4" s="147"/>
    </row>
    <row r="5" spans="1:7" s="14" customFormat="1" ht="17.25" customHeight="1" x14ac:dyDescent="0.25">
      <c r="A5" s="201" t="s">
        <v>314</v>
      </c>
      <c r="B5" s="147"/>
      <c r="C5" s="147"/>
      <c r="D5" s="147"/>
      <c r="E5" s="199"/>
      <c r="F5" s="147"/>
      <c r="G5" s="147"/>
    </row>
    <row r="6" spans="1:7" s="14" customFormat="1" ht="15.75" x14ac:dyDescent="0.25">
      <c r="A6" s="201" t="str">
        <f>[1]Unterhaltsreinigung!$B$1</f>
        <v>Goethegymnasium, Haus 1+2</v>
      </c>
      <c r="B6" s="147"/>
      <c r="C6" s="147"/>
      <c r="D6" s="147"/>
      <c r="E6" s="199"/>
      <c r="F6" s="147"/>
      <c r="G6" s="147"/>
    </row>
    <row r="7" spans="1:7" s="14" customFormat="1" ht="18" x14ac:dyDescent="0.25">
      <c r="A7" s="201" t="s">
        <v>313</v>
      </c>
      <c r="B7" s="200" t="s">
        <v>312</v>
      </c>
      <c r="C7" s="147"/>
      <c r="D7" s="147"/>
      <c r="E7" s="199"/>
      <c r="F7" s="147"/>
      <c r="G7" s="147"/>
    </row>
    <row r="8" spans="1:7" s="14" customFormat="1" ht="15.75" thickBot="1" x14ac:dyDescent="0.25">
      <c r="A8" s="147"/>
      <c r="B8" s="147"/>
      <c r="C8" s="147"/>
      <c r="D8" s="147"/>
      <c r="E8" s="199"/>
      <c r="F8" s="147"/>
      <c r="G8" s="147"/>
    </row>
    <row r="9" spans="1:7" s="14" customFormat="1" ht="15.75" x14ac:dyDescent="0.25">
      <c r="A9" s="198" t="s">
        <v>311</v>
      </c>
      <c r="B9" s="152"/>
      <c r="C9" s="152"/>
      <c r="D9" s="197"/>
      <c r="E9" s="196" t="s">
        <v>310</v>
      </c>
      <c r="F9" s="195" t="s">
        <v>309</v>
      </c>
      <c r="G9" s="194" t="s">
        <v>308</v>
      </c>
    </row>
    <row r="10" spans="1:7" s="14" customFormat="1" ht="15" x14ac:dyDescent="0.2">
      <c r="A10" s="148"/>
      <c r="B10" s="147"/>
      <c r="C10" s="147"/>
      <c r="D10" s="167"/>
      <c r="E10" s="166" t="s">
        <v>307</v>
      </c>
      <c r="F10" s="193" t="s">
        <v>306</v>
      </c>
      <c r="G10" s="165" t="s">
        <v>305</v>
      </c>
    </row>
    <row r="11" spans="1:7" s="14" customFormat="1" ht="15" x14ac:dyDescent="0.2">
      <c r="A11" s="192"/>
      <c r="B11" s="191"/>
      <c r="C11" s="191"/>
      <c r="D11" s="190"/>
      <c r="E11" s="189"/>
      <c r="F11" s="188"/>
      <c r="G11" s="187"/>
    </row>
    <row r="12" spans="1:7" s="14" customFormat="1" ht="15.75" x14ac:dyDescent="0.25">
      <c r="A12" s="180" t="s">
        <v>304</v>
      </c>
      <c r="B12" s="186"/>
      <c r="C12" s="186"/>
      <c r="D12" s="185"/>
      <c r="E12" s="184"/>
      <c r="F12" s="174"/>
      <c r="G12" s="177"/>
    </row>
    <row r="13" spans="1:7" s="14" customFormat="1" ht="15" x14ac:dyDescent="0.2">
      <c r="A13" s="288" t="s">
        <v>303</v>
      </c>
      <c r="B13" s="289"/>
      <c r="C13" s="289"/>
      <c r="D13" s="183"/>
      <c r="E13" s="181">
        <f>[1]Unterhaltsreinigung!C5</f>
        <v>534.5</v>
      </c>
      <c r="F13" s="174"/>
      <c r="G13" s="173">
        <f t="shared" ref="G13:G19" si="0">E13*F13</f>
        <v>0</v>
      </c>
    </row>
    <row r="14" spans="1:7" s="14" customFormat="1" ht="15" x14ac:dyDescent="0.2">
      <c r="A14" s="286" t="s">
        <v>134</v>
      </c>
      <c r="B14" s="287"/>
      <c r="C14" s="287"/>
      <c r="D14" s="183"/>
      <c r="E14" s="181">
        <f>[1]Unterhaltsreinigung!C27</f>
        <v>1083.6100000000001</v>
      </c>
      <c r="F14" s="174"/>
      <c r="G14" s="173">
        <f t="shared" si="0"/>
        <v>0</v>
      </c>
    </row>
    <row r="15" spans="1:7" s="14" customFormat="1" ht="15" x14ac:dyDescent="0.2">
      <c r="A15" s="286" t="s">
        <v>182</v>
      </c>
      <c r="B15" s="287"/>
      <c r="C15" s="287"/>
      <c r="D15" s="183"/>
      <c r="E15" s="181">
        <f>[1]Unterhaltsreinigung!C48</f>
        <v>987.05000000000007</v>
      </c>
      <c r="F15" s="182"/>
      <c r="G15" s="173">
        <f t="shared" si="0"/>
        <v>0</v>
      </c>
    </row>
    <row r="16" spans="1:7" s="14" customFormat="1" ht="15" x14ac:dyDescent="0.2">
      <c r="A16" s="286" t="s">
        <v>212</v>
      </c>
      <c r="B16" s="287"/>
      <c r="C16" s="287"/>
      <c r="D16" s="176"/>
      <c r="E16" s="181">
        <f>[1]Unterhaltsreinigung!C73</f>
        <v>1007.0999999999999</v>
      </c>
      <c r="F16" s="174"/>
      <c r="G16" s="173">
        <f t="shared" si="0"/>
        <v>0</v>
      </c>
    </row>
    <row r="17" spans="1:7" s="14" customFormat="1" ht="15" x14ac:dyDescent="0.2">
      <c r="A17" s="286" t="s">
        <v>302</v>
      </c>
      <c r="B17" s="287"/>
      <c r="C17" s="287"/>
      <c r="D17" s="176"/>
      <c r="E17" s="181">
        <f>[1]Unterhaltsreinigung!C94</f>
        <v>526.59999999999991</v>
      </c>
      <c r="F17" s="174"/>
      <c r="G17" s="173">
        <f t="shared" si="0"/>
        <v>0</v>
      </c>
    </row>
    <row r="18" spans="1:7" s="14" customFormat="1" ht="15" x14ac:dyDescent="0.2">
      <c r="A18" s="290" t="s">
        <v>301</v>
      </c>
      <c r="B18" s="291"/>
      <c r="C18" s="291"/>
      <c r="D18" s="176"/>
      <c r="E18" s="175">
        <f>[1]Unterhaltsreinigung!C107</f>
        <v>629.92999999999995</v>
      </c>
      <c r="F18" s="174"/>
      <c r="G18" s="173">
        <f t="shared" si="0"/>
        <v>0</v>
      </c>
    </row>
    <row r="19" spans="1:7" s="14" customFormat="1" ht="15" x14ac:dyDescent="0.2">
      <c r="A19" s="286" t="s">
        <v>248</v>
      </c>
      <c r="B19" s="287"/>
      <c r="C19" s="287"/>
      <c r="D19" s="176"/>
      <c r="E19" s="175">
        <f>[1]Unterhaltsreinigung!C118</f>
        <v>417.4</v>
      </c>
      <c r="F19" s="174"/>
      <c r="G19" s="173">
        <f t="shared" si="0"/>
        <v>0</v>
      </c>
    </row>
    <row r="20" spans="1:7" s="14" customFormat="1" ht="15.75" x14ac:dyDescent="0.25">
      <c r="A20" s="180" t="s">
        <v>300</v>
      </c>
      <c r="B20" s="179"/>
      <c r="C20" s="179"/>
      <c r="D20" s="179"/>
      <c r="E20" s="178"/>
      <c r="F20" s="174"/>
      <c r="G20" s="177"/>
    </row>
    <row r="21" spans="1:7" s="14" customFormat="1" ht="15" x14ac:dyDescent="0.2">
      <c r="A21" s="286" t="s">
        <v>134</v>
      </c>
      <c r="B21" s="287"/>
      <c r="C21" s="287"/>
      <c r="D21" s="176"/>
      <c r="E21" s="175">
        <f>[1]Unterhaltsreinigung!C138</f>
        <v>531.69999999999993</v>
      </c>
      <c r="F21" s="174"/>
      <c r="G21" s="173">
        <f>E21*F21</f>
        <v>0</v>
      </c>
    </row>
    <row r="22" spans="1:7" s="14" customFormat="1" ht="15" x14ac:dyDescent="0.2">
      <c r="A22" s="286" t="s">
        <v>182</v>
      </c>
      <c r="B22" s="287"/>
      <c r="C22" s="287"/>
      <c r="D22" s="176"/>
      <c r="E22" s="175">
        <f>[1]Unterhaltsreinigung!C152</f>
        <v>445.40000000000003</v>
      </c>
      <c r="F22" s="174"/>
      <c r="G22" s="173">
        <f>E22*F22</f>
        <v>0</v>
      </c>
    </row>
    <row r="23" spans="1:7" s="14" customFormat="1" ht="15" x14ac:dyDescent="0.2">
      <c r="A23" s="286" t="s">
        <v>212</v>
      </c>
      <c r="B23" s="287"/>
      <c r="C23" s="287"/>
      <c r="D23" s="176"/>
      <c r="E23" s="175">
        <f>[1]Unterhaltsreinigung!C165</f>
        <v>409.90000000000003</v>
      </c>
      <c r="F23" s="174"/>
      <c r="G23" s="173">
        <f>E23*F23</f>
        <v>0</v>
      </c>
    </row>
    <row r="24" spans="1:7" s="14" customFormat="1" ht="15.75" thickBot="1" x14ac:dyDescent="0.25">
      <c r="A24" s="172"/>
      <c r="B24" s="171"/>
      <c r="C24" s="171"/>
      <c r="D24" s="171"/>
      <c r="E24" s="170"/>
      <c r="F24" s="169"/>
      <c r="G24" s="168"/>
    </row>
    <row r="25" spans="1:7" s="14" customFormat="1" ht="15" x14ac:dyDescent="0.2">
      <c r="A25" s="148"/>
      <c r="B25" s="147"/>
      <c r="C25" s="147"/>
      <c r="D25" s="167"/>
      <c r="E25" s="166"/>
      <c r="F25" s="160"/>
      <c r="G25" s="165"/>
    </row>
    <row r="26" spans="1:7" s="14" customFormat="1" ht="15.75" x14ac:dyDescent="0.25">
      <c r="A26" s="164" t="s">
        <v>299</v>
      </c>
      <c r="B26" s="147"/>
      <c r="C26" s="163"/>
      <c r="D26" s="162"/>
      <c r="E26" s="161">
        <f>SUM(E12:E24)</f>
        <v>6573.19</v>
      </c>
      <c r="F26" s="160"/>
      <c r="G26" s="159"/>
    </row>
    <row r="27" spans="1:7" s="14" customFormat="1" ht="15.75" thickBot="1" x14ac:dyDescent="0.25">
      <c r="A27" s="144"/>
      <c r="B27" s="143"/>
      <c r="C27" s="143"/>
      <c r="D27" s="158"/>
      <c r="E27" s="157"/>
      <c r="F27" s="156"/>
      <c r="G27" s="155"/>
    </row>
    <row r="28" spans="1:7" s="14" customFormat="1" ht="15" x14ac:dyDescent="0.2">
      <c r="A28" s="154"/>
      <c r="B28" s="152"/>
      <c r="C28" s="152"/>
      <c r="D28" s="152"/>
      <c r="E28" s="153"/>
      <c r="F28" s="152"/>
      <c r="G28" s="151"/>
    </row>
    <row r="29" spans="1:7" s="14" customFormat="1" ht="15.75" thickBot="1" x14ac:dyDescent="0.25">
      <c r="A29" s="148"/>
      <c r="B29" s="147"/>
      <c r="C29" s="147"/>
      <c r="D29" s="147"/>
      <c r="E29" s="146" t="s">
        <v>298</v>
      </c>
      <c r="F29" s="16"/>
      <c r="G29" s="140">
        <f>SUM(G12:G24)</f>
        <v>0</v>
      </c>
    </row>
    <row r="30" spans="1:7" s="14" customFormat="1" ht="15" x14ac:dyDescent="0.2">
      <c r="A30" s="148"/>
      <c r="B30" s="147"/>
      <c r="C30" s="147"/>
      <c r="D30" s="147"/>
      <c r="E30" s="146"/>
      <c r="F30" s="16"/>
      <c r="G30" s="150"/>
    </row>
    <row r="31" spans="1:7" s="14" customFormat="1" ht="15.75" thickBot="1" x14ac:dyDescent="0.25">
      <c r="A31" s="148"/>
      <c r="B31" s="147"/>
      <c r="C31" s="147"/>
      <c r="D31" s="147"/>
      <c r="E31" s="146" t="s">
        <v>297</v>
      </c>
      <c r="F31" s="149">
        <v>0.19</v>
      </c>
      <c r="G31" s="140">
        <f>G29*F31</f>
        <v>0</v>
      </c>
    </row>
    <row r="32" spans="1:7" s="14" customFormat="1" ht="15" x14ac:dyDescent="0.2">
      <c r="A32" s="148"/>
      <c r="B32" s="147"/>
      <c r="C32" s="147"/>
      <c r="D32" s="147"/>
      <c r="E32" s="146"/>
      <c r="F32" s="16"/>
      <c r="G32" s="145"/>
    </row>
    <row r="33" spans="1:7" s="14" customFormat="1" ht="15.75" thickBot="1" x14ac:dyDescent="0.25">
      <c r="A33" s="144"/>
      <c r="B33" s="143"/>
      <c r="C33" s="143"/>
      <c r="D33" s="143"/>
      <c r="E33" s="142" t="s">
        <v>296</v>
      </c>
      <c r="F33" s="141"/>
      <c r="G33" s="140">
        <f>G29+G31</f>
        <v>0</v>
      </c>
    </row>
    <row r="34" spans="1:7" s="14" customFormat="1" ht="11.25" x14ac:dyDescent="0.2"/>
    <row r="35" spans="1:7" s="14" customFormat="1" ht="11.25" x14ac:dyDescent="0.2"/>
    <row r="36" spans="1:7" s="14" customFormat="1" ht="11.25" x14ac:dyDescent="0.2"/>
    <row r="37" spans="1:7" s="14" customFormat="1" ht="11.25" x14ac:dyDescent="0.2"/>
    <row r="38" spans="1:7" s="14" customFormat="1" ht="11.25" x14ac:dyDescent="0.2"/>
    <row r="39" spans="1:7" s="14" customFormat="1" ht="11.25" x14ac:dyDescent="0.2"/>
    <row r="40" spans="1:7" s="14" customFormat="1" ht="11.25" x14ac:dyDescent="0.2"/>
    <row r="41" spans="1:7" s="14" customFormat="1" ht="11.25" x14ac:dyDescent="0.2"/>
    <row r="42" spans="1:7" s="14" customFormat="1" ht="11.25" x14ac:dyDescent="0.2"/>
    <row r="43" spans="1:7" s="14" customFormat="1" ht="11.25" x14ac:dyDescent="0.2"/>
    <row r="44" spans="1:7" s="14" customFormat="1" ht="11.25" x14ac:dyDescent="0.2"/>
    <row r="45" spans="1:7" s="14" customFormat="1" ht="11.25" x14ac:dyDescent="0.2"/>
    <row r="46" spans="1:7" s="14" customFormat="1" ht="11.25" x14ac:dyDescent="0.2"/>
    <row r="47" spans="1:7" s="14" customFormat="1" ht="11.25" x14ac:dyDescent="0.2"/>
    <row r="48" spans="1:7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</sheetData>
  <sheetProtection password="D9B5" sheet="1"/>
  <mergeCells count="11">
    <mergeCell ref="F1:G1"/>
    <mergeCell ref="A19:C19"/>
    <mergeCell ref="A21:C21"/>
    <mergeCell ref="A22:C22"/>
    <mergeCell ref="A23:C23"/>
    <mergeCell ref="A13:C13"/>
    <mergeCell ref="A14:C14"/>
    <mergeCell ref="A15:C15"/>
    <mergeCell ref="A16:C16"/>
    <mergeCell ref="A17:C17"/>
    <mergeCell ref="A18:C18"/>
  </mergeCells>
  <pageMargins left="0.39370078740157483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C8D77-A3F3-4B4C-B594-4BF4B9A9480A}">
  <dimension ref="A1:J180"/>
  <sheetViews>
    <sheetView workbookViewId="0">
      <selection activeCell="G172" sqref="G172:H172"/>
    </sheetView>
  </sheetViews>
  <sheetFormatPr baseColWidth="10" defaultRowHeight="12.75" x14ac:dyDescent="0.2"/>
  <cols>
    <col min="1" max="1" width="20.42578125" style="16" customWidth="1"/>
    <col min="2" max="2" width="12.42578125" style="16" customWidth="1"/>
    <col min="3" max="3" width="9" style="16" customWidth="1"/>
    <col min="4" max="4" width="9.42578125" style="16" customWidth="1"/>
    <col min="5" max="5" width="3.140625" style="16" customWidth="1"/>
    <col min="6" max="6" width="16.42578125" style="16" customWidth="1"/>
    <col min="7" max="7" width="9.85546875" style="16" customWidth="1"/>
    <col min="8" max="8" width="10.5703125" style="16" customWidth="1"/>
    <col min="9" max="9" width="13.140625" style="16" customWidth="1"/>
    <col min="10" max="16384" width="11.42578125" style="16"/>
  </cols>
  <sheetData>
    <row r="1" spans="1:10" x14ac:dyDescent="0.2">
      <c r="A1" s="15" t="s">
        <v>419</v>
      </c>
      <c r="C1" s="15" t="str">
        <f>[1]Unterhaltsreinigung!$B$1</f>
        <v>Goethegymnasium, Haus 1+2</v>
      </c>
      <c r="E1" s="15"/>
      <c r="F1" s="258"/>
      <c r="G1" s="292" t="s">
        <v>418</v>
      </c>
      <c r="H1" s="293"/>
    </row>
    <row r="2" spans="1:10" x14ac:dyDescent="0.2">
      <c r="C2" s="18"/>
      <c r="D2" s="257"/>
      <c r="E2" s="18"/>
    </row>
    <row r="3" spans="1:10" s="147" customFormat="1" ht="15.75" x14ac:dyDescent="0.25">
      <c r="A3" s="201" t="s">
        <v>417</v>
      </c>
      <c r="C3" s="256"/>
      <c r="D3" s="215"/>
      <c r="E3" s="256"/>
    </row>
    <row r="4" spans="1:10" x14ac:dyDescent="0.2">
      <c r="C4" s="18"/>
      <c r="D4" s="255"/>
      <c r="E4" s="18"/>
    </row>
    <row r="5" spans="1:10" s="14" customFormat="1" ht="24.95" customHeight="1" x14ac:dyDescent="0.2">
      <c r="A5" s="254" t="s">
        <v>416</v>
      </c>
      <c r="B5" s="252" t="s">
        <v>415</v>
      </c>
      <c r="C5" s="250" t="s">
        <v>414</v>
      </c>
      <c r="D5" s="253" t="s">
        <v>58</v>
      </c>
      <c r="E5" s="250"/>
      <c r="F5" s="252" t="s">
        <v>75</v>
      </c>
      <c r="G5" s="251" t="s">
        <v>413</v>
      </c>
      <c r="H5" s="250" t="s">
        <v>412</v>
      </c>
    </row>
    <row r="6" spans="1:10" s="14" customFormat="1" ht="12" customHeight="1" x14ac:dyDescent="0.2">
      <c r="A6" s="220"/>
      <c r="B6" s="217"/>
      <c r="C6" s="216"/>
      <c r="D6" s="249"/>
      <c r="E6" s="214"/>
      <c r="F6" s="213"/>
      <c r="G6" s="219"/>
      <c r="H6" s="73"/>
    </row>
    <row r="7" spans="1:10" s="14" customFormat="1" x14ac:dyDescent="0.2">
      <c r="A7" s="243" t="s">
        <v>411</v>
      </c>
      <c r="B7" s="217"/>
      <c r="C7" s="216"/>
      <c r="D7" s="215"/>
      <c r="E7" s="214"/>
      <c r="F7" s="213"/>
      <c r="G7" s="219"/>
      <c r="H7" s="73"/>
    </row>
    <row r="8" spans="1:10" s="14" customFormat="1" x14ac:dyDescent="0.2">
      <c r="A8" s="230" t="s">
        <v>410</v>
      </c>
      <c r="B8" s="225"/>
      <c r="C8" s="248"/>
      <c r="D8" s="227"/>
      <c r="E8" s="226"/>
      <c r="F8" s="247"/>
      <c r="G8" s="224"/>
      <c r="H8" s="223"/>
    </row>
    <row r="9" spans="1:10" s="14" customFormat="1" ht="11.25" x14ac:dyDescent="0.2">
      <c r="A9" s="220" t="s">
        <v>399</v>
      </c>
      <c r="B9" s="245" t="s">
        <v>323</v>
      </c>
      <c r="C9" s="244">
        <v>1</v>
      </c>
      <c r="D9" s="215">
        <v>1.68</v>
      </c>
      <c r="E9" s="214">
        <v>1</v>
      </c>
      <c r="F9" s="217"/>
      <c r="G9" s="219"/>
      <c r="H9" s="73">
        <f t="shared" ref="H9:H17" si="0">ROUND(D9*2*G9*E9,2)</f>
        <v>0</v>
      </c>
      <c r="J9" s="246"/>
    </row>
    <row r="10" spans="1:10" s="14" customFormat="1" ht="11.25" x14ac:dyDescent="0.2">
      <c r="A10" s="220" t="s">
        <v>260</v>
      </c>
      <c r="B10" s="245" t="s">
        <v>323</v>
      </c>
      <c r="C10" s="244">
        <v>2</v>
      </c>
      <c r="D10" s="215">
        <v>3.36</v>
      </c>
      <c r="E10" s="214">
        <v>1</v>
      </c>
      <c r="F10" s="217"/>
      <c r="G10" s="219"/>
      <c r="H10" s="73">
        <f t="shared" si="0"/>
        <v>0</v>
      </c>
    </row>
    <row r="11" spans="1:10" s="14" customFormat="1" ht="11.25" x14ac:dyDescent="0.2">
      <c r="A11" s="220" t="s">
        <v>121</v>
      </c>
      <c r="B11" s="245" t="s">
        <v>323</v>
      </c>
      <c r="C11" s="244">
        <v>4</v>
      </c>
      <c r="D11" s="215">
        <v>6.72</v>
      </c>
      <c r="E11" s="214">
        <v>1</v>
      </c>
      <c r="F11" s="217"/>
      <c r="G11" s="219"/>
      <c r="H11" s="73">
        <f t="shared" si="0"/>
        <v>0</v>
      </c>
    </row>
    <row r="12" spans="1:10" s="14" customFormat="1" ht="11.25" x14ac:dyDescent="0.2">
      <c r="A12" s="220" t="s">
        <v>409</v>
      </c>
      <c r="B12" s="245" t="s">
        <v>323</v>
      </c>
      <c r="C12" s="244">
        <v>1</v>
      </c>
      <c r="D12" s="215">
        <v>1.68</v>
      </c>
      <c r="E12" s="214">
        <v>1</v>
      </c>
      <c r="F12" s="217"/>
      <c r="G12" s="219"/>
      <c r="H12" s="73">
        <f t="shared" si="0"/>
        <v>0</v>
      </c>
    </row>
    <row r="13" spans="1:10" s="14" customFormat="1" ht="11.25" x14ac:dyDescent="0.2">
      <c r="A13" s="220" t="s">
        <v>408</v>
      </c>
      <c r="B13" s="245" t="s">
        <v>323</v>
      </c>
      <c r="C13" s="244">
        <v>1</v>
      </c>
      <c r="D13" s="215">
        <v>1.68</v>
      </c>
      <c r="E13" s="214">
        <v>1</v>
      </c>
      <c r="F13" s="217"/>
      <c r="G13" s="219"/>
      <c r="H13" s="73">
        <f t="shared" si="0"/>
        <v>0</v>
      </c>
    </row>
    <row r="14" spans="1:10" s="14" customFormat="1" ht="11.25" x14ac:dyDescent="0.2">
      <c r="A14" s="220" t="s">
        <v>407</v>
      </c>
      <c r="B14" s="245" t="s">
        <v>323</v>
      </c>
      <c r="C14" s="244">
        <v>3</v>
      </c>
      <c r="D14" s="215">
        <v>3</v>
      </c>
      <c r="E14" s="214">
        <v>1</v>
      </c>
      <c r="F14" s="217"/>
      <c r="G14" s="219"/>
      <c r="H14" s="73">
        <f t="shared" si="0"/>
        <v>0</v>
      </c>
    </row>
    <row r="15" spans="1:10" s="14" customFormat="1" ht="11.25" x14ac:dyDescent="0.2">
      <c r="A15" s="220" t="s">
        <v>112</v>
      </c>
      <c r="B15" s="245" t="s">
        <v>323</v>
      </c>
      <c r="C15" s="244">
        <v>2</v>
      </c>
      <c r="D15" s="215">
        <v>3.36</v>
      </c>
      <c r="E15" s="214">
        <v>1</v>
      </c>
      <c r="F15" s="217"/>
      <c r="G15" s="219"/>
      <c r="H15" s="73">
        <f t="shared" si="0"/>
        <v>0</v>
      </c>
    </row>
    <row r="16" spans="1:10" s="14" customFormat="1" ht="11.25" x14ac:dyDescent="0.2">
      <c r="A16" s="220" t="s">
        <v>406</v>
      </c>
      <c r="B16" s="245" t="s">
        <v>323</v>
      </c>
      <c r="C16" s="244">
        <v>3</v>
      </c>
      <c r="D16" s="215">
        <v>5.04</v>
      </c>
      <c r="E16" s="214">
        <v>1</v>
      </c>
      <c r="F16" s="217"/>
      <c r="G16" s="219"/>
      <c r="H16" s="73">
        <f t="shared" si="0"/>
        <v>0</v>
      </c>
    </row>
    <row r="17" spans="1:8" s="14" customFormat="1" ht="11.25" x14ac:dyDescent="0.2">
      <c r="A17" s="220" t="s">
        <v>405</v>
      </c>
      <c r="B17" s="245" t="s">
        <v>323</v>
      </c>
      <c r="C17" s="244">
        <v>1</v>
      </c>
      <c r="D17" s="215">
        <v>1.68</v>
      </c>
      <c r="E17" s="214">
        <v>1</v>
      </c>
      <c r="F17" s="217"/>
      <c r="G17" s="219"/>
      <c r="H17" s="73">
        <f t="shared" si="0"/>
        <v>0</v>
      </c>
    </row>
    <row r="18" spans="1:8" s="14" customFormat="1" ht="11.25" x14ac:dyDescent="0.2">
      <c r="A18" s="220"/>
      <c r="B18" s="245"/>
      <c r="C18" s="244"/>
      <c r="D18" s="215"/>
      <c r="E18" s="214"/>
      <c r="F18" s="217"/>
      <c r="G18" s="219"/>
      <c r="H18" s="73"/>
    </row>
    <row r="19" spans="1:8" s="14" customFormat="1" x14ac:dyDescent="0.2">
      <c r="A19" s="230" t="s">
        <v>134</v>
      </c>
      <c r="B19" s="229"/>
      <c r="C19" s="228"/>
      <c r="D19" s="227"/>
      <c r="E19" s="226"/>
      <c r="F19" s="225"/>
      <c r="G19" s="224"/>
      <c r="H19" s="223"/>
    </row>
    <row r="20" spans="1:8" s="14" customFormat="1" ht="11.25" x14ac:dyDescent="0.2">
      <c r="A20" s="220" t="s">
        <v>404</v>
      </c>
      <c r="B20" s="245" t="s">
        <v>323</v>
      </c>
      <c r="C20" s="244">
        <v>5</v>
      </c>
      <c r="D20" s="215">
        <v>20</v>
      </c>
      <c r="E20" s="214">
        <v>1</v>
      </c>
      <c r="F20" s="217"/>
      <c r="G20" s="219"/>
      <c r="H20" s="73">
        <f t="shared" ref="H20:H32" si="1">ROUND(D20*2*G20*E20,2)</f>
        <v>0</v>
      </c>
    </row>
    <row r="21" spans="1:8" s="14" customFormat="1" ht="11.25" x14ac:dyDescent="0.2">
      <c r="A21" s="220" t="s">
        <v>260</v>
      </c>
      <c r="B21" s="245" t="s">
        <v>323</v>
      </c>
      <c r="C21" s="244">
        <v>1</v>
      </c>
      <c r="D21" s="215">
        <v>4</v>
      </c>
      <c r="E21" s="214">
        <v>1</v>
      </c>
      <c r="F21" s="217"/>
      <c r="G21" s="219"/>
      <c r="H21" s="73">
        <f t="shared" si="1"/>
        <v>0</v>
      </c>
    </row>
    <row r="22" spans="1:8" s="14" customFormat="1" ht="11.25" x14ac:dyDescent="0.2">
      <c r="A22" s="220" t="s">
        <v>403</v>
      </c>
      <c r="B22" s="245" t="s">
        <v>323</v>
      </c>
      <c r="C22" s="244">
        <v>5</v>
      </c>
      <c r="D22" s="215">
        <v>20</v>
      </c>
      <c r="E22" s="214">
        <v>1</v>
      </c>
      <c r="F22" s="217"/>
      <c r="G22" s="219"/>
      <c r="H22" s="73">
        <f t="shared" si="1"/>
        <v>0</v>
      </c>
    </row>
    <row r="23" spans="1:8" s="14" customFormat="1" ht="11.25" x14ac:dyDescent="0.2">
      <c r="A23" s="220" t="s">
        <v>402</v>
      </c>
      <c r="B23" s="245" t="s">
        <v>323</v>
      </c>
      <c r="C23" s="244">
        <v>3</v>
      </c>
      <c r="D23" s="215">
        <v>12</v>
      </c>
      <c r="E23" s="214">
        <v>1</v>
      </c>
      <c r="F23" s="217"/>
      <c r="G23" s="219"/>
      <c r="H23" s="73">
        <f t="shared" si="1"/>
        <v>0</v>
      </c>
    </row>
    <row r="24" spans="1:8" s="14" customFormat="1" ht="11.25" x14ac:dyDescent="0.2">
      <c r="A24" s="220" t="s">
        <v>279</v>
      </c>
      <c r="B24" s="245" t="s">
        <v>323</v>
      </c>
      <c r="C24" s="244">
        <v>3</v>
      </c>
      <c r="D24" s="215">
        <v>12</v>
      </c>
      <c r="E24" s="214">
        <v>1</v>
      </c>
      <c r="F24" s="217"/>
      <c r="G24" s="219"/>
      <c r="H24" s="73">
        <f t="shared" si="1"/>
        <v>0</v>
      </c>
    </row>
    <row r="25" spans="1:8" s="14" customFormat="1" ht="11.25" x14ac:dyDescent="0.2">
      <c r="A25" s="220" t="s">
        <v>401</v>
      </c>
      <c r="B25" s="245" t="s">
        <v>323</v>
      </c>
      <c r="C25" s="244">
        <v>3</v>
      </c>
      <c r="D25" s="215">
        <v>12</v>
      </c>
      <c r="E25" s="214">
        <v>1</v>
      </c>
      <c r="F25" s="217"/>
      <c r="G25" s="219"/>
      <c r="H25" s="73">
        <f t="shared" si="1"/>
        <v>0</v>
      </c>
    </row>
    <row r="26" spans="1:8" s="14" customFormat="1" ht="11.25" x14ac:dyDescent="0.2">
      <c r="A26" s="220" t="s">
        <v>400</v>
      </c>
      <c r="B26" s="245" t="s">
        <v>323</v>
      </c>
      <c r="C26" s="244">
        <v>3</v>
      </c>
      <c r="D26" s="215">
        <v>12</v>
      </c>
      <c r="E26" s="214">
        <v>1</v>
      </c>
      <c r="F26" s="217"/>
      <c r="G26" s="219"/>
      <c r="H26" s="73">
        <f t="shared" si="1"/>
        <v>0</v>
      </c>
    </row>
    <row r="27" spans="1:8" s="14" customFormat="1" ht="11.25" x14ac:dyDescent="0.2">
      <c r="A27" s="220" t="s">
        <v>399</v>
      </c>
      <c r="B27" s="245" t="s">
        <v>323</v>
      </c>
      <c r="C27" s="244">
        <v>1</v>
      </c>
      <c r="D27" s="215">
        <v>1.5</v>
      </c>
      <c r="E27" s="214">
        <v>1</v>
      </c>
      <c r="F27" s="217"/>
      <c r="G27" s="219"/>
      <c r="H27" s="73">
        <f t="shared" si="1"/>
        <v>0</v>
      </c>
    </row>
    <row r="28" spans="1:8" s="14" customFormat="1" ht="11.25" x14ac:dyDescent="0.2">
      <c r="A28" s="220" t="s">
        <v>398</v>
      </c>
      <c r="B28" s="245" t="s">
        <v>323</v>
      </c>
      <c r="C28" s="244">
        <v>1</v>
      </c>
      <c r="D28" s="215">
        <v>1.76</v>
      </c>
      <c r="E28" s="214">
        <v>1</v>
      </c>
      <c r="F28" s="217"/>
      <c r="G28" s="219"/>
      <c r="H28" s="73">
        <f t="shared" si="1"/>
        <v>0</v>
      </c>
    </row>
    <row r="29" spans="1:8" s="14" customFormat="1" ht="11.25" x14ac:dyDescent="0.2">
      <c r="A29" s="220" t="s">
        <v>397</v>
      </c>
      <c r="B29" s="245" t="s">
        <v>323</v>
      </c>
      <c r="C29" s="244">
        <v>3</v>
      </c>
      <c r="D29" s="215">
        <v>12</v>
      </c>
      <c r="E29" s="214">
        <v>1</v>
      </c>
      <c r="F29" s="217"/>
      <c r="G29" s="219"/>
      <c r="H29" s="73">
        <f t="shared" si="1"/>
        <v>0</v>
      </c>
    </row>
    <row r="30" spans="1:8" s="14" customFormat="1" ht="11.25" x14ac:dyDescent="0.2">
      <c r="A30" s="220" t="s">
        <v>396</v>
      </c>
      <c r="B30" s="245" t="s">
        <v>323</v>
      </c>
      <c r="C30" s="244">
        <v>2</v>
      </c>
      <c r="D30" s="215">
        <v>8</v>
      </c>
      <c r="E30" s="214">
        <v>1</v>
      </c>
      <c r="F30" s="217"/>
      <c r="G30" s="219"/>
      <c r="H30" s="73">
        <f t="shared" si="1"/>
        <v>0</v>
      </c>
    </row>
    <row r="31" spans="1:8" s="14" customFormat="1" ht="11.25" x14ac:dyDescent="0.2">
      <c r="A31" s="220" t="s">
        <v>395</v>
      </c>
      <c r="B31" s="245" t="s">
        <v>323</v>
      </c>
      <c r="C31" s="244">
        <v>3</v>
      </c>
      <c r="D31" s="215">
        <v>12</v>
      </c>
      <c r="E31" s="214">
        <v>1</v>
      </c>
      <c r="F31" s="217"/>
      <c r="G31" s="219"/>
      <c r="H31" s="73">
        <f t="shared" si="1"/>
        <v>0</v>
      </c>
    </row>
    <row r="32" spans="1:8" s="14" customFormat="1" ht="11.25" x14ac:dyDescent="0.2">
      <c r="A32" s="220" t="s">
        <v>394</v>
      </c>
      <c r="B32" s="245" t="s">
        <v>323</v>
      </c>
      <c r="C32" s="244">
        <v>4</v>
      </c>
      <c r="D32" s="215">
        <v>20</v>
      </c>
      <c r="E32" s="214">
        <v>1</v>
      </c>
      <c r="F32" s="217"/>
      <c r="G32" s="219"/>
      <c r="H32" s="73">
        <f t="shared" si="1"/>
        <v>0</v>
      </c>
    </row>
    <row r="33" spans="1:8" s="14" customFormat="1" ht="11.25" x14ac:dyDescent="0.2">
      <c r="A33" s="220"/>
      <c r="B33" s="245"/>
      <c r="C33" s="244"/>
      <c r="D33" s="215"/>
      <c r="E33" s="214"/>
      <c r="F33" s="217"/>
      <c r="G33" s="219"/>
      <c r="H33" s="73"/>
    </row>
    <row r="34" spans="1:8" s="14" customFormat="1" x14ac:dyDescent="0.2">
      <c r="A34" s="230" t="s">
        <v>182</v>
      </c>
      <c r="B34" s="229"/>
      <c r="C34" s="228"/>
      <c r="D34" s="227"/>
      <c r="E34" s="226"/>
      <c r="F34" s="225"/>
      <c r="G34" s="224"/>
      <c r="H34" s="223"/>
    </row>
    <row r="35" spans="1:8" s="14" customFormat="1" ht="11.25" x14ac:dyDescent="0.2">
      <c r="A35" s="220" t="s">
        <v>378</v>
      </c>
      <c r="B35" s="245" t="s">
        <v>323</v>
      </c>
      <c r="C35" s="244">
        <v>1</v>
      </c>
      <c r="D35" s="215">
        <v>3.92</v>
      </c>
      <c r="E35" s="214">
        <v>1</v>
      </c>
      <c r="F35" s="217"/>
      <c r="G35" s="219"/>
      <c r="H35" s="73">
        <f t="shared" ref="H35:H51" si="2">ROUND(D35*2*G35*E35,2)</f>
        <v>0</v>
      </c>
    </row>
    <row r="36" spans="1:8" s="14" customFormat="1" ht="11.25" x14ac:dyDescent="0.2">
      <c r="A36" s="220" t="s">
        <v>393</v>
      </c>
      <c r="B36" s="245" t="s">
        <v>323</v>
      </c>
      <c r="C36" s="244">
        <v>5</v>
      </c>
      <c r="D36" s="215">
        <v>20</v>
      </c>
      <c r="E36" s="214">
        <v>1</v>
      </c>
      <c r="F36" s="217"/>
      <c r="G36" s="219"/>
      <c r="H36" s="73">
        <f t="shared" si="2"/>
        <v>0</v>
      </c>
    </row>
    <row r="37" spans="1:8" s="14" customFormat="1" ht="11.25" x14ac:dyDescent="0.2">
      <c r="A37" s="220" t="s">
        <v>392</v>
      </c>
      <c r="B37" s="245" t="s">
        <v>323</v>
      </c>
      <c r="C37" s="244">
        <v>1</v>
      </c>
      <c r="D37" s="215">
        <v>4</v>
      </c>
      <c r="E37" s="214">
        <v>1</v>
      </c>
      <c r="F37" s="217"/>
      <c r="G37" s="219"/>
      <c r="H37" s="73">
        <f t="shared" si="2"/>
        <v>0</v>
      </c>
    </row>
    <row r="38" spans="1:8" s="14" customFormat="1" ht="11.25" x14ac:dyDescent="0.2">
      <c r="A38" s="220" t="s">
        <v>391</v>
      </c>
      <c r="B38" s="245" t="s">
        <v>323</v>
      </c>
      <c r="C38" s="244">
        <v>1</v>
      </c>
      <c r="D38" s="215">
        <v>4</v>
      </c>
      <c r="E38" s="214">
        <v>1</v>
      </c>
      <c r="F38" s="217"/>
      <c r="G38" s="219"/>
      <c r="H38" s="73">
        <f t="shared" si="2"/>
        <v>0</v>
      </c>
    </row>
    <row r="39" spans="1:8" s="14" customFormat="1" ht="11.25" x14ac:dyDescent="0.2">
      <c r="A39" s="220" t="s">
        <v>390</v>
      </c>
      <c r="B39" s="245" t="s">
        <v>323</v>
      </c>
      <c r="C39" s="244">
        <v>4</v>
      </c>
      <c r="D39" s="215">
        <v>16</v>
      </c>
      <c r="E39" s="214">
        <v>1</v>
      </c>
      <c r="F39" s="217"/>
      <c r="G39" s="219"/>
      <c r="H39" s="73">
        <f t="shared" si="2"/>
        <v>0</v>
      </c>
    </row>
    <row r="40" spans="1:8" s="14" customFormat="1" ht="11.25" x14ac:dyDescent="0.2">
      <c r="A40" s="220" t="s">
        <v>389</v>
      </c>
      <c r="B40" s="245" t="s">
        <v>323</v>
      </c>
      <c r="C40" s="244">
        <v>1</v>
      </c>
      <c r="D40" s="215">
        <v>4</v>
      </c>
      <c r="E40" s="214">
        <v>1</v>
      </c>
      <c r="F40" s="217"/>
      <c r="G40" s="219"/>
      <c r="H40" s="73">
        <f t="shared" si="2"/>
        <v>0</v>
      </c>
    </row>
    <row r="41" spans="1:8" s="14" customFormat="1" ht="11.25" x14ac:dyDescent="0.2">
      <c r="A41" s="220" t="s">
        <v>388</v>
      </c>
      <c r="B41" s="217" t="s">
        <v>323</v>
      </c>
      <c r="C41" s="231">
        <v>2</v>
      </c>
      <c r="D41" s="215">
        <v>8</v>
      </c>
      <c r="E41" s="214">
        <v>1</v>
      </c>
      <c r="F41" s="213"/>
      <c r="G41" s="219"/>
      <c r="H41" s="73">
        <f t="shared" si="2"/>
        <v>0</v>
      </c>
    </row>
    <row r="42" spans="1:8" s="14" customFormat="1" ht="11.25" x14ac:dyDescent="0.2">
      <c r="A42" s="220" t="s">
        <v>387</v>
      </c>
      <c r="B42" s="245" t="s">
        <v>323</v>
      </c>
      <c r="C42" s="244">
        <v>3</v>
      </c>
      <c r="D42" s="215">
        <v>12</v>
      </c>
      <c r="E42" s="214">
        <v>1</v>
      </c>
      <c r="F42" s="217"/>
      <c r="G42" s="219"/>
      <c r="H42" s="73">
        <f t="shared" si="2"/>
        <v>0</v>
      </c>
    </row>
    <row r="43" spans="1:8" s="14" customFormat="1" ht="11.25" x14ac:dyDescent="0.2">
      <c r="A43" s="220" t="s">
        <v>386</v>
      </c>
      <c r="B43" s="245" t="s">
        <v>323</v>
      </c>
      <c r="C43" s="244">
        <v>3</v>
      </c>
      <c r="D43" s="215">
        <v>12</v>
      </c>
      <c r="E43" s="214">
        <v>1</v>
      </c>
      <c r="F43" s="217"/>
      <c r="G43" s="219"/>
      <c r="H43" s="73">
        <f t="shared" si="2"/>
        <v>0</v>
      </c>
    </row>
    <row r="44" spans="1:8" s="14" customFormat="1" ht="11.25" x14ac:dyDescent="0.2">
      <c r="A44" s="220" t="s">
        <v>385</v>
      </c>
      <c r="B44" s="245" t="s">
        <v>323</v>
      </c>
      <c r="C44" s="244">
        <v>3</v>
      </c>
      <c r="D44" s="215">
        <v>12</v>
      </c>
      <c r="E44" s="214">
        <v>1</v>
      </c>
      <c r="F44" s="217"/>
      <c r="G44" s="219"/>
      <c r="H44" s="73">
        <f t="shared" si="2"/>
        <v>0</v>
      </c>
    </row>
    <row r="45" spans="1:8" s="14" customFormat="1" ht="11.25" x14ac:dyDescent="0.2">
      <c r="A45" s="220" t="s">
        <v>260</v>
      </c>
      <c r="B45" s="245" t="s">
        <v>323</v>
      </c>
      <c r="C45" s="244">
        <v>1</v>
      </c>
      <c r="D45" s="215">
        <v>1.5</v>
      </c>
      <c r="E45" s="214">
        <v>1</v>
      </c>
      <c r="F45" s="217"/>
      <c r="G45" s="219"/>
      <c r="H45" s="73">
        <f t="shared" si="2"/>
        <v>0</v>
      </c>
    </row>
    <row r="46" spans="1:8" s="14" customFormat="1" ht="11.25" x14ac:dyDescent="0.2">
      <c r="A46" s="220" t="s">
        <v>384</v>
      </c>
      <c r="B46" s="245" t="s">
        <v>323</v>
      </c>
      <c r="C46" s="244">
        <v>3</v>
      </c>
      <c r="D46" s="215">
        <v>12</v>
      </c>
      <c r="E46" s="214">
        <v>1</v>
      </c>
      <c r="F46" s="217"/>
      <c r="G46" s="219"/>
      <c r="H46" s="73">
        <f t="shared" si="2"/>
        <v>0</v>
      </c>
    </row>
    <row r="47" spans="1:8" s="14" customFormat="1" ht="11.25" x14ac:dyDescent="0.2">
      <c r="A47" s="220" t="s">
        <v>383</v>
      </c>
      <c r="B47" s="245" t="s">
        <v>323</v>
      </c>
      <c r="C47" s="244">
        <v>4</v>
      </c>
      <c r="D47" s="215">
        <v>16</v>
      </c>
      <c r="E47" s="214">
        <v>1</v>
      </c>
      <c r="F47" s="217"/>
      <c r="G47" s="219"/>
      <c r="H47" s="73">
        <f t="shared" si="2"/>
        <v>0</v>
      </c>
    </row>
    <row r="48" spans="1:8" s="14" customFormat="1" ht="11.25" x14ac:dyDescent="0.2">
      <c r="A48" s="220" t="s">
        <v>382</v>
      </c>
      <c r="B48" s="245" t="s">
        <v>323</v>
      </c>
      <c r="C48" s="244">
        <v>4</v>
      </c>
      <c r="D48" s="215">
        <v>16</v>
      </c>
      <c r="E48" s="214">
        <v>1</v>
      </c>
      <c r="F48" s="217"/>
      <c r="G48" s="219"/>
      <c r="H48" s="73">
        <f t="shared" si="2"/>
        <v>0</v>
      </c>
    </row>
    <row r="49" spans="1:8" s="14" customFormat="1" ht="11.25" x14ac:dyDescent="0.2">
      <c r="A49" s="220" t="s">
        <v>381</v>
      </c>
      <c r="B49" s="245" t="s">
        <v>323</v>
      </c>
      <c r="C49" s="244">
        <v>2</v>
      </c>
      <c r="D49" s="215">
        <v>8</v>
      </c>
      <c r="E49" s="214">
        <v>1</v>
      </c>
      <c r="F49" s="217"/>
      <c r="G49" s="219"/>
      <c r="H49" s="73">
        <f t="shared" si="2"/>
        <v>0</v>
      </c>
    </row>
    <row r="50" spans="1:8" s="14" customFormat="1" ht="11.25" x14ac:dyDescent="0.2">
      <c r="A50" s="220" t="s">
        <v>380</v>
      </c>
      <c r="B50" s="245" t="s">
        <v>323</v>
      </c>
      <c r="C50" s="244">
        <v>1</v>
      </c>
      <c r="D50" s="215">
        <v>4</v>
      </c>
      <c r="E50" s="214">
        <v>1</v>
      </c>
      <c r="F50" s="217"/>
      <c r="G50" s="219"/>
      <c r="H50" s="73">
        <f t="shared" si="2"/>
        <v>0</v>
      </c>
    </row>
    <row r="51" spans="1:8" s="14" customFormat="1" ht="11.25" x14ac:dyDescent="0.2">
      <c r="A51" s="220" t="s">
        <v>379</v>
      </c>
      <c r="B51" s="245" t="s">
        <v>323</v>
      </c>
      <c r="C51" s="244">
        <v>4</v>
      </c>
      <c r="D51" s="215">
        <v>16</v>
      </c>
      <c r="E51" s="214">
        <v>1</v>
      </c>
      <c r="F51" s="217"/>
      <c r="G51" s="219"/>
      <c r="H51" s="73">
        <f t="shared" si="2"/>
        <v>0</v>
      </c>
    </row>
    <row r="52" spans="1:8" s="14" customFormat="1" ht="11.25" x14ac:dyDescent="0.2">
      <c r="A52" s="220"/>
      <c r="B52" s="245"/>
      <c r="C52" s="244"/>
      <c r="D52" s="215"/>
      <c r="E52" s="214"/>
      <c r="F52" s="217"/>
      <c r="G52" s="219"/>
      <c r="H52" s="73"/>
    </row>
    <row r="53" spans="1:8" s="14" customFormat="1" x14ac:dyDescent="0.2">
      <c r="A53" s="230" t="s">
        <v>212</v>
      </c>
      <c r="B53" s="229"/>
      <c r="C53" s="228"/>
      <c r="D53" s="227"/>
      <c r="E53" s="226"/>
      <c r="F53" s="225"/>
      <c r="G53" s="224"/>
      <c r="H53" s="223"/>
    </row>
    <row r="54" spans="1:8" s="14" customFormat="1" ht="11.25" x14ac:dyDescent="0.2">
      <c r="A54" s="220" t="s">
        <v>378</v>
      </c>
      <c r="B54" s="245" t="s">
        <v>323</v>
      </c>
      <c r="C54" s="244">
        <v>1</v>
      </c>
      <c r="D54" s="215">
        <v>3.72</v>
      </c>
      <c r="E54" s="214">
        <v>1</v>
      </c>
      <c r="F54" s="217"/>
      <c r="G54" s="219"/>
      <c r="H54" s="73">
        <f t="shared" ref="H54:H67" si="3">ROUND(D54*2*G54*E54,2)</f>
        <v>0</v>
      </c>
    </row>
    <row r="55" spans="1:8" s="14" customFormat="1" ht="11.25" x14ac:dyDescent="0.2">
      <c r="A55" s="220" t="s">
        <v>377</v>
      </c>
      <c r="B55" s="245" t="s">
        <v>323</v>
      </c>
      <c r="C55" s="244">
        <v>5</v>
      </c>
      <c r="D55" s="215">
        <v>19.2</v>
      </c>
      <c r="E55" s="214">
        <v>1</v>
      </c>
      <c r="F55" s="217"/>
      <c r="G55" s="219"/>
      <c r="H55" s="73">
        <f t="shared" si="3"/>
        <v>0</v>
      </c>
    </row>
    <row r="56" spans="1:8" s="14" customFormat="1" ht="11.25" x14ac:dyDescent="0.2">
      <c r="A56" s="220" t="s">
        <v>376</v>
      </c>
      <c r="B56" s="245" t="s">
        <v>323</v>
      </c>
      <c r="C56" s="244">
        <v>1</v>
      </c>
      <c r="D56" s="215">
        <v>3.84</v>
      </c>
      <c r="E56" s="214">
        <v>1</v>
      </c>
      <c r="F56" s="217"/>
      <c r="G56" s="219"/>
      <c r="H56" s="73">
        <f t="shared" si="3"/>
        <v>0</v>
      </c>
    </row>
    <row r="57" spans="1:8" s="14" customFormat="1" ht="11.25" x14ac:dyDescent="0.2">
      <c r="A57" s="220" t="s">
        <v>375</v>
      </c>
      <c r="B57" s="245" t="s">
        <v>323</v>
      </c>
      <c r="C57" s="244">
        <v>5</v>
      </c>
      <c r="D57" s="215">
        <v>19.2</v>
      </c>
      <c r="E57" s="214">
        <v>1</v>
      </c>
      <c r="F57" s="217"/>
      <c r="G57" s="219"/>
      <c r="H57" s="73">
        <f t="shared" si="3"/>
        <v>0</v>
      </c>
    </row>
    <row r="58" spans="1:8" s="14" customFormat="1" ht="11.25" x14ac:dyDescent="0.2">
      <c r="A58" s="220" t="s">
        <v>374</v>
      </c>
      <c r="B58" s="245" t="s">
        <v>323</v>
      </c>
      <c r="C58" s="244">
        <v>3</v>
      </c>
      <c r="D58" s="215">
        <v>11.52</v>
      </c>
      <c r="E58" s="214">
        <v>1</v>
      </c>
      <c r="F58" s="217"/>
      <c r="G58" s="219"/>
      <c r="H58" s="73">
        <f t="shared" si="3"/>
        <v>0</v>
      </c>
    </row>
    <row r="59" spans="1:8" s="14" customFormat="1" ht="11.25" x14ac:dyDescent="0.2">
      <c r="A59" s="220" t="s">
        <v>373</v>
      </c>
      <c r="B59" s="245" t="s">
        <v>323</v>
      </c>
      <c r="C59" s="244">
        <v>3</v>
      </c>
      <c r="D59" s="215">
        <v>11.52</v>
      </c>
      <c r="E59" s="214">
        <v>1</v>
      </c>
      <c r="F59" s="217"/>
      <c r="G59" s="219"/>
      <c r="H59" s="73">
        <f t="shared" si="3"/>
        <v>0</v>
      </c>
    </row>
    <row r="60" spans="1:8" s="14" customFormat="1" ht="11.25" x14ac:dyDescent="0.2">
      <c r="A60" s="220" t="s">
        <v>372</v>
      </c>
      <c r="B60" s="245" t="s">
        <v>323</v>
      </c>
      <c r="C60" s="244">
        <v>3</v>
      </c>
      <c r="D60" s="215">
        <v>11.16</v>
      </c>
      <c r="E60" s="214">
        <v>1</v>
      </c>
      <c r="F60" s="217"/>
      <c r="G60" s="219"/>
      <c r="H60" s="73">
        <f t="shared" si="3"/>
        <v>0</v>
      </c>
    </row>
    <row r="61" spans="1:8" s="14" customFormat="1" ht="11.25" x14ac:dyDescent="0.2">
      <c r="A61" s="220" t="s">
        <v>371</v>
      </c>
      <c r="B61" s="245" t="s">
        <v>323</v>
      </c>
      <c r="C61" s="244">
        <v>3</v>
      </c>
      <c r="D61" s="215">
        <v>10.8</v>
      </c>
      <c r="E61" s="214">
        <v>1</v>
      </c>
      <c r="F61" s="217"/>
      <c r="G61" s="219"/>
      <c r="H61" s="73">
        <f t="shared" si="3"/>
        <v>0</v>
      </c>
    </row>
    <row r="62" spans="1:8" s="14" customFormat="1" ht="11.25" x14ac:dyDescent="0.2">
      <c r="A62" s="220" t="s">
        <v>370</v>
      </c>
      <c r="B62" s="245" t="s">
        <v>323</v>
      </c>
      <c r="C62" s="244">
        <v>3</v>
      </c>
      <c r="D62" s="215">
        <v>10.119999999999999</v>
      </c>
      <c r="E62" s="214">
        <v>1</v>
      </c>
      <c r="F62" s="217"/>
      <c r="G62" s="219"/>
      <c r="H62" s="73">
        <f t="shared" si="3"/>
        <v>0</v>
      </c>
    </row>
    <row r="63" spans="1:8" s="14" customFormat="1" ht="11.25" x14ac:dyDescent="0.2">
      <c r="A63" s="220" t="s">
        <v>369</v>
      </c>
      <c r="B63" s="245" t="s">
        <v>323</v>
      </c>
      <c r="C63" s="244">
        <v>4</v>
      </c>
      <c r="D63" s="215">
        <v>14.72</v>
      </c>
      <c r="E63" s="214">
        <v>1</v>
      </c>
      <c r="F63" s="217"/>
      <c r="G63" s="219"/>
      <c r="H63" s="73">
        <f t="shared" si="3"/>
        <v>0</v>
      </c>
    </row>
    <row r="64" spans="1:8" s="14" customFormat="1" ht="11.25" x14ac:dyDescent="0.2">
      <c r="A64" s="220" t="s">
        <v>368</v>
      </c>
      <c r="B64" s="245" t="s">
        <v>323</v>
      </c>
      <c r="C64" s="244">
        <v>3</v>
      </c>
      <c r="D64" s="215">
        <v>11.04</v>
      </c>
      <c r="E64" s="214">
        <v>1</v>
      </c>
      <c r="F64" s="217"/>
      <c r="G64" s="219"/>
      <c r="H64" s="73">
        <f t="shared" si="3"/>
        <v>0</v>
      </c>
    </row>
    <row r="65" spans="1:8" s="14" customFormat="1" ht="11.25" x14ac:dyDescent="0.2">
      <c r="A65" s="220" t="s">
        <v>367</v>
      </c>
      <c r="B65" s="245" t="s">
        <v>323</v>
      </c>
      <c r="C65" s="244">
        <v>4</v>
      </c>
      <c r="D65" s="215">
        <v>14.72</v>
      </c>
      <c r="E65" s="214">
        <v>1</v>
      </c>
      <c r="F65" s="217"/>
      <c r="G65" s="219"/>
      <c r="H65" s="73">
        <f t="shared" si="3"/>
        <v>0</v>
      </c>
    </row>
    <row r="66" spans="1:8" s="14" customFormat="1" ht="11.25" x14ac:dyDescent="0.2">
      <c r="A66" s="220" t="s">
        <v>366</v>
      </c>
      <c r="B66" s="245" t="s">
        <v>323</v>
      </c>
      <c r="C66" s="244">
        <v>4</v>
      </c>
      <c r="D66" s="215">
        <v>14.72</v>
      </c>
      <c r="E66" s="214">
        <v>1</v>
      </c>
      <c r="F66" s="217"/>
      <c r="G66" s="219"/>
      <c r="H66" s="73">
        <f t="shared" si="3"/>
        <v>0</v>
      </c>
    </row>
    <row r="67" spans="1:8" s="14" customFormat="1" ht="11.25" x14ac:dyDescent="0.2">
      <c r="A67" s="220" t="s">
        <v>365</v>
      </c>
      <c r="B67" s="245" t="s">
        <v>323</v>
      </c>
      <c r="C67" s="244">
        <v>2</v>
      </c>
      <c r="D67" s="215">
        <v>4.51</v>
      </c>
      <c r="E67" s="214">
        <v>1</v>
      </c>
      <c r="F67" s="217"/>
      <c r="G67" s="219"/>
      <c r="H67" s="73">
        <f t="shared" si="3"/>
        <v>0</v>
      </c>
    </row>
    <row r="68" spans="1:8" s="14" customFormat="1" ht="11.25" x14ac:dyDescent="0.2">
      <c r="A68" s="220"/>
      <c r="B68" s="245"/>
      <c r="C68" s="244"/>
      <c r="D68" s="215"/>
      <c r="E68" s="214"/>
      <c r="F68" s="217"/>
      <c r="G68" s="219"/>
      <c r="H68" s="73"/>
    </row>
    <row r="69" spans="1:8" x14ac:dyDescent="0.2">
      <c r="A69" s="230" t="s">
        <v>229</v>
      </c>
      <c r="B69" s="229"/>
      <c r="C69" s="228"/>
      <c r="D69" s="227"/>
      <c r="E69" s="226"/>
      <c r="F69" s="225"/>
      <c r="G69" s="224"/>
      <c r="H69" s="223"/>
    </row>
    <row r="70" spans="1:8" x14ac:dyDescent="0.2">
      <c r="A70" s="220" t="s">
        <v>230</v>
      </c>
      <c r="B70" s="213" t="s">
        <v>323</v>
      </c>
      <c r="C70" s="216">
        <v>5</v>
      </c>
      <c r="D70" s="215">
        <f>1.8+2.5+7+2.5</f>
        <v>13.8</v>
      </c>
      <c r="E70" s="214">
        <v>1</v>
      </c>
      <c r="F70" s="213"/>
      <c r="G70" s="219"/>
      <c r="H70" s="73">
        <f t="shared" ref="H70:H80" si="4">ROUND(D70*2*G70*E70,2)</f>
        <v>0</v>
      </c>
    </row>
    <row r="71" spans="1:8" x14ac:dyDescent="0.2">
      <c r="A71" s="220" t="s">
        <v>231</v>
      </c>
      <c r="B71" s="213" t="s">
        <v>323</v>
      </c>
      <c r="C71" s="216">
        <v>2</v>
      </c>
      <c r="D71" s="215">
        <v>10</v>
      </c>
      <c r="E71" s="214">
        <v>1</v>
      </c>
      <c r="F71" s="213"/>
      <c r="G71" s="219"/>
      <c r="H71" s="73">
        <f t="shared" si="4"/>
        <v>0</v>
      </c>
    </row>
    <row r="72" spans="1:8" x14ac:dyDescent="0.2">
      <c r="A72" s="220" t="s">
        <v>232</v>
      </c>
      <c r="B72" s="213" t="s">
        <v>323</v>
      </c>
      <c r="C72" s="216">
        <v>3</v>
      </c>
      <c r="D72" s="215">
        <v>7.5</v>
      </c>
      <c r="E72" s="214">
        <v>1</v>
      </c>
      <c r="F72" s="213"/>
      <c r="G72" s="219"/>
      <c r="H72" s="73">
        <f t="shared" si="4"/>
        <v>0</v>
      </c>
    </row>
    <row r="73" spans="1:8" x14ac:dyDescent="0.2">
      <c r="A73" s="220" t="s">
        <v>233</v>
      </c>
      <c r="B73" s="213" t="s">
        <v>323</v>
      </c>
      <c r="C73" s="216">
        <v>3</v>
      </c>
      <c r="D73" s="215">
        <v>5.4</v>
      </c>
      <c r="E73" s="214">
        <v>1</v>
      </c>
      <c r="F73" s="213"/>
      <c r="G73" s="219"/>
      <c r="H73" s="73">
        <f t="shared" si="4"/>
        <v>0</v>
      </c>
    </row>
    <row r="74" spans="1:8" x14ac:dyDescent="0.2">
      <c r="A74" s="220" t="s">
        <v>234</v>
      </c>
      <c r="B74" s="213" t="s">
        <v>323</v>
      </c>
      <c r="C74" s="216">
        <v>5</v>
      </c>
      <c r="D74" s="215">
        <f>18.6+3.8</f>
        <v>22.400000000000002</v>
      </c>
      <c r="E74" s="214">
        <v>1</v>
      </c>
      <c r="F74" s="213"/>
      <c r="G74" s="219"/>
      <c r="H74" s="73">
        <f t="shared" si="4"/>
        <v>0</v>
      </c>
    </row>
    <row r="75" spans="1:8" x14ac:dyDescent="0.2">
      <c r="A75" s="220" t="s">
        <v>235</v>
      </c>
      <c r="B75" s="213" t="s">
        <v>323</v>
      </c>
      <c r="C75" s="216">
        <v>1</v>
      </c>
      <c r="D75" s="215">
        <v>1.6</v>
      </c>
      <c r="E75" s="214">
        <v>1</v>
      </c>
      <c r="F75" s="213"/>
      <c r="G75" s="219"/>
      <c r="H75" s="73">
        <f t="shared" si="4"/>
        <v>0</v>
      </c>
    </row>
    <row r="76" spans="1:8" x14ac:dyDescent="0.2">
      <c r="A76" s="220" t="s">
        <v>236</v>
      </c>
      <c r="B76" s="213" t="s">
        <v>323</v>
      </c>
      <c r="C76" s="216">
        <v>1</v>
      </c>
      <c r="D76" s="215">
        <v>1.8</v>
      </c>
      <c r="E76" s="214">
        <v>1</v>
      </c>
      <c r="F76" s="213"/>
      <c r="G76" s="219"/>
      <c r="H76" s="73">
        <f t="shared" si="4"/>
        <v>0</v>
      </c>
    </row>
    <row r="77" spans="1:8" x14ac:dyDescent="0.2">
      <c r="A77" s="220" t="s">
        <v>237</v>
      </c>
      <c r="B77" s="213" t="s">
        <v>323</v>
      </c>
      <c r="C77" s="216">
        <v>3</v>
      </c>
      <c r="D77" s="215">
        <f>2.8+1.6</f>
        <v>4.4000000000000004</v>
      </c>
      <c r="E77" s="214">
        <v>1</v>
      </c>
      <c r="F77" s="213"/>
      <c r="G77" s="219"/>
      <c r="H77" s="73">
        <f t="shared" si="4"/>
        <v>0</v>
      </c>
    </row>
    <row r="78" spans="1:8" x14ac:dyDescent="0.2">
      <c r="A78" s="222" t="s">
        <v>237</v>
      </c>
      <c r="B78" s="213" t="s">
        <v>323</v>
      </c>
      <c r="C78" s="216">
        <v>1</v>
      </c>
      <c r="D78" s="215">
        <v>1.8</v>
      </c>
      <c r="E78" s="214">
        <v>1</v>
      </c>
      <c r="F78" s="213"/>
      <c r="G78" s="219"/>
      <c r="H78" s="73">
        <f t="shared" si="4"/>
        <v>0</v>
      </c>
    </row>
    <row r="79" spans="1:8" x14ac:dyDescent="0.2">
      <c r="A79" s="220" t="s">
        <v>238</v>
      </c>
      <c r="B79" s="213" t="s">
        <v>323</v>
      </c>
      <c r="C79" s="216">
        <v>1</v>
      </c>
      <c r="D79" s="215">
        <v>1.8</v>
      </c>
      <c r="E79" s="214">
        <v>1</v>
      </c>
      <c r="F79" s="213"/>
      <c r="G79" s="219"/>
      <c r="H79" s="73">
        <f t="shared" si="4"/>
        <v>0</v>
      </c>
    </row>
    <row r="80" spans="1:8" x14ac:dyDescent="0.2">
      <c r="A80" s="220" t="s">
        <v>88</v>
      </c>
      <c r="B80" s="217" t="s">
        <v>364</v>
      </c>
      <c r="C80" s="216">
        <v>3</v>
      </c>
      <c r="D80" s="215">
        <v>6</v>
      </c>
      <c r="E80" s="214">
        <v>1</v>
      </c>
      <c r="F80" s="213"/>
      <c r="G80" s="219"/>
      <c r="H80" s="73">
        <f t="shared" si="4"/>
        <v>0</v>
      </c>
    </row>
    <row r="81" spans="1:8" x14ac:dyDescent="0.2">
      <c r="A81" s="220"/>
      <c r="B81" s="245"/>
      <c r="C81" s="244"/>
      <c r="D81" s="215"/>
      <c r="E81" s="214"/>
      <c r="F81" s="217"/>
      <c r="G81" s="219"/>
      <c r="H81" s="73"/>
    </row>
    <row r="82" spans="1:8" s="14" customFormat="1" x14ac:dyDescent="0.2">
      <c r="A82" s="230" t="s">
        <v>363</v>
      </c>
      <c r="B82" s="229"/>
      <c r="C82" s="228"/>
      <c r="D82" s="227"/>
      <c r="E82" s="226"/>
      <c r="F82" s="225"/>
      <c r="G82" s="224"/>
      <c r="H82" s="223"/>
    </row>
    <row r="83" spans="1:8" s="14" customFormat="1" ht="11.25" x14ac:dyDescent="0.2">
      <c r="A83" s="220" t="s">
        <v>237</v>
      </c>
      <c r="B83" s="217" t="s">
        <v>323</v>
      </c>
      <c r="C83" s="221">
        <v>30</v>
      </c>
      <c r="D83" s="215">
        <v>87</v>
      </c>
      <c r="E83" s="214">
        <v>1</v>
      </c>
      <c r="F83" s="213"/>
      <c r="G83" s="219"/>
      <c r="H83" s="73">
        <f t="shared" ref="H83:H104" si="5">ROUND(D83*2*G83*E83,2)</f>
        <v>0</v>
      </c>
    </row>
    <row r="84" spans="1:8" s="14" customFormat="1" ht="11.25" x14ac:dyDescent="0.2">
      <c r="A84" s="220" t="s">
        <v>362</v>
      </c>
      <c r="B84" s="217" t="s">
        <v>323</v>
      </c>
      <c r="C84" s="221">
        <v>6</v>
      </c>
      <c r="D84" s="215">
        <v>14.96</v>
      </c>
      <c r="E84" s="214">
        <v>1</v>
      </c>
      <c r="F84" s="213"/>
      <c r="G84" s="219"/>
      <c r="H84" s="73">
        <f t="shared" si="5"/>
        <v>0</v>
      </c>
    </row>
    <row r="85" spans="1:8" s="14" customFormat="1" ht="11.25" x14ac:dyDescent="0.2">
      <c r="A85" s="220" t="s">
        <v>361</v>
      </c>
      <c r="B85" s="217" t="s">
        <v>323</v>
      </c>
      <c r="C85" s="221">
        <v>5</v>
      </c>
      <c r="D85" s="215">
        <v>8.4</v>
      </c>
      <c r="E85" s="214">
        <v>1</v>
      </c>
      <c r="F85" s="213"/>
      <c r="G85" s="219"/>
      <c r="H85" s="73">
        <f t="shared" si="5"/>
        <v>0</v>
      </c>
    </row>
    <row r="86" spans="1:8" s="14" customFormat="1" ht="11.25" x14ac:dyDescent="0.2">
      <c r="A86" s="220" t="s">
        <v>360</v>
      </c>
      <c r="B86" s="217" t="s">
        <v>323</v>
      </c>
      <c r="C86" s="221">
        <v>10</v>
      </c>
      <c r="D86" s="215">
        <v>20</v>
      </c>
      <c r="E86" s="214">
        <v>1</v>
      </c>
      <c r="F86" s="213"/>
      <c r="G86" s="219"/>
      <c r="H86" s="73">
        <f t="shared" si="5"/>
        <v>0</v>
      </c>
    </row>
    <row r="87" spans="1:8" s="14" customFormat="1" ht="11.25" x14ac:dyDescent="0.2">
      <c r="A87" s="220" t="s">
        <v>135</v>
      </c>
      <c r="B87" s="217" t="s">
        <v>323</v>
      </c>
      <c r="C87" s="221">
        <v>4</v>
      </c>
      <c r="D87" s="215">
        <v>8.1</v>
      </c>
      <c r="E87" s="214">
        <v>1</v>
      </c>
      <c r="F87" s="213"/>
      <c r="G87" s="219"/>
      <c r="H87" s="73">
        <f t="shared" si="5"/>
        <v>0</v>
      </c>
    </row>
    <row r="88" spans="1:8" s="14" customFormat="1" ht="11.25" x14ac:dyDescent="0.2">
      <c r="A88" s="220" t="s">
        <v>359</v>
      </c>
      <c r="B88" s="217" t="s">
        <v>323</v>
      </c>
      <c r="C88" s="221">
        <v>5</v>
      </c>
      <c r="D88" s="215">
        <v>38.25</v>
      </c>
      <c r="E88" s="214">
        <v>1</v>
      </c>
      <c r="F88" s="213"/>
      <c r="G88" s="219"/>
      <c r="H88" s="73">
        <f t="shared" si="5"/>
        <v>0</v>
      </c>
    </row>
    <row r="89" spans="1:8" s="14" customFormat="1" ht="11.25" x14ac:dyDescent="0.2">
      <c r="A89" s="220" t="s">
        <v>358</v>
      </c>
      <c r="B89" s="217" t="s">
        <v>323</v>
      </c>
      <c r="C89" s="221">
        <v>5</v>
      </c>
      <c r="D89" s="215">
        <v>12.65</v>
      </c>
      <c r="E89" s="214">
        <v>1</v>
      </c>
      <c r="F89" s="213"/>
      <c r="G89" s="219"/>
      <c r="H89" s="73">
        <f t="shared" si="5"/>
        <v>0</v>
      </c>
    </row>
    <row r="90" spans="1:8" s="14" customFormat="1" ht="11.25" x14ac:dyDescent="0.2">
      <c r="A90" s="220" t="s">
        <v>357</v>
      </c>
      <c r="B90" s="217" t="s">
        <v>323</v>
      </c>
      <c r="C90" s="221">
        <v>3</v>
      </c>
      <c r="D90" s="215">
        <v>8.16</v>
      </c>
      <c r="E90" s="214">
        <v>1</v>
      </c>
      <c r="F90" s="213"/>
      <c r="G90" s="219"/>
      <c r="H90" s="73">
        <f t="shared" si="5"/>
        <v>0</v>
      </c>
    </row>
    <row r="91" spans="1:8" s="14" customFormat="1" ht="11.25" x14ac:dyDescent="0.2">
      <c r="A91" s="220" t="s">
        <v>356</v>
      </c>
      <c r="B91" s="217" t="s">
        <v>323</v>
      </c>
      <c r="C91" s="221">
        <v>6</v>
      </c>
      <c r="D91" s="215">
        <v>10.8</v>
      </c>
      <c r="E91" s="214">
        <v>1</v>
      </c>
      <c r="F91" s="213"/>
      <c r="G91" s="219"/>
      <c r="H91" s="73">
        <f t="shared" si="5"/>
        <v>0</v>
      </c>
    </row>
    <row r="92" spans="1:8" s="14" customFormat="1" ht="11.25" x14ac:dyDescent="0.2">
      <c r="A92" s="220" t="s">
        <v>356</v>
      </c>
      <c r="B92" s="217" t="s">
        <v>323</v>
      </c>
      <c r="C92" s="221">
        <v>5</v>
      </c>
      <c r="D92" s="215">
        <v>6</v>
      </c>
      <c r="E92" s="214">
        <v>1</v>
      </c>
      <c r="F92" s="213"/>
      <c r="G92" s="219"/>
      <c r="H92" s="73">
        <f t="shared" si="5"/>
        <v>0</v>
      </c>
    </row>
    <row r="93" spans="1:8" s="14" customFormat="1" ht="11.25" x14ac:dyDescent="0.2">
      <c r="A93" s="220" t="s">
        <v>123</v>
      </c>
      <c r="B93" s="217" t="s">
        <v>323</v>
      </c>
      <c r="C93" s="221">
        <v>4</v>
      </c>
      <c r="D93" s="215">
        <v>6.72</v>
      </c>
      <c r="E93" s="214">
        <v>1</v>
      </c>
      <c r="F93" s="213"/>
      <c r="G93" s="219"/>
      <c r="H93" s="73">
        <f t="shared" si="5"/>
        <v>0</v>
      </c>
    </row>
    <row r="94" spans="1:8" s="14" customFormat="1" ht="11.25" x14ac:dyDescent="0.2">
      <c r="A94" s="220" t="s">
        <v>248</v>
      </c>
      <c r="B94" s="217" t="s">
        <v>323</v>
      </c>
      <c r="C94" s="221">
        <v>5</v>
      </c>
      <c r="D94" s="215">
        <v>22.4</v>
      </c>
      <c r="E94" s="214">
        <v>1</v>
      </c>
      <c r="F94" s="213"/>
      <c r="G94" s="219"/>
      <c r="H94" s="73">
        <f t="shared" si="5"/>
        <v>0</v>
      </c>
    </row>
    <row r="95" spans="1:8" s="14" customFormat="1" ht="11.25" x14ac:dyDescent="0.2">
      <c r="A95" s="220" t="s">
        <v>355</v>
      </c>
      <c r="B95" s="217" t="s">
        <v>323</v>
      </c>
      <c r="C95" s="221">
        <v>4</v>
      </c>
      <c r="D95" s="215">
        <v>6.59</v>
      </c>
      <c r="E95" s="214">
        <v>1</v>
      </c>
      <c r="F95" s="213"/>
      <c r="G95" s="219"/>
      <c r="H95" s="73">
        <f t="shared" si="5"/>
        <v>0</v>
      </c>
    </row>
    <row r="96" spans="1:8" s="14" customFormat="1" ht="11.25" x14ac:dyDescent="0.2">
      <c r="A96" s="220" t="s">
        <v>251</v>
      </c>
      <c r="B96" s="217" t="s">
        <v>323</v>
      </c>
      <c r="C96" s="221">
        <v>3</v>
      </c>
      <c r="D96" s="215">
        <v>3.37</v>
      </c>
      <c r="E96" s="214">
        <v>1</v>
      </c>
      <c r="F96" s="213"/>
      <c r="G96" s="219"/>
      <c r="H96" s="73">
        <f t="shared" si="5"/>
        <v>0</v>
      </c>
    </row>
    <row r="97" spans="1:8" s="14" customFormat="1" ht="11.25" x14ac:dyDescent="0.2">
      <c r="A97" s="220" t="s">
        <v>354</v>
      </c>
      <c r="B97" s="217" t="s">
        <v>323</v>
      </c>
      <c r="C97" s="221">
        <v>13</v>
      </c>
      <c r="D97" s="215">
        <v>8.86</v>
      </c>
      <c r="E97" s="214">
        <v>1</v>
      </c>
      <c r="F97" s="213"/>
      <c r="G97" s="219"/>
      <c r="H97" s="73">
        <f t="shared" si="5"/>
        <v>0</v>
      </c>
    </row>
    <row r="98" spans="1:8" s="14" customFormat="1" ht="11.25" x14ac:dyDescent="0.2">
      <c r="A98" s="222" t="s">
        <v>353</v>
      </c>
      <c r="B98" s="217" t="s">
        <v>323</v>
      </c>
      <c r="C98" s="221">
        <v>1</v>
      </c>
      <c r="D98" s="215">
        <v>1.7</v>
      </c>
      <c r="E98" s="214">
        <v>1</v>
      </c>
      <c r="F98" s="213"/>
      <c r="G98" s="219"/>
      <c r="H98" s="73">
        <f t="shared" si="5"/>
        <v>0</v>
      </c>
    </row>
    <row r="99" spans="1:8" s="14" customFormat="1" ht="11.25" x14ac:dyDescent="0.2">
      <c r="A99" s="222" t="s">
        <v>237</v>
      </c>
      <c r="B99" s="217" t="s">
        <v>323</v>
      </c>
      <c r="C99" s="221">
        <v>9</v>
      </c>
      <c r="D99" s="215">
        <v>28.8</v>
      </c>
      <c r="E99" s="214">
        <v>1</v>
      </c>
      <c r="F99" s="213"/>
      <c r="G99" s="219"/>
      <c r="H99" s="73">
        <f t="shared" si="5"/>
        <v>0</v>
      </c>
    </row>
    <row r="100" spans="1:8" s="14" customFormat="1" ht="11.25" x14ac:dyDescent="0.2">
      <c r="A100" s="220" t="s">
        <v>352</v>
      </c>
      <c r="B100" s="217" t="s">
        <v>323</v>
      </c>
      <c r="C100" s="221">
        <v>6</v>
      </c>
      <c r="D100" s="215">
        <v>7.8</v>
      </c>
      <c r="E100" s="214">
        <v>1</v>
      </c>
      <c r="F100" s="213"/>
      <c r="G100" s="219"/>
      <c r="H100" s="73">
        <f t="shared" si="5"/>
        <v>0</v>
      </c>
    </row>
    <row r="101" spans="1:8" s="14" customFormat="1" ht="11.25" x14ac:dyDescent="0.2">
      <c r="A101" s="220" t="s">
        <v>237</v>
      </c>
      <c r="B101" s="217" t="s">
        <v>323</v>
      </c>
      <c r="C101" s="221">
        <v>6</v>
      </c>
      <c r="D101" s="215">
        <v>7.8</v>
      </c>
      <c r="E101" s="214">
        <v>1</v>
      </c>
      <c r="F101" s="213"/>
      <c r="G101" s="219"/>
      <c r="H101" s="73">
        <f t="shared" si="5"/>
        <v>0</v>
      </c>
    </row>
    <row r="102" spans="1:8" s="14" customFormat="1" ht="11.25" x14ac:dyDescent="0.2">
      <c r="A102" s="220" t="s">
        <v>118</v>
      </c>
      <c r="B102" s="217" t="s">
        <v>323</v>
      </c>
      <c r="C102" s="221">
        <v>11</v>
      </c>
      <c r="D102" s="215">
        <v>12.1</v>
      </c>
      <c r="E102" s="214">
        <v>1</v>
      </c>
      <c r="F102" s="213"/>
      <c r="G102" s="219"/>
      <c r="H102" s="73">
        <f t="shared" si="5"/>
        <v>0</v>
      </c>
    </row>
    <row r="103" spans="1:8" s="14" customFormat="1" ht="11.25" x14ac:dyDescent="0.2">
      <c r="A103" s="220" t="s">
        <v>351</v>
      </c>
      <c r="B103" s="217" t="s">
        <v>323</v>
      </c>
      <c r="C103" s="216">
        <v>10</v>
      </c>
      <c r="D103" s="215">
        <v>80</v>
      </c>
      <c r="E103" s="214">
        <v>1</v>
      </c>
      <c r="F103" s="213"/>
      <c r="G103" s="219"/>
      <c r="H103" s="73">
        <f t="shared" si="5"/>
        <v>0</v>
      </c>
    </row>
    <row r="104" spans="1:8" s="14" customFormat="1" ht="11.25" x14ac:dyDescent="0.2">
      <c r="A104" s="220"/>
      <c r="B104" s="213"/>
      <c r="C104" s="216"/>
      <c r="D104" s="242"/>
      <c r="E104" s="214"/>
      <c r="F104" s="213"/>
      <c r="G104" s="219"/>
      <c r="H104" s="73">
        <f t="shared" si="5"/>
        <v>0</v>
      </c>
    </row>
    <row r="105" spans="1:8" s="14" customFormat="1" ht="12.75" customHeight="1" x14ac:dyDescent="0.2">
      <c r="A105" s="243" t="s">
        <v>350</v>
      </c>
      <c r="B105" s="243"/>
      <c r="C105" s="243"/>
      <c r="D105" s="243"/>
      <c r="E105" s="243"/>
      <c r="F105" s="243"/>
      <c r="G105" s="243"/>
      <c r="H105" s="243"/>
    </row>
    <row r="106" spans="1:8" s="14" customFormat="1" ht="12.75" customHeight="1" x14ac:dyDescent="0.2">
      <c r="A106" s="230" t="s">
        <v>303</v>
      </c>
      <c r="B106" s="229"/>
      <c r="C106" s="228"/>
      <c r="D106" s="227"/>
      <c r="E106" s="226"/>
      <c r="F106" s="225"/>
      <c r="G106" s="224"/>
      <c r="H106" s="223"/>
    </row>
    <row r="107" spans="1:8" s="14" customFormat="1" ht="12.75" customHeight="1" x14ac:dyDescent="0.2">
      <c r="A107" s="220" t="s">
        <v>349</v>
      </c>
      <c r="B107" s="213" t="s">
        <v>342</v>
      </c>
      <c r="C107" s="216">
        <v>15</v>
      </c>
      <c r="D107" s="215">
        <v>3</v>
      </c>
      <c r="E107" s="214">
        <v>1</v>
      </c>
      <c r="F107" s="213"/>
      <c r="G107" s="219"/>
      <c r="H107" s="73">
        <f>ROUND(D107*2*G107*E107,2)</f>
        <v>0</v>
      </c>
    </row>
    <row r="108" spans="1:8" s="14" customFormat="1" ht="11.25" x14ac:dyDescent="0.2">
      <c r="A108" s="220"/>
      <c r="B108" s="213"/>
      <c r="C108" s="216"/>
      <c r="D108" s="242"/>
      <c r="E108" s="214"/>
      <c r="F108" s="213"/>
      <c r="G108" s="219"/>
      <c r="H108" s="73"/>
    </row>
    <row r="109" spans="1:8" s="14" customFormat="1" x14ac:dyDescent="0.2">
      <c r="A109" s="230" t="s">
        <v>134</v>
      </c>
      <c r="B109" s="229"/>
      <c r="C109" s="228"/>
      <c r="D109" s="227"/>
      <c r="E109" s="226"/>
      <c r="F109" s="225"/>
      <c r="G109" s="224"/>
      <c r="H109" s="223">
        <f t="shared" ref="H109:H124" si="6">ROUND(D109*2*G109*E109,2)</f>
        <v>0</v>
      </c>
    </row>
    <row r="110" spans="1:8" s="14" customFormat="1" ht="11.25" x14ac:dyDescent="0.2">
      <c r="A110" s="220" t="s">
        <v>81</v>
      </c>
      <c r="B110" s="213" t="s">
        <v>323</v>
      </c>
      <c r="C110" s="216">
        <v>6</v>
      </c>
      <c r="D110" s="215">
        <v>15</v>
      </c>
      <c r="E110" s="214">
        <v>1</v>
      </c>
      <c r="F110" s="213"/>
      <c r="G110" s="219"/>
      <c r="H110" s="73">
        <f t="shared" si="6"/>
        <v>0</v>
      </c>
    </row>
    <row r="111" spans="1:8" s="14" customFormat="1" ht="11.25" x14ac:dyDescent="0.2">
      <c r="A111" s="220" t="s">
        <v>81</v>
      </c>
      <c r="B111" s="213" t="s">
        <v>323</v>
      </c>
      <c r="C111" s="216">
        <v>2</v>
      </c>
      <c r="D111" s="215">
        <v>5</v>
      </c>
      <c r="E111" s="214">
        <v>1</v>
      </c>
      <c r="F111" s="213"/>
      <c r="G111" s="219"/>
      <c r="H111" s="73">
        <f t="shared" si="6"/>
        <v>0</v>
      </c>
    </row>
    <row r="112" spans="1:8" s="14" customFormat="1" ht="11.25" x14ac:dyDescent="0.2">
      <c r="A112" s="241" t="s">
        <v>348</v>
      </c>
      <c r="B112" s="213" t="s">
        <v>323</v>
      </c>
      <c r="C112" s="216">
        <v>4</v>
      </c>
      <c r="D112" s="215">
        <v>10.4</v>
      </c>
      <c r="E112" s="214">
        <v>1</v>
      </c>
      <c r="F112" s="213"/>
      <c r="G112" s="219"/>
      <c r="H112" s="73">
        <f t="shared" si="6"/>
        <v>0</v>
      </c>
    </row>
    <row r="113" spans="1:8" s="14" customFormat="1" ht="11.25" x14ac:dyDescent="0.2">
      <c r="A113" s="220" t="s">
        <v>347</v>
      </c>
      <c r="B113" s="213" t="s">
        <v>323</v>
      </c>
      <c r="C113" s="216">
        <v>3</v>
      </c>
      <c r="D113" s="215">
        <v>7.8</v>
      </c>
      <c r="E113" s="214">
        <v>1</v>
      </c>
      <c r="F113" s="213"/>
      <c r="G113" s="219"/>
      <c r="H113" s="73">
        <f t="shared" si="6"/>
        <v>0</v>
      </c>
    </row>
    <row r="114" spans="1:8" s="14" customFormat="1" ht="11.25" x14ac:dyDescent="0.2">
      <c r="A114" s="241"/>
      <c r="B114" s="213"/>
      <c r="C114" s="216"/>
      <c r="D114" s="215"/>
      <c r="E114" s="214"/>
      <c r="F114" s="213"/>
      <c r="G114" s="219"/>
      <c r="H114" s="73">
        <f t="shared" si="6"/>
        <v>0</v>
      </c>
    </row>
    <row r="115" spans="1:8" x14ac:dyDescent="0.2">
      <c r="A115" s="220" t="s">
        <v>346</v>
      </c>
      <c r="B115" s="213" t="s">
        <v>323</v>
      </c>
      <c r="C115" s="216">
        <v>3</v>
      </c>
      <c r="D115" s="215">
        <v>7.8</v>
      </c>
      <c r="E115" s="214">
        <v>1</v>
      </c>
      <c r="F115" s="213"/>
      <c r="G115" s="219"/>
      <c r="H115" s="73">
        <f t="shared" si="6"/>
        <v>0</v>
      </c>
    </row>
    <row r="116" spans="1:8" x14ac:dyDescent="0.2">
      <c r="A116" s="240" t="s">
        <v>345</v>
      </c>
      <c r="B116" s="213" t="s">
        <v>323</v>
      </c>
      <c r="C116" s="216">
        <v>1</v>
      </c>
      <c r="D116" s="215">
        <v>2.6</v>
      </c>
      <c r="E116" s="214">
        <v>1</v>
      </c>
      <c r="F116" s="239"/>
      <c r="G116" s="219"/>
      <c r="H116" s="73">
        <f t="shared" si="6"/>
        <v>0</v>
      </c>
    </row>
    <row r="117" spans="1:8" x14ac:dyDescent="0.2">
      <c r="A117" s="220" t="s">
        <v>344</v>
      </c>
      <c r="B117" s="213" t="s">
        <v>323</v>
      </c>
      <c r="C117" s="216">
        <v>1</v>
      </c>
      <c r="D117" s="215">
        <v>2.6</v>
      </c>
      <c r="E117" s="214">
        <v>1</v>
      </c>
      <c r="F117" s="213"/>
      <c r="G117" s="219"/>
      <c r="H117" s="73">
        <f t="shared" si="6"/>
        <v>0</v>
      </c>
    </row>
    <row r="118" spans="1:8" x14ac:dyDescent="0.2">
      <c r="A118" s="238" t="s">
        <v>237</v>
      </c>
      <c r="B118" s="237" t="s">
        <v>323</v>
      </c>
      <c r="C118" s="236">
        <v>1</v>
      </c>
      <c r="D118" s="235">
        <v>8</v>
      </c>
      <c r="E118" s="234">
        <v>1</v>
      </c>
      <c r="F118" s="213"/>
      <c r="G118" s="219"/>
      <c r="H118" s="73">
        <f t="shared" si="6"/>
        <v>0</v>
      </c>
    </row>
    <row r="119" spans="1:8" x14ac:dyDescent="0.2">
      <c r="A119" s="220" t="s">
        <v>123</v>
      </c>
      <c r="B119" s="213" t="s">
        <v>323</v>
      </c>
      <c r="C119" s="216">
        <v>3</v>
      </c>
      <c r="D119" s="215">
        <v>7.8</v>
      </c>
      <c r="E119" s="233">
        <v>1</v>
      </c>
      <c r="F119" s="213"/>
      <c r="G119" s="219"/>
      <c r="H119" s="73">
        <f t="shared" si="6"/>
        <v>0</v>
      </c>
    </row>
    <row r="120" spans="1:8" x14ac:dyDescent="0.2">
      <c r="A120" s="220" t="s">
        <v>343</v>
      </c>
      <c r="B120" s="213" t="s">
        <v>323</v>
      </c>
      <c r="C120" s="216">
        <v>1</v>
      </c>
      <c r="D120" s="215">
        <v>2.4</v>
      </c>
      <c r="E120" s="214">
        <v>1</v>
      </c>
      <c r="F120" s="213"/>
      <c r="G120" s="219"/>
      <c r="H120" s="73">
        <f t="shared" si="6"/>
        <v>0</v>
      </c>
    </row>
    <row r="121" spans="1:8" x14ac:dyDescent="0.2">
      <c r="A121" s="220" t="s">
        <v>342</v>
      </c>
      <c r="B121" s="213" t="s">
        <v>323</v>
      </c>
      <c r="C121" s="216">
        <v>19</v>
      </c>
      <c r="D121" s="215">
        <v>7.03</v>
      </c>
      <c r="E121" s="214">
        <v>1</v>
      </c>
      <c r="F121" s="213"/>
      <c r="G121" s="219"/>
      <c r="H121" s="73">
        <f t="shared" si="6"/>
        <v>0</v>
      </c>
    </row>
    <row r="122" spans="1:8" x14ac:dyDescent="0.2">
      <c r="A122" s="220" t="s">
        <v>341</v>
      </c>
      <c r="B122" s="213" t="s">
        <v>323</v>
      </c>
      <c r="C122" s="216">
        <v>1</v>
      </c>
      <c r="D122" s="215">
        <v>2.6</v>
      </c>
      <c r="E122" s="214">
        <v>1</v>
      </c>
      <c r="F122" s="213"/>
      <c r="G122" s="219"/>
      <c r="H122" s="73">
        <f t="shared" si="6"/>
        <v>0</v>
      </c>
    </row>
    <row r="123" spans="1:8" x14ac:dyDescent="0.2">
      <c r="A123" s="220" t="s">
        <v>333</v>
      </c>
      <c r="B123" s="213" t="s">
        <v>323</v>
      </c>
      <c r="C123" s="216">
        <v>1</v>
      </c>
      <c r="D123" s="215">
        <v>5.5</v>
      </c>
      <c r="E123" s="214">
        <v>1</v>
      </c>
      <c r="F123" s="213"/>
      <c r="G123" s="219"/>
      <c r="H123" s="73">
        <f t="shared" si="6"/>
        <v>0</v>
      </c>
    </row>
    <row r="124" spans="1:8" x14ac:dyDescent="0.2">
      <c r="A124" s="220" t="s">
        <v>340</v>
      </c>
      <c r="B124" s="213" t="s">
        <v>323</v>
      </c>
      <c r="C124" s="216">
        <v>1</v>
      </c>
      <c r="D124" s="215">
        <v>6.4</v>
      </c>
      <c r="E124" s="214">
        <v>1</v>
      </c>
      <c r="F124" s="213"/>
      <c r="G124" s="219"/>
      <c r="H124" s="73">
        <f t="shared" si="6"/>
        <v>0</v>
      </c>
    </row>
    <row r="125" spans="1:8" x14ac:dyDescent="0.2">
      <c r="A125" s="220"/>
      <c r="B125" s="213"/>
      <c r="C125" s="216"/>
      <c r="D125" s="215"/>
      <c r="E125" s="214"/>
      <c r="F125" s="213"/>
      <c r="G125" s="219"/>
      <c r="H125" s="73"/>
    </row>
    <row r="126" spans="1:8" x14ac:dyDescent="0.2">
      <c r="A126" s="230" t="s">
        <v>182</v>
      </c>
      <c r="B126" s="229"/>
      <c r="C126" s="228"/>
      <c r="D126" s="227"/>
      <c r="E126" s="226"/>
      <c r="F126" s="225"/>
      <c r="G126" s="224"/>
      <c r="H126" s="223"/>
    </row>
    <row r="127" spans="1:8" x14ac:dyDescent="0.2">
      <c r="A127" s="220" t="s">
        <v>339</v>
      </c>
      <c r="B127" s="213" t="s">
        <v>323</v>
      </c>
      <c r="C127" s="216">
        <v>4</v>
      </c>
      <c r="D127" s="215">
        <v>10</v>
      </c>
      <c r="E127" s="214">
        <v>1</v>
      </c>
      <c r="F127" s="213"/>
      <c r="G127" s="219"/>
      <c r="H127" s="73">
        <f t="shared" ref="H127:H139" si="7">ROUND(D127*2*G127*E127,2)</f>
        <v>0</v>
      </c>
    </row>
    <row r="128" spans="1:8" x14ac:dyDescent="0.2">
      <c r="A128" s="220" t="s">
        <v>338</v>
      </c>
      <c r="B128" s="213" t="s">
        <v>323</v>
      </c>
      <c r="C128" s="216">
        <v>4</v>
      </c>
      <c r="D128" s="215">
        <v>10</v>
      </c>
      <c r="E128" s="214">
        <v>1</v>
      </c>
      <c r="F128" s="213"/>
      <c r="G128" s="219"/>
      <c r="H128" s="73">
        <f t="shared" si="7"/>
        <v>0</v>
      </c>
    </row>
    <row r="129" spans="1:8" x14ac:dyDescent="0.2">
      <c r="A129" s="220" t="s">
        <v>337</v>
      </c>
      <c r="B129" s="213" t="s">
        <v>323</v>
      </c>
      <c r="C129" s="216">
        <v>4</v>
      </c>
      <c r="D129" s="215">
        <v>10</v>
      </c>
      <c r="E129" s="214">
        <v>1</v>
      </c>
      <c r="F129" s="213"/>
      <c r="G129" s="219"/>
      <c r="H129" s="73">
        <f t="shared" si="7"/>
        <v>0</v>
      </c>
    </row>
    <row r="130" spans="1:8" x14ac:dyDescent="0.2">
      <c r="A130" s="220" t="s">
        <v>336</v>
      </c>
      <c r="B130" s="213" t="s">
        <v>323</v>
      </c>
      <c r="C130" s="216">
        <v>3</v>
      </c>
      <c r="D130" s="215">
        <v>7.5</v>
      </c>
      <c r="E130" s="214">
        <v>1</v>
      </c>
      <c r="F130" s="213"/>
      <c r="G130" s="219"/>
      <c r="H130" s="73">
        <f t="shared" si="7"/>
        <v>0</v>
      </c>
    </row>
    <row r="131" spans="1:8" x14ac:dyDescent="0.2">
      <c r="A131" s="220" t="s">
        <v>335</v>
      </c>
      <c r="B131" s="213" t="s">
        <v>323</v>
      </c>
      <c r="C131" s="216">
        <v>1</v>
      </c>
      <c r="D131" s="215">
        <v>2.5</v>
      </c>
      <c r="E131" s="214">
        <v>1</v>
      </c>
      <c r="F131" s="213"/>
      <c r="G131" s="219"/>
      <c r="H131" s="73">
        <f t="shared" si="7"/>
        <v>0</v>
      </c>
    </row>
    <row r="132" spans="1:8" x14ac:dyDescent="0.2">
      <c r="A132" s="220" t="s">
        <v>334</v>
      </c>
      <c r="B132" s="213" t="s">
        <v>323</v>
      </c>
      <c r="C132" s="216">
        <v>1</v>
      </c>
      <c r="D132" s="215">
        <v>2.5</v>
      </c>
      <c r="E132" s="214">
        <v>1</v>
      </c>
      <c r="F132" s="213"/>
      <c r="G132" s="219"/>
      <c r="H132" s="73">
        <f t="shared" si="7"/>
        <v>0</v>
      </c>
    </row>
    <row r="133" spans="1:8" x14ac:dyDescent="0.2">
      <c r="A133" s="220" t="s">
        <v>278</v>
      </c>
      <c r="B133" s="213" t="s">
        <v>323</v>
      </c>
      <c r="C133" s="216">
        <v>1</v>
      </c>
      <c r="D133" s="215">
        <v>2.5</v>
      </c>
      <c r="E133" s="214">
        <v>1</v>
      </c>
      <c r="F133" s="213"/>
      <c r="G133" s="219"/>
      <c r="H133" s="73">
        <f t="shared" si="7"/>
        <v>0</v>
      </c>
    </row>
    <row r="134" spans="1:8" x14ac:dyDescent="0.2">
      <c r="A134" s="220" t="s">
        <v>279</v>
      </c>
      <c r="B134" s="213" t="s">
        <v>323</v>
      </c>
      <c r="C134" s="216">
        <v>2</v>
      </c>
      <c r="D134" s="215">
        <v>5</v>
      </c>
      <c r="E134" s="214">
        <v>1</v>
      </c>
      <c r="F134" s="213"/>
      <c r="G134" s="219"/>
      <c r="H134" s="73">
        <f t="shared" si="7"/>
        <v>0</v>
      </c>
    </row>
    <row r="135" spans="1:8" x14ac:dyDescent="0.2">
      <c r="A135" s="220" t="s">
        <v>280</v>
      </c>
      <c r="B135" s="213" t="s">
        <v>323</v>
      </c>
      <c r="C135" s="216">
        <v>1</v>
      </c>
      <c r="D135" s="215">
        <v>2.5</v>
      </c>
      <c r="E135" s="214">
        <v>1</v>
      </c>
      <c r="F135" s="213"/>
      <c r="G135" s="219"/>
      <c r="H135" s="73">
        <f t="shared" si="7"/>
        <v>0</v>
      </c>
    </row>
    <row r="136" spans="1:8" x14ac:dyDescent="0.2">
      <c r="A136" s="220" t="s">
        <v>281</v>
      </c>
      <c r="B136" s="213" t="s">
        <v>323</v>
      </c>
      <c r="C136" s="216">
        <v>4</v>
      </c>
      <c r="D136" s="215">
        <v>10</v>
      </c>
      <c r="E136" s="214">
        <v>1</v>
      </c>
      <c r="F136" s="213"/>
      <c r="G136" s="219"/>
      <c r="H136" s="73">
        <f t="shared" si="7"/>
        <v>0</v>
      </c>
    </row>
    <row r="137" spans="1:8" x14ac:dyDescent="0.2">
      <c r="A137" s="14" t="s">
        <v>237</v>
      </c>
      <c r="B137" s="213" t="s">
        <v>323</v>
      </c>
      <c r="C137" s="232">
        <v>1</v>
      </c>
      <c r="D137" s="215">
        <v>2.5</v>
      </c>
      <c r="E137" s="214">
        <v>1</v>
      </c>
      <c r="F137" s="213"/>
      <c r="G137" s="219"/>
      <c r="H137" s="73">
        <f t="shared" si="7"/>
        <v>0</v>
      </c>
    </row>
    <row r="138" spans="1:8" x14ac:dyDescent="0.2">
      <c r="A138" s="14" t="s">
        <v>333</v>
      </c>
      <c r="B138" s="213" t="s">
        <v>323</v>
      </c>
      <c r="C138" s="231">
        <v>1</v>
      </c>
      <c r="D138" s="215">
        <v>3.2</v>
      </c>
      <c r="E138" s="214">
        <v>1</v>
      </c>
      <c r="F138" s="213"/>
      <c r="G138" s="219"/>
      <c r="H138" s="73">
        <f t="shared" si="7"/>
        <v>0</v>
      </c>
    </row>
    <row r="139" spans="1:8" x14ac:dyDescent="0.2">
      <c r="A139" s="220" t="s">
        <v>333</v>
      </c>
      <c r="B139" s="213"/>
      <c r="C139" s="216">
        <v>1</v>
      </c>
      <c r="D139" s="215">
        <v>10.5</v>
      </c>
      <c r="E139" s="214">
        <v>1</v>
      </c>
      <c r="F139" s="213"/>
      <c r="G139" s="219"/>
      <c r="H139" s="73">
        <f t="shared" si="7"/>
        <v>0</v>
      </c>
    </row>
    <row r="140" spans="1:8" x14ac:dyDescent="0.2">
      <c r="A140" s="220"/>
      <c r="B140" s="213"/>
      <c r="C140" s="216"/>
      <c r="D140" s="215"/>
      <c r="E140" s="214"/>
      <c r="F140" s="213"/>
      <c r="G140" s="219"/>
      <c r="H140" s="73"/>
    </row>
    <row r="141" spans="1:8" x14ac:dyDescent="0.2">
      <c r="A141" s="230" t="s">
        <v>212</v>
      </c>
      <c r="B141" s="229"/>
      <c r="C141" s="228"/>
      <c r="D141" s="227"/>
      <c r="E141" s="226"/>
      <c r="F141" s="225"/>
      <c r="G141" s="224"/>
      <c r="H141" s="223"/>
    </row>
    <row r="142" spans="1:8" x14ac:dyDescent="0.2">
      <c r="A142" s="220" t="s">
        <v>332</v>
      </c>
      <c r="B142" s="213" t="s">
        <v>323</v>
      </c>
      <c r="C142" s="221">
        <v>3</v>
      </c>
      <c r="D142" s="215">
        <v>7.5</v>
      </c>
      <c r="E142" s="214">
        <v>1</v>
      </c>
      <c r="F142" s="213"/>
      <c r="G142" s="219"/>
      <c r="H142" s="73">
        <f t="shared" ref="H142:H154" si="8">ROUND(D142*2*G142*E142,2)</f>
        <v>0</v>
      </c>
    </row>
    <row r="143" spans="1:8" x14ac:dyDescent="0.2">
      <c r="A143" s="220" t="s">
        <v>331</v>
      </c>
      <c r="B143" s="213" t="s">
        <v>323</v>
      </c>
      <c r="C143" s="221">
        <v>4</v>
      </c>
      <c r="D143" s="215">
        <v>10</v>
      </c>
      <c r="E143" s="214">
        <v>1</v>
      </c>
      <c r="F143" s="213"/>
      <c r="G143" s="219"/>
      <c r="H143" s="73">
        <f t="shared" si="8"/>
        <v>0</v>
      </c>
    </row>
    <row r="144" spans="1:8" x14ac:dyDescent="0.2">
      <c r="A144" s="220" t="s">
        <v>330</v>
      </c>
      <c r="B144" s="213" t="s">
        <v>323</v>
      </c>
      <c r="C144" s="221">
        <v>4</v>
      </c>
      <c r="D144" s="215">
        <v>10</v>
      </c>
      <c r="E144" s="214">
        <v>1</v>
      </c>
      <c r="F144" s="213"/>
      <c r="G144" s="219"/>
      <c r="H144" s="73">
        <f t="shared" si="8"/>
        <v>0</v>
      </c>
    </row>
    <row r="145" spans="1:8" x14ac:dyDescent="0.2">
      <c r="A145" s="220" t="s">
        <v>329</v>
      </c>
      <c r="B145" s="213" t="s">
        <v>323</v>
      </c>
      <c r="C145" s="221">
        <v>4</v>
      </c>
      <c r="D145" s="215">
        <v>13.6</v>
      </c>
      <c r="E145" s="214">
        <v>1</v>
      </c>
      <c r="F145" s="213"/>
      <c r="G145" s="219"/>
      <c r="H145" s="73">
        <f t="shared" si="8"/>
        <v>0</v>
      </c>
    </row>
    <row r="146" spans="1:8" x14ac:dyDescent="0.2">
      <c r="A146" s="220" t="s">
        <v>328</v>
      </c>
      <c r="B146" s="213" t="s">
        <v>323</v>
      </c>
      <c r="C146" s="221">
        <v>3</v>
      </c>
      <c r="D146" s="215">
        <v>12</v>
      </c>
      <c r="E146" s="214">
        <v>1</v>
      </c>
      <c r="F146" s="213"/>
      <c r="G146" s="219"/>
      <c r="H146" s="73">
        <f t="shared" si="8"/>
        <v>0</v>
      </c>
    </row>
    <row r="147" spans="1:8" x14ac:dyDescent="0.2">
      <c r="A147" s="220" t="s">
        <v>327</v>
      </c>
      <c r="B147" s="213" t="s">
        <v>323</v>
      </c>
      <c r="C147" s="221">
        <v>1</v>
      </c>
      <c r="D147" s="215">
        <v>2.5</v>
      </c>
      <c r="E147" s="214">
        <v>1</v>
      </c>
      <c r="F147" s="213"/>
      <c r="G147" s="219"/>
      <c r="H147" s="73">
        <f t="shared" si="8"/>
        <v>0</v>
      </c>
    </row>
    <row r="148" spans="1:8" x14ac:dyDescent="0.2">
      <c r="A148" s="220" t="s">
        <v>326</v>
      </c>
      <c r="B148" s="213" t="s">
        <v>323</v>
      </c>
      <c r="C148" s="221">
        <v>1</v>
      </c>
      <c r="D148" s="215">
        <v>2.5</v>
      </c>
      <c r="E148" s="214">
        <v>1</v>
      </c>
      <c r="F148" s="213"/>
      <c r="G148" s="219"/>
      <c r="H148" s="73">
        <f t="shared" si="8"/>
        <v>0</v>
      </c>
    </row>
    <row r="149" spans="1:8" x14ac:dyDescent="0.2">
      <c r="A149" s="220" t="s">
        <v>325</v>
      </c>
      <c r="B149" s="213" t="s">
        <v>323</v>
      </c>
      <c r="C149" s="221">
        <v>1</v>
      </c>
      <c r="D149" s="215">
        <v>3.9</v>
      </c>
      <c r="E149" s="214">
        <v>1</v>
      </c>
      <c r="F149" s="213"/>
      <c r="G149" s="219"/>
      <c r="H149" s="73">
        <f t="shared" si="8"/>
        <v>0</v>
      </c>
    </row>
    <row r="150" spans="1:8" x14ac:dyDescent="0.2">
      <c r="A150" s="220" t="s">
        <v>324</v>
      </c>
      <c r="B150" s="213" t="s">
        <v>323</v>
      </c>
      <c r="C150" s="221">
        <v>1</v>
      </c>
      <c r="D150" s="215">
        <v>10</v>
      </c>
      <c r="E150" s="214">
        <v>1</v>
      </c>
      <c r="F150" s="213"/>
      <c r="G150" s="219"/>
      <c r="H150" s="73">
        <f t="shared" si="8"/>
        <v>0</v>
      </c>
    </row>
    <row r="151" spans="1:8" x14ac:dyDescent="0.2">
      <c r="A151" s="222" t="s">
        <v>237</v>
      </c>
      <c r="B151" s="213" t="s">
        <v>323</v>
      </c>
      <c r="C151" s="221">
        <v>1</v>
      </c>
      <c r="D151" s="215">
        <v>4</v>
      </c>
      <c r="E151" s="214">
        <v>1</v>
      </c>
      <c r="F151" s="213"/>
      <c r="G151" s="219"/>
      <c r="H151" s="73">
        <f t="shared" si="8"/>
        <v>0</v>
      </c>
    </row>
    <row r="152" spans="1:8" x14ac:dyDescent="0.2">
      <c r="A152" s="220" t="s">
        <v>289</v>
      </c>
      <c r="B152" s="213" t="s">
        <v>323</v>
      </c>
      <c r="C152" s="221">
        <v>2</v>
      </c>
      <c r="D152" s="215">
        <v>5</v>
      </c>
      <c r="E152" s="214">
        <v>1</v>
      </c>
      <c r="F152" s="213"/>
      <c r="G152" s="219"/>
      <c r="H152" s="73">
        <f t="shared" si="8"/>
        <v>0</v>
      </c>
    </row>
    <row r="153" spans="1:8" x14ac:dyDescent="0.2">
      <c r="A153" s="220" t="s">
        <v>290</v>
      </c>
      <c r="B153" s="213" t="s">
        <v>323</v>
      </c>
      <c r="C153" s="216">
        <v>2</v>
      </c>
      <c r="D153" s="215">
        <v>5</v>
      </c>
      <c r="E153" s="214">
        <v>1</v>
      </c>
      <c r="F153" s="213"/>
      <c r="G153" s="219"/>
      <c r="H153" s="73">
        <f t="shared" si="8"/>
        <v>0</v>
      </c>
    </row>
    <row r="154" spans="1:8" x14ac:dyDescent="0.2">
      <c r="A154" s="220" t="s">
        <v>291</v>
      </c>
      <c r="B154" s="213" t="s">
        <v>323</v>
      </c>
      <c r="C154" s="216">
        <v>1</v>
      </c>
      <c r="D154" s="215">
        <v>2.4</v>
      </c>
      <c r="E154" s="214">
        <v>1</v>
      </c>
      <c r="F154" s="213"/>
      <c r="G154" s="219"/>
      <c r="H154" s="73">
        <f t="shared" si="8"/>
        <v>0</v>
      </c>
    </row>
    <row r="155" spans="1:8" x14ac:dyDescent="0.2">
      <c r="A155" s="218"/>
      <c r="B155" s="217"/>
      <c r="C155" s="216"/>
      <c r="D155" s="215"/>
      <c r="E155" s="214"/>
      <c r="F155" s="213"/>
      <c r="G155" s="73"/>
      <c r="H155" s="73"/>
    </row>
    <row r="156" spans="1:8" ht="15" x14ac:dyDescent="0.25">
      <c r="A156" s="212" t="s">
        <v>322</v>
      </c>
      <c r="B156" s="211"/>
      <c r="C156" s="210"/>
      <c r="D156" s="209">
        <f>SUM(D6:D155)</f>
        <v>1243.6599999999996</v>
      </c>
      <c r="E156" s="208"/>
      <c r="F156" s="207"/>
      <c r="G156" s="206"/>
      <c r="H156" s="205">
        <f>SUM(H9:H155)</f>
        <v>0</v>
      </c>
    </row>
    <row r="157" spans="1:8" ht="15.75" x14ac:dyDescent="0.25">
      <c r="A157" s="201"/>
      <c r="B157" s="201"/>
      <c r="C157" s="204"/>
      <c r="D157" s="203"/>
      <c r="E157" s="203"/>
      <c r="G157" s="202"/>
      <c r="H157" s="203"/>
    </row>
    <row r="158" spans="1:8" x14ac:dyDescent="0.2">
      <c r="A158" s="15" t="s">
        <v>321</v>
      </c>
      <c r="C158" s="18"/>
      <c r="D158" s="18"/>
      <c r="E158" s="18"/>
    </row>
    <row r="159" spans="1:8" x14ac:dyDescent="0.2">
      <c r="A159" s="15" t="s">
        <v>320</v>
      </c>
      <c r="C159" s="15"/>
      <c r="D159" s="18"/>
      <c r="E159" s="18"/>
    </row>
    <row r="160" spans="1:8" x14ac:dyDescent="0.2">
      <c r="A160" s="15" t="s">
        <v>319</v>
      </c>
      <c r="C160" s="18"/>
      <c r="D160" s="18"/>
      <c r="E160" s="18"/>
    </row>
    <row r="161" spans="1:8" x14ac:dyDescent="0.2">
      <c r="A161" s="15" t="s">
        <v>318</v>
      </c>
      <c r="C161" s="18"/>
      <c r="D161" s="18"/>
      <c r="E161" s="18"/>
    </row>
    <row r="162" spans="1:8" x14ac:dyDescent="0.2">
      <c r="A162" s="15" t="s">
        <v>317</v>
      </c>
    </row>
    <row r="165" spans="1:8" x14ac:dyDescent="0.2">
      <c r="A165" s="15" t="s">
        <v>304</v>
      </c>
      <c r="C165" s="202"/>
    </row>
    <row r="167" spans="1:8" x14ac:dyDescent="0.2">
      <c r="A167" s="146" t="s">
        <v>300</v>
      </c>
      <c r="B167" s="202"/>
      <c r="C167" s="202">
        <f>SUM(D109:D154)</f>
        <v>258.02999999999997</v>
      </c>
    </row>
    <row r="169" spans="1:8" x14ac:dyDescent="0.2">
      <c r="A169" s="146" t="s">
        <v>316</v>
      </c>
      <c r="C169" s="146"/>
    </row>
    <row r="171" spans="1:8" s="260" customFormat="1" ht="20.100000000000001" customHeight="1" x14ac:dyDescent="0.2">
      <c r="A171" s="294" t="s">
        <v>433</v>
      </c>
      <c r="B171" s="294"/>
      <c r="C171" s="294"/>
      <c r="D171" s="294"/>
      <c r="E171" s="294"/>
      <c r="F171" s="294"/>
      <c r="G171" s="295">
        <f>H156</f>
        <v>0</v>
      </c>
      <c r="H171" s="296"/>
    </row>
    <row r="172" spans="1:8" s="260" customFormat="1" ht="44.25" customHeight="1" x14ac:dyDescent="0.2">
      <c r="A172" s="294" t="s">
        <v>434</v>
      </c>
      <c r="B172" s="294"/>
      <c r="C172" s="294"/>
      <c r="D172" s="294"/>
      <c r="E172" s="294"/>
      <c r="F172" s="294"/>
      <c r="G172" s="295">
        <f>G171*1.19</f>
        <v>0</v>
      </c>
      <c r="H172" s="296"/>
    </row>
    <row r="173" spans="1:8" s="260" customFormat="1" ht="15.75" x14ac:dyDescent="0.25">
      <c r="A173" s="261"/>
      <c r="B173" s="261"/>
      <c r="C173" s="262"/>
      <c r="D173" s="263"/>
      <c r="E173" s="261"/>
      <c r="F173" s="261"/>
      <c r="G173" s="261"/>
      <c r="H173" s="261"/>
    </row>
    <row r="174" spans="1:8" s="260" customFormat="1" ht="20.100000000000001" customHeight="1" x14ac:dyDescent="0.25">
      <c r="A174" s="268" t="s">
        <v>425</v>
      </c>
      <c r="B174" s="268"/>
      <c r="C174" s="268"/>
      <c r="D174" s="268"/>
      <c r="E174" s="268"/>
      <c r="F174" s="268"/>
      <c r="G174" s="269"/>
      <c r="H174" s="270"/>
    </row>
    <row r="175" spans="1:8" s="260" customFormat="1" ht="20.100000000000001" customHeight="1" x14ac:dyDescent="0.25">
      <c r="A175" s="268" t="s">
        <v>422</v>
      </c>
      <c r="B175" s="268"/>
      <c r="C175" s="268"/>
      <c r="D175" s="268"/>
      <c r="E175" s="268"/>
      <c r="F175" s="268"/>
      <c r="G175" s="269"/>
      <c r="H175" s="270"/>
    </row>
    <row r="176" spans="1:8" s="260" customFormat="1" ht="20.100000000000001" customHeight="1" x14ac:dyDescent="0.25">
      <c r="A176" s="268" t="s">
        <v>421</v>
      </c>
      <c r="B176" s="268"/>
      <c r="C176" s="268"/>
      <c r="D176" s="268"/>
      <c r="E176" s="268"/>
      <c r="F176" s="268"/>
      <c r="G176" s="269"/>
      <c r="H176" s="270"/>
    </row>
    <row r="177" spans="1:8" s="260" customFormat="1" ht="20.100000000000001" customHeight="1" x14ac:dyDescent="0.25">
      <c r="A177" s="268" t="s">
        <v>420</v>
      </c>
      <c r="B177" s="268"/>
      <c r="C177" s="268"/>
      <c r="D177" s="268"/>
      <c r="E177" s="268"/>
      <c r="F177" s="268"/>
      <c r="G177" s="269"/>
      <c r="H177" s="270"/>
    </row>
    <row r="178" spans="1:8" s="260" customFormat="1" ht="15" x14ac:dyDescent="0.25">
      <c r="A178" s="264"/>
      <c r="B178" s="265"/>
      <c r="C178" s="264"/>
      <c r="D178" s="266"/>
      <c r="E178" s="264"/>
      <c r="F178" s="264"/>
      <c r="G178" s="267"/>
      <c r="H178" s="264"/>
    </row>
    <row r="179" spans="1:8" s="260" customFormat="1" ht="16.5" thickBot="1" x14ac:dyDescent="0.3">
      <c r="A179" s="275"/>
      <c r="B179" s="275"/>
      <c r="C179" s="275"/>
      <c r="D179" s="275"/>
      <c r="E179" s="275"/>
      <c r="F179" s="275"/>
      <c r="G179" s="275"/>
      <c r="H179" s="275"/>
    </row>
    <row r="180" spans="1:8" s="260" customFormat="1" ht="15.75" x14ac:dyDescent="0.25">
      <c r="A180" s="1" t="s">
        <v>48</v>
      </c>
      <c r="B180" s="1"/>
      <c r="C180" s="1"/>
      <c r="D180" s="1"/>
      <c r="E180" s="1"/>
      <c r="F180" s="1"/>
      <c r="G180" s="1"/>
      <c r="H180" s="1"/>
    </row>
  </sheetData>
  <sheetProtection algorithmName="SHA-512" hashValue="U90CMAVppPY499y+mUQPnGG4oZjGrMebxPV/gaBUDL0n1uM5e4/78uWyaN9MezyH30yiF2pygL4qgJx6E0x/fw==" saltValue="rJAZh4xCQGh2twiGQbb/1Q==" spinCount="100000" sheet="1"/>
  <mergeCells count="14">
    <mergeCell ref="G1:H1"/>
    <mergeCell ref="A171:F171"/>
    <mergeCell ref="G171:H171"/>
    <mergeCell ref="A172:F172"/>
    <mergeCell ref="G172:H172"/>
    <mergeCell ref="A177:F177"/>
    <mergeCell ref="G177:H177"/>
    <mergeCell ref="A179:H179"/>
    <mergeCell ref="A174:F174"/>
    <mergeCell ref="G174:H174"/>
    <mergeCell ref="A175:F175"/>
    <mergeCell ref="G175:H175"/>
    <mergeCell ref="A176:F176"/>
    <mergeCell ref="G176:H176"/>
  </mergeCells>
  <conditionalFormatting sqref="A179:H179">
    <cfRule type="cellIs" dxfId="2" priority="1" operator="equal">
      <formula>0</formula>
    </cfRule>
  </conditionalFormatting>
  <conditionalFormatting sqref="G171:H172">
    <cfRule type="cellIs" dxfId="1" priority="2" operator="equal">
      <formula>0</formula>
    </cfRule>
  </conditionalFormatting>
  <conditionalFormatting sqref="G174:H177">
    <cfRule type="cellIs" dxfId="0" priority="3" operator="equal">
      <formula>0</formula>
    </cfRule>
  </conditionalFormatting>
  <pageMargins left="0.8" right="0.36" top="0.59055118110236227" bottom="0.39370078740157483" header="0.37" footer="0.51181102362204722"/>
  <pageSetup paperSize="9" orientation="portrait" r:id="rId1"/>
  <headerFooter alignWithMargins="0"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Angebot - UHR, GR</vt:lpstr>
      <vt:lpstr>LV_ges</vt:lpstr>
      <vt:lpstr>Nebenangebot</vt:lpstr>
      <vt:lpstr>Grundreinigung</vt:lpstr>
      <vt:lpstr>Angebot - Glasreinigung</vt:lpstr>
      <vt:lpstr>'Angebot - Glasreinigung'!Drucktitel</vt:lpstr>
      <vt:lpstr>LV_ges!Drucktitel</vt:lpstr>
    </vt:vector>
  </TitlesOfParts>
  <Company>Burgenlandkreis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Sparschuh, Angela</dc:creator>
  <cp:lastModifiedBy>Ellmerich, Anne</cp:lastModifiedBy>
  <cp:lastPrinted>2025-12-09T10:40:58Z</cp:lastPrinted>
  <dcterms:created xsi:type="dcterms:W3CDTF">2025-11-13T08:25:49Z</dcterms:created>
  <dcterms:modified xsi:type="dcterms:W3CDTF">2025-12-09T12:41:53Z</dcterms:modified>
</cp:coreProperties>
</file>