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W:\Ellmerich\Ausschreibungen\2026\Amt 60\30.ZVS.4-60-1-2026 (L) Reinigung Schulen Roboter\06_Bieteranfragen\26-02-16_HT_Los 8\4_Veröffentlichung\"/>
    </mc:Choice>
  </mc:AlternateContent>
  <xr:revisionPtr revIDLastSave="0" documentId="13_ncr:1_{305B6D2D-9E24-454F-A317-D8A5A302B4D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Angebot - UHR, GR" sheetId="6" r:id="rId1"/>
    <sheet name="LV_ges" sheetId="3" r:id="rId2"/>
    <sheet name="Nebenangebot" sheetId="1" r:id="rId3"/>
    <sheet name="Grundreinigung" sheetId="4" r:id="rId4"/>
    <sheet name="Angebot - Glasreinigung" sheetId="5" r:id="rId5"/>
  </sheets>
  <definedNames>
    <definedName name="_xlnm.Print_Titles" localSheetId="4">'Angebot - Glasreinigung'!$1:$5</definedName>
    <definedName name="_xlnm.Print_Titles" localSheetId="1">LV_ges!$1:$3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10" i="3" l="1"/>
  <c r="D11" i="6"/>
  <c r="E298" i="5"/>
  <c r="I297" i="5"/>
  <c r="I296" i="5"/>
  <c r="I295" i="5"/>
  <c r="I294" i="5"/>
  <c r="E134" i="5"/>
  <c r="I134" i="5" s="1"/>
  <c r="E133" i="5"/>
  <c r="I133" i="5" s="1"/>
  <c r="E132" i="5"/>
  <c r="I132" i="5" s="1"/>
  <c r="I131" i="5"/>
  <c r="E131" i="5"/>
  <c r="I130" i="5"/>
  <c r="I129" i="5"/>
  <c r="E129" i="5"/>
  <c r="I128" i="5"/>
  <c r="I127" i="5"/>
  <c r="E127" i="5"/>
  <c r="I126" i="5"/>
  <c r="I125" i="5"/>
  <c r="E125" i="5"/>
  <c r="I124" i="5"/>
  <c r="E124" i="5"/>
  <c r="E123" i="5"/>
  <c r="I123" i="5" s="1"/>
  <c r="I122" i="5"/>
  <c r="E122" i="5"/>
  <c r="I121" i="5"/>
  <c r="E121" i="5"/>
  <c r="I120" i="5"/>
  <c r="E119" i="5"/>
  <c r="I119" i="5" s="1"/>
  <c r="I118" i="5"/>
  <c r="I117" i="5"/>
  <c r="I116" i="5"/>
  <c r="E116" i="5"/>
  <c r="E115" i="5"/>
  <c r="I115" i="5" s="1"/>
  <c r="E114" i="5"/>
  <c r="I114" i="5" s="1"/>
  <c r="I113" i="5"/>
  <c r="E113" i="5"/>
  <c r="E112" i="5"/>
  <c r="I112" i="5" s="1"/>
  <c r="E111" i="5"/>
  <c r="I111" i="5" s="1"/>
  <c r="I110" i="5"/>
  <c r="E110" i="5"/>
  <c r="E109" i="5"/>
  <c r="E135" i="5" s="1"/>
  <c r="E105" i="5"/>
  <c r="I105" i="5" s="1"/>
  <c r="I104" i="5"/>
  <c r="I103" i="5"/>
  <c r="I102" i="5"/>
  <c r="I101" i="5"/>
  <c r="I100" i="5"/>
  <c r="I99" i="5"/>
  <c r="E99" i="5"/>
  <c r="I98" i="5"/>
  <c r="I97" i="5"/>
  <c r="I96" i="5"/>
  <c r="E95" i="5"/>
  <c r="I95" i="5" s="1"/>
  <c r="I94" i="5"/>
  <c r="I93" i="5"/>
  <c r="I92" i="5"/>
  <c r="I91" i="5"/>
  <c r="I90" i="5"/>
  <c r="I87" i="5"/>
  <c r="I86" i="5"/>
  <c r="I85" i="5"/>
  <c r="I84" i="5"/>
  <c r="I83" i="5"/>
  <c r="I82" i="5"/>
  <c r="I81" i="5"/>
  <c r="I80" i="5"/>
  <c r="I79" i="5"/>
  <c r="I78" i="5"/>
  <c r="I77" i="5"/>
  <c r="I76" i="5"/>
  <c r="I75" i="5"/>
  <c r="I74" i="5"/>
  <c r="I73" i="5"/>
  <c r="I72" i="5"/>
  <c r="I71" i="5"/>
  <c r="I70" i="5"/>
  <c r="I67" i="5"/>
  <c r="E67" i="5"/>
  <c r="E301" i="5" s="1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D1" i="5"/>
  <c r="A6" i="4"/>
  <c r="E12" i="4"/>
  <c r="G12" i="4"/>
  <c r="E13" i="4"/>
  <c r="G13" i="4"/>
  <c r="E14" i="4"/>
  <c r="G14" i="4" s="1"/>
  <c r="G32" i="4" s="1"/>
  <c r="D13" i="6" s="1"/>
  <c r="E15" i="4"/>
  <c r="G15" i="4"/>
  <c r="E16" i="4"/>
  <c r="G16" i="4"/>
  <c r="E17" i="4"/>
  <c r="G17" i="4" s="1"/>
  <c r="E18" i="4"/>
  <c r="G18" i="4"/>
  <c r="G19" i="4"/>
  <c r="E21" i="4"/>
  <c r="G25" i="4"/>
  <c r="G26" i="4"/>
  <c r="G27" i="4"/>
  <c r="G28" i="4"/>
  <c r="G29" i="4"/>
  <c r="G30" i="4"/>
  <c r="S1" i="3"/>
  <c r="D5" i="3"/>
  <c r="F6" i="3"/>
  <c r="G6" i="3"/>
  <c r="F7" i="3"/>
  <c r="G7" i="3" s="1"/>
  <c r="I7" i="3" s="1"/>
  <c r="F8" i="3"/>
  <c r="G8" i="3" s="1"/>
  <c r="I8" i="3" s="1"/>
  <c r="K8" i="3" s="1"/>
  <c r="L8" i="3" s="1"/>
  <c r="M8" i="3" s="1"/>
  <c r="F9" i="3"/>
  <c r="G9" i="3"/>
  <c r="F10" i="3"/>
  <c r="G10" i="3" s="1"/>
  <c r="I10" i="3" s="1"/>
  <c r="F11" i="3"/>
  <c r="G11" i="3" s="1"/>
  <c r="F12" i="3"/>
  <c r="G12" i="3"/>
  <c r="I12" i="3" s="1"/>
  <c r="K12" i="3" s="1"/>
  <c r="L12" i="3" s="1"/>
  <c r="M12" i="3" s="1"/>
  <c r="F13" i="3"/>
  <c r="G13" i="3" s="1"/>
  <c r="I13" i="3" s="1"/>
  <c r="K13" i="3" s="1"/>
  <c r="L13" i="3" s="1"/>
  <c r="M13" i="3" s="1"/>
  <c r="F14" i="3"/>
  <c r="G14" i="3" s="1"/>
  <c r="F15" i="3"/>
  <c r="G15" i="3"/>
  <c r="I15" i="3" s="1"/>
  <c r="K15" i="3" s="1"/>
  <c r="L15" i="3" s="1"/>
  <c r="M15" i="3" s="1"/>
  <c r="F16" i="3"/>
  <c r="G16" i="3" s="1"/>
  <c r="I16" i="3" s="1"/>
  <c r="F17" i="3"/>
  <c r="G17" i="3" s="1"/>
  <c r="I17" i="3" s="1"/>
  <c r="K17" i="3" s="1"/>
  <c r="L17" i="3" s="1"/>
  <c r="M17" i="3" s="1"/>
  <c r="F18" i="3"/>
  <c r="G18" i="3"/>
  <c r="I18" i="3" s="1"/>
  <c r="K18" i="3" s="1"/>
  <c r="L18" i="3" s="1"/>
  <c r="M18" i="3" s="1"/>
  <c r="F19" i="3"/>
  <c r="G19" i="3" s="1"/>
  <c r="I19" i="3" s="1"/>
  <c r="K19" i="3" s="1"/>
  <c r="L19" i="3" s="1"/>
  <c r="M19" i="3" s="1"/>
  <c r="F20" i="3"/>
  <c r="G20" i="3" s="1"/>
  <c r="I20" i="3" s="1"/>
  <c r="K20" i="3" s="1"/>
  <c r="L20" i="3" s="1"/>
  <c r="M20" i="3" s="1"/>
  <c r="F21" i="3"/>
  <c r="G21" i="3"/>
  <c r="F22" i="3"/>
  <c r="G22" i="3" s="1"/>
  <c r="I22" i="3" s="1"/>
  <c r="K22" i="3" s="1"/>
  <c r="L22" i="3" s="1"/>
  <c r="M22" i="3" s="1"/>
  <c r="F23" i="3"/>
  <c r="G23" i="3" s="1"/>
  <c r="I23" i="3" s="1"/>
  <c r="K23" i="3" s="1"/>
  <c r="L23" i="3" s="1"/>
  <c r="M23" i="3" s="1"/>
  <c r="F24" i="3"/>
  <c r="G24" i="3"/>
  <c r="I24" i="3" s="1"/>
  <c r="K24" i="3" s="1"/>
  <c r="L24" i="3" s="1"/>
  <c r="M24" i="3" s="1"/>
  <c r="F25" i="3"/>
  <c r="G25" i="3" s="1"/>
  <c r="I25" i="3" s="1"/>
  <c r="K25" i="3" s="1"/>
  <c r="L25" i="3" s="1"/>
  <c r="M25" i="3" s="1"/>
  <c r="F26" i="3"/>
  <c r="G26" i="3" s="1"/>
  <c r="D28" i="3"/>
  <c r="F29" i="3"/>
  <c r="G29" i="3"/>
  <c r="I29" i="3" s="1"/>
  <c r="K29" i="3"/>
  <c r="L29" i="3"/>
  <c r="M29" i="3" s="1"/>
  <c r="F30" i="3"/>
  <c r="G30" i="3" s="1"/>
  <c r="I30" i="3" s="1"/>
  <c r="K30" i="3" s="1"/>
  <c r="L30" i="3" s="1"/>
  <c r="M30" i="3" s="1"/>
  <c r="F31" i="3"/>
  <c r="G31" i="3"/>
  <c r="I31" i="3" s="1"/>
  <c r="F32" i="3"/>
  <c r="G32" i="3"/>
  <c r="I32" i="3"/>
  <c r="K32" i="3" s="1"/>
  <c r="L32" i="3" s="1"/>
  <c r="M32" i="3" s="1"/>
  <c r="F33" i="3"/>
  <c r="G33" i="3"/>
  <c r="I33" i="3" s="1"/>
  <c r="K33" i="3" s="1"/>
  <c r="L33" i="3" s="1"/>
  <c r="M33" i="3" s="1"/>
  <c r="F34" i="3"/>
  <c r="G34" i="3"/>
  <c r="I34" i="3"/>
  <c r="K34" i="3" s="1"/>
  <c r="L34" i="3" s="1"/>
  <c r="M34" i="3" s="1"/>
  <c r="F35" i="3"/>
  <c r="G35" i="3"/>
  <c r="I35" i="3" s="1"/>
  <c r="K35" i="3" s="1"/>
  <c r="L35" i="3" s="1"/>
  <c r="M35" i="3" s="1"/>
  <c r="F36" i="3"/>
  <c r="G36" i="3"/>
  <c r="I36" i="3"/>
  <c r="K36" i="3" s="1"/>
  <c r="L36" i="3" s="1"/>
  <c r="M36" i="3" s="1"/>
  <c r="F37" i="3"/>
  <c r="G37" i="3"/>
  <c r="I37" i="3" s="1"/>
  <c r="K37" i="3" s="1"/>
  <c r="L37" i="3" s="1"/>
  <c r="M37" i="3" s="1"/>
  <c r="F38" i="3"/>
  <c r="G38" i="3"/>
  <c r="I38" i="3"/>
  <c r="K38" i="3" s="1"/>
  <c r="L38" i="3" s="1"/>
  <c r="M38" i="3" s="1"/>
  <c r="F39" i="3"/>
  <c r="G39" i="3"/>
  <c r="I39" i="3" s="1"/>
  <c r="K39" i="3" s="1"/>
  <c r="L39" i="3" s="1"/>
  <c r="M39" i="3" s="1"/>
  <c r="F40" i="3"/>
  <c r="G40" i="3"/>
  <c r="I40" i="3"/>
  <c r="K40" i="3" s="1"/>
  <c r="L40" i="3" s="1"/>
  <c r="M40" i="3" s="1"/>
  <c r="F41" i="3"/>
  <c r="G41" i="3"/>
  <c r="I41" i="3" s="1"/>
  <c r="K41" i="3" s="1"/>
  <c r="L41" i="3" s="1"/>
  <c r="M41" i="3" s="1"/>
  <c r="F42" i="3"/>
  <c r="G42" i="3"/>
  <c r="I42" i="3"/>
  <c r="K42" i="3" s="1"/>
  <c r="L42" i="3" s="1"/>
  <c r="M42" i="3" s="1"/>
  <c r="F43" i="3"/>
  <c r="G43" i="3"/>
  <c r="I43" i="3" s="1"/>
  <c r="K43" i="3" s="1"/>
  <c r="L43" i="3" s="1"/>
  <c r="M43" i="3" s="1"/>
  <c r="F44" i="3"/>
  <c r="G44" i="3"/>
  <c r="I44" i="3"/>
  <c r="K44" i="3" s="1"/>
  <c r="L44" i="3" s="1"/>
  <c r="M44" i="3" s="1"/>
  <c r="F45" i="3"/>
  <c r="G45" i="3"/>
  <c r="I45" i="3" s="1"/>
  <c r="K45" i="3" s="1"/>
  <c r="L45" i="3" s="1"/>
  <c r="M45" i="3" s="1"/>
  <c r="F46" i="3"/>
  <c r="G46" i="3"/>
  <c r="I46" i="3"/>
  <c r="K46" i="3" s="1"/>
  <c r="L46" i="3" s="1"/>
  <c r="M46" i="3" s="1"/>
  <c r="F47" i="3"/>
  <c r="G47" i="3"/>
  <c r="I47" i="3" s="1"/>
  <c r="K47" i="3" s="1"/>
  <c r="L47" i="3" s="1"/>
  <c r="M47" i="3" s="1"/>
  <c r="F48" i="3"/>
  <c r="G48" i="3"/>
  <c r="I48" i="3"/>
  <c r="K48" i="3" s="1"/>
  <c r="L48" i="3" s="1"/>
  <c r="M48" i="3" s="1"/>
  <c r="D50" i="3"/>
  <c r="F51" i="3"/>
  <c r="G51" i="3" s="1"/>
  <c r="I51" i="3" s="1"/>
  <c r="K51" i="3" s="1"/>
  <c r="L51" i="3" s="1"/>
  <c r="M51" i="3" s="1"/>
  <c r="F52" i="3"/>
  <c r="G52" i="3" s="1"/>
  <c r="I52" i="3" s="1"/>
  <c r="K52" i="3" s="1"/>
  <c r="L52" i="3" s="1"/>
  <c r="M52" i="3" s="1"/>
  <c r="F53" i="3"/>
  <c r="G53" i="3"/>
  <c r="I53" i="3" s="1"/>
  <c r="K53" i="3" s="1"/>
  <c r="L53" i="3" s="1"/>
  <c r="M53" i="3" s="1"/>
  <c r="F54" i="3"/>
  <c r="G54" i="3" s="1"/>
  <c r="I54" i="3" s="1"/>
  <c r="K54" i="3" s="1"/>
  <c r="L54" i="3" s="1"/>
  <c r="M54" i="3" s="1"/>
  <c r="F55" i="3"/>
  <c r="G55" i="3" s="1"/>
  <c r="I55" i="3" s="1"/>
  <c r="K55" i="3" s="1"/>
  <c r="L55" i="3" s="1"/>
  <c r="M55" i="3" s="1"/>
  <c r="F56" i="3"/>
  <c r="G56" i="3"/>
  <c r="I56" i="3" s="1"/>
  <c r="K56" i="3" s="1"/>
  <c r="L56" i="3" s="1"/>
  <c r="M56" i="3" s="1"/>
  <c r="F57" i="3"/>
  <c r="G57" i="3" s="1"/>
  <c r="I57" i="3" s="1"/>
  <c r="K57" i="3" s="1"/>
  <c r="L57" i="3" s="1"/>
  <c r="M57" i="3" s="1"/>
  <c r="F58" i="3"/>
  <c r="G58" i="3" s="1"/>
  <c r="I58" i="3" s="1"/>
  <c r="K58" i="3" s="1"/>
  <c r="L58" i="3" s="1"/>
  <c r="M58" i="3" s="1"/>
  <c r="F59" i="3"/>
  <c r="G59" i="3"/>
  <c r="I59" i="3" s="1"/>
  <c r="K59" i="3" s="1"/>
  <c r="L59" i="3" s="1"/>
  <c r="M59" i="3" s="1"/>
  <c r="F60" i="3"/>
  <c r="G60" i="3" s="1"/>
  <c r="I60" i="3" s="1"/>
  <c r="K60" i="3" s="1"/>
  <c r="L60" i="3" s="1"/>
  <c r="M60" i="3" s="1"/>
  <c r="F61" i="3"/>
  <c r="G61" i="3" s="1"/>
  <c r="I61" i="3" s="1"/>
  <c r="K61" i="3" s="1"/>
  <c r="L61" i="3" s="1"/>
  <c r="M61" i="3" s="1"/>
  <c r="F62" i="3"/>
  <c r="G62" i="3"/>
  <c r="I62" i="3" s="1"/>
  <c r="K62" i="3" s="1"/>
  <c r="L62" i="3" s="1"/>
  <c r="M62" i="3" s="1"/>
  <c r="F63" i="3"/>
  <c r="G63" i="3" s="1"/>
  <c r="I63" i="3" s="1"/>
  <c r="K63" i="3" s="1"/>
  <c r="L63" i="3" s="1"/>
  <c r="M63" i="3" s="1"/>
  <c r="F64" i="3"/>
  <c r="G64" i="3" s="1"/>
  <c r="I64" i="3" s="1"/>
  <c r="K64" i="3" s="1"/>
  <c r="L64" i="3" s="1"/>
  <c r="M64" i="3" s="1"/>
  <c r="F65" i="3"/>
  <c r="G65" i="3"/>
  <c r="I65" i="3" s="1"/>
  <c r="K65" i="3" s="1"/>
  <c r="L65" i="3" s="1"/>
  <c r="M65" i="3" s="1"/>
  <c r="F66" i="3"/>
  <c r="G66" i="3" s="1"/>
  <c r="I66" i="3" s="1"/>
  <c r="K66" i="3" s="1"/>
  <c r="L66" i="3" s="1"/>
  <c r="M66" i="3" s="1"/>
  <c r="F67" i="3"/>
  <c r="G67" i="3" s="1"/>
  <c r="F68" i="3"/>
  <c r="G68" i="3"/>
  <c r="I68" i="3" s="1"/>
  <c r="K68" i="3" s="1"/>
  <c r="L68" i="3" s="1"/>
  <c r="M68" i="3" s="1"/>
  <c r="F69" i="3"/>
  <c r="G69" i="3" s="1"/>
  <c r="I69" i="3" s="1"/>
  <c r="K69" i="3" s="1"/>
  <c r="L69" i="3" s="1"/>
  <c r="M69" i="3" s="1"/>
  <c r="F70" i="3"/>
  <c r="G70" i="3" s="1"/>
  <c r="I70" i="3" s="1"/>
  <c r="K70" i="3" s="1"/>
  <c r="L70" i="3" s="1"/>
  <c r="M70" i="3" s="1"/>
  <c r="F71" i="3"/>
  <c r="G71" i="3"/>
  <c r="I71" i="3" s="1"/>
  <c r="K71" i="3" s="1"/>
  <c r="L71" i="3" s="1"/>
  <c r="M71" i="3" s="1"/>
  <c r="F72" i="3"/>
  <c r="G72" i="3" s="1"/>
  <c r="I72" i="3" s="1"/>
  <c r="K72" i="3" s="1"/>
  <c r="L72" i="3" s="1"/>
  <c r="M72" i="3" s="1"/>
  <c r="D74" i="3"/>
  <c r="T6" i="3" s="1"/>
  <c r="F75" i="3"/>
  <c r="G75" i="3" s="1"/>
  <c r="I75" i="3" s="1"/>
  <c r="K75" i="3" s="1"/>
  <c r="L75" i="3" s="1"/>
  <c r="M75" i="3"/>
  <c r="F76" i="3"/>
  <c r="G76" i="3" s="1"/>
  <c r="I76" i="3" s="1"/>
  <c r="K76" i="3" s="1"/>
  <c r="L76" i="3" s="1"/>
  <c r="M76" i="3"/>
  <c r="F77" i="3"/>
  <c r="G77" i="3" s="1"/>
  <c r="I77" i="3" s="1"/>
  <c r="K77" i="3" s="1"/>
  <c r="L77" i="3" s="1"/>
  <c r="M77" i="3" s="1"/>
  <c r="F78" i="3"/>
  <c r="G78" i="3" s="1"/>
  <c r="I78" i="3" s="1"/>
  <c r="K78" i="3" s="1"/>
  <c r="L78" i="3"/>
  <c r="M78" i="3"/>
  <c r="F79" i="3"/>
  <c r="G79" i="3" s="1"/>
  <c r="I79" i="3" s="1"/>
  <c r="K79" i="3" s="1"/>
  <c r="L79" i="3" s="1"/>
  <c r="M79" i="3" s="1"/>
  <c r="F80" i="3"/>
  <c r="G80" i="3" s="1"/>
  <c r="I80" i="3" s="1"/>
  <c r="K80" i="3" s="1"/>
  <c r="L80" i="3" s="1"/>
  <c r="M80" i="3" s="1"/>
  <c r="F81" i="3"/>
  <c r="G81" i="3" s="1"/>
  <c r="I81" i="3" s="1"/>
  <c r="K81" i="3" s="1"/>
  <c r="L81" i="3" s="1"/>
  <c r="M81" i="3" s="1"/>
  <c r="F82" i="3"/>
  <c r="G82" i="3" s="1"/>
  <c r="I82" i="3" s="1"/>
  <c r="K82" i="3" s="1"/>
  <c r="L82" i="3" s="1"/>
  <c r="M82" i="3" s="1"/>
  <c r="F83" i="3"/>
  <c r="G83" i="3" s="1"/>
  <c r="I83" i="3" s="1"/>
  <c r="K83" i="3" s="1"/>
  <c r="L83" i="3" s="1"/>
  <c r="M83" i="3" s="1"/>
  <c r="F84" i="3"/>
  <c r="G84" i="3" s="1"/>
  <c r="I84" i="3" s="1"/>
  <c r="K84" i="3" s="1"/>
  <c r="L84" i="3" s="1"/>
  <c r="M84" i="3" s="1"/>
  <c r="F85" i="3"/>
  <c r="G85" i="3" s="1"/>
  <c r="I85" i="3" s="1"/>
  <c r="K85" i="3" s="1"/>
  <c r="L85" i="3" s="1"/>
  <c r="M85" i="3" s="1"/>
  <c r="F86" i="3"/>
  <c r="G86" i="3" s="1"/>
  <c r="I86" i="3" s="1"/>
  <c r="K86" i="3" s="1"/>
  <c r="L86" i="3" s="1"/>
  <c r="M86" i="3" s="1"/>
  <c r="F87" i="3"/>
  <c r="G87" i="3" s="1"/>
  <c r="I87" i="3" s="1"/>
  <c r="K87" i="3" s="1"/>
  <c r="L87" i="3" s="1"/>
  <c r="M87" i="3" s="1"/>
  <c r="F88" i="3"/>
  <c r="G88" i="3" s="1"/>
  <c r="I88" i="3" s="1"/>
  <c r="K88" i="3" s="1"/>
  <c r="L88" i="3" s="1"/>
  <c r="M88" i="3" s="1"/>
  <c r="F89" i="3"/>
  <c r="G89" i="3" s="1"/>
  <c r="I89" i="3" s="1"/>
  <c r="K89" i="3" s="1"/>
  <c r="L89" i="3" s="1"/>
  <c r="M89" i="3" s="1"/>
  <c r="F90" i="3"/>
  <c r="G90" i="3" s="1"/>
  <c r="I90" i="3" s="1"/>
  <c r="K90" i="3" s="1"/>
  <c r="L90" i="3" s="1"/>
  <c r="M90" i="3" s="1"/>
  <c r="F91" i="3"/>
  <c r="G91" i="3" s="1"/>
  <c r="I91" i="3" s="1"/>
  <c r="K91" i="3" s="1"/>
  <c r="L91" i="3" s="1"/>
  <c r="M91" i="3" s="1"/>
  <c r="D93" i="3"/>
  <c r="F94" i="3"/>
  <c r="G94" i="3" s="1"/>
  <c r="I94" i="3" s="1"/>
  <c r="K94" i="3" s="1"/>
  <c r="L94" i="3" s="1"/>
  <c r="M94" i="3"/>
  <c r="F95" i="3"/>
  <c r="G95" i="3" s="1"/>
  <c r="I95" i="3" s="1"/>
  <c r="K95" i="3" s="1"/>
  <c r="L95" i="3" s="1"/>
  <c r="M95" i="3"/>
  <c r="F96" i="3"/>
  <c r="G96" i="3" s="1"/>
  <c r="I96" i="3" s="1"/>
  <c r="K96" i="3" s="1"/>
  <c r="L96" i="3" s="1"/>
  <c r="M96" i="3" s="1"/>
  <c r="F97" i="3"/>
  <c r="G97" i="3" s="1"/>
  <c r="I97" i="3" s="1"/>
  <c r="K97" i="3" s="1"/>
  <c r="L97" i="3" s="1"/>
  <c r="M97" i="3"/>
  <c r="F98" i="3"/>
  <c r="G98" i="3" s="1"/>
  <c r="I98" i="3" s="1"/>
  <c r="K98" i="3" s="1"/>
  <c r="L98" i="3" s="1"/>
  <c r="M98" i="3"/>
  <c r="F99" i="3"/>
  <c r="G99" i="3" s="1"/>
  <c r="I99" i="3" s="1"/>
  <c r="K99" i="3" s="1"/>
  <c r="L99" i="3" s="1"/>
  <c r="M99" i="3" s="1"/>
  <c r="F100" i="3"/>
  <c r="G100" i="3" s="1"/>
  <c r="I100" i="3" s="1"/>
  <c r="K100" i="3" s="1"/>
  <c r="L100" i="3" s="1"/>
  <c r="M100" i="3"/>
  <c r="F101" i="3"/>
  <c r="G101" i="3" s="1"/>
  <c r="I101" i="3" s="1"/>
  <c r="K101" i="3" s="1"/>
  <c r="L101" i="3" s="1"/>
  <c r="M101" i="3"/>
  <c r="F102" i="3"/>
  <c r="G102" i="3" s="1"/>
  <c r="I102" i="3" s="1"/>
  <c r="K102" i="3" s="1"/>
  <c r="L102" i="3" s="1"/>
  <c r="M102" i="3" s="1"/>
  <c r="F103" i="3"/>
  <c r="G103" i="3" s="1"/>
  <c r="I103" i="3" s="1"/>
  <c r="K103" i="3" s="1"/>
  <c r="L103" i="3" s="1"/>
  <c r="M103" i="3"/>
  <c r="F104" i="3"/>
  <c r="G104" i="3" s="1"/>
  <c r="I104" i="3" s="1"/>
  <c r="K104" i="3" s="1"/>
  <c r="L104" i="3" s="1"/>
  <c r="M104" i="3"/>
  <c r="F105" i="3"/>
  <c r="G105" i="3" s="1"/>
  <c r="I105" i="3" s="1"/>
  <c r="K105" i="3" s="1"/>
  <c r="L105" i="3" s="1"/>
  <c r="M105" i="3" s="1"/>
  <c r="F106" i="3"/>
  <c r="G106" i="3" s="1"/>
  <c r="I106" i="3" s="1"/>
  <c r="K106" i="3" s="1"/>
  <c r="L106" i="3" s="1"/>
  <c r="M106" i="3"/>
  <c r="C108" i="3"/>
  <c r="F111" i="3"/>
  <c r="G111" i="3"/>
  <c r="I111" i="3"/>
  <c r="K111" i="3"/>
  <c r="L111" i="3" s="1"/>
  <c r="M111" i="3" s="1"/>
  <c r="F112" i="3"/>
  <c r="G112" i="3"/>
  <c r="I112" i="3"/>
  <c r="K112" i="3"/>
  <c r="L112" i="3" s="1"/>
  <c r="M112" i="3" s="1"/>
  <c r="F113" i="3"/>
  <c r="G113" i="3"/>
  <c r="I113" i="3"/>
  <c r="K113" i="3"/>
  <c r="L113" i="3" s="1"/>
  <c r="M113" i="3" s="1"/>
  <c r="F114" i="3"/>
  <c r="G114" i="3"/>
  <c r="I114" i="3"/>
  <c r="K114" i="3"/>
  <c r="L114" i="3" s="1"/>
  <c r="M114" i="3" s="1"/>
  <c r="F115" i="3"/>
  <c r="G115" i="3"/>
  <c r="I115" i="3"/>
  <c r="K115" i="3"/>
  <c r="L115" i="3" s="1"/>
  <c r="M115" i="3" s="1"/>
  <c r="F116" i="3"/>
  <c r="G116" i="3"/>
  <c r="I116" i="3"/>
  <c r="K116" i="3"/>
  <c r="L116" i="3" s="1"/>
  <c r="M116" i="3" s="1"/>
  <c r="F117" i="3"/>
  <c r="G117" i="3"/>
  <c r="I117" i="3"/>
  <c r="K117" i="3"/>
  <c r="L117" i="3" s="1"/>
  <c r="M117" i="3" s="1"/>
  <c r="F118" i="3"/>
  <c r="G118" i="3"/>
  <c r="I118" i="3"/>
  <c r="K118" i="3"/>
  <c r="L118" i="3" s="1"/>
  <c r="M118" i="3" s="1"/>
  <c r="F119" i="3"/>
  <c r="G119" i="3"/>
  <c r="I119" i="3"/>
  <c r="K119" i="3"/>
  <c r="L119" i="3" s="1"/>
  <c r="M119" i="3" s="1"/>
  <c r="F120" i="3"/>
  <c r="G120" i="3"/>
  <c r="I120" i="3"/>
  <c r="K120" i="3"/>
  <c r="L120" i="3" s="1"/>
  <c r="M120" i="3" s="1"/>
  <c r="F121" i="3"/>
  <c r="G121" i="3"/>
  <c r="I121" i="3"/>
  <c r="K121" i="3"/>
  <c r="L121" i="3" s="1"/>
  <c r="M121" i="3" s="1"/>
  <c r="F122" i="3"/>
  <c r="G122" i="3"/>
  <c r="I122" i="3"/>
  <c r="K122" i="3"/>
  <c r="L122" i="3" s="1"/>
  <c r="M122" i="3" s="1"/>
  <c r="F123" i="3"/>
  <c r="G123" i="3" s="1"/>
  <c r="I123" i="3" s="1"/>
  <c r="K123" i="3" s="1"/>
  <c r="L123" i="3" s="1"/>
  <c r="M123" i="3" s="1"/>
  <c r="F124" i="3"/>
  <c r="G124" i="3" s="1"/>
  <c r="I124" i="3" s="1"/>
  <c r="K124" i="3" s="1"/>
  <c r="L124" i="3" s="1"/>
  <c r="M124" i="3" s="1"/>
  <c r="F125" i="3"/>
  <c r="G125" i="3" s="1"/>
  <c r="I125" i="3" s="1"/>
  <c r="K125" i="3"/>
  <c r="L125" i="3" s="1"/>
  <c r="M125" i="3" s="1"/>
  <c r="F126" i="3"/>
  <c r="G126" i="3" s="1"/>
  <c r="I126" i="3" s="1"/>
  <c r="K126" i="3" s="1"/>
  <c r="L126" i="3" s="1"/>
  <c r="M126" i="3" s="1"/>
  <c r="F127" i="3"/>
  <c r="G127" i="3" s="1"/>
  <c r="I127" i="3" s="1"/>
  <c r="K127" i="3" s="1"/>
  <c r="L127" i="3" s="1"/>
  <c r="M127" i="3" s="1"/>
  <c r="F128" i="3"/>
  <c r="G128" i="3" s="1"/>
  <c r="I128" i="3" s="1"/>
  <c r="K128" i="3"/>
  <c r="L128" i="3" s="1"/>
  <c r="M128" i="3" s="1"/>
  <c r="F129" i="3"/>
  <c r="G129" i="3" s="1"/>
  <c r="I129" i="3" s="1"/>
  <c r="K129" i="3" s="1"/>
  <c r="L129" i="3" s="1"/>
  <c r="M129" i="3" s="1"/>
  <c r="F130" i="3"/>
  <c r="G130" i="3" s="1"/>
  <c r="I130" i="3" s="1"/>
  <c r="K130" i="3" s="1"/>
  <c r="L130" i="3" s="1"/>
  <c r="M130" i="3" s="1"/>
  <c r="F131" i="3"/>
  <c r="G131" i="3" s="1"/>
  <c r="I131" i="3" s="1"/>
  <c r="K131" i="3"/>
  <c r="L131" i="3" s="1"/>
  <c r="M131" i="3" s="1"/>
  <c r="F132" i="3"/>
  <c r="G132" i="3" s="1"/>
  <c r="I132" i="3" s="1"/>
  <c r="K132" i="3" s="1"/>
  <c r="L132" i="3" s="1"/>
  <c r="M132" i="3" s="1"/>
  <c r="C134" i="3"/>
  <c r="D135" i="3"/>
  <c r="F136" i="3"/>
  <c r="G136" i="3"/>
  <c r="I136" i="3" s="1"/>
  <c r="K136" i="3" s="1"/>
  <c r="L136" i="3" s="1"/>
  <c r="M136" i="3" s="1"/>
  <c r="F137" i="3"/>
  <c r="G137" i="3"/>
  <c r="I137" i="3" s="1"/>
  <c r="K137" i="3" s="1"/>
  <c r="L137" i="3" s="1"/>
  <c r="M137" i="3" s="1"/>
  <c r="F138" i="3"/>
  <c r="G138" i="3"/>
  <c r="I138" i="3" s="1"/>
  <c r="K138" i="3" s="1"/>
  <c r="L138" i="3" s="1"/>
  <c r="M138" i="3" s="1"/>
  <c r="F139" i="3"/>
  <c r="G139" i="3"/>
  <c r="I139" i="3" s="1"/>
  <c r="K139" i="3" s="1"/>
  <c r="L139" i="3" s="1"/>
  <c r="M139" i="3" s="1"/>
  <c r="F140" i="3"/>
  <c r="G140" i="3"/>
  <c r="I140" i="3" s="1"/>
  <c r="K140" i="3" s="1"/>
  <c r="L140" i="3" s="1"/>
  <c r="M140" i="3" s="1"/>
  <c r="F141" i="3"/>
  <c r="G141" i="3"/>
  <c r="I141" i="3" s="1"/>
  <c r="K141" i="3" s="1"/>
  <c r="L141" i="3" s="1"/>
  <c r="M141" i="3" s="1"/>
  <c r="F142" i="3"/>
  <c r="G142" i="3"/>
  <c r="I142" i="3" s="1"/>
  <c r="K142" i="3" s="1"/>
  <c r="L142" i="3" s="1"/>
  <c r="M142" i="3" s="1"/>
  <c r="F143" i="3"/>
  <c r="G143" i="3"/>
  <c r="I143" i="3" s="1"/>
  <c r="K143" i="3" s="1"/>
  <c r="L143" i="3" s="1"/>
  <c r="M143" i="3" s="1"/>
  <c r="F144" i="3"/>
  <c r="G144" i="3"/>
  <c r="I144" i="3" s="1"/>
  <c r="K144" i="3" s="1"/>
  <c r="L144" i="3" s="1"/>
  <c r="M144" i="3" s="1"/>
  <c r="F145" i="3"/>
  <c r="G145" i="3"/>
  <c r="I145" i="3" s="1"/>
  <c r="K145" i="3" s="1"/>
  <c r="L145" i="3" s="1"/>
  <c r="M145" i="3" s="1"/>
  <c r="F146" i="3"/>
  <c r="G146" i="3"/>
  <c r="I146" i="3" s="1"/>
  <c r="K146" i="3" s="1"/>
  <c r="L146" i="3" s="1"/>
  <c r="M146" i="3" s="1"/>
  <c r="F147" i="3"/>
  <c r="G147" i="3"/>
  <c r="I147" i="3" s="1"/>
  <c r="K147" i="3" s="1"/>
  <c r="L147" i="3" s="1"/>
  <c r="M147" i="3" s="1"/>
  <c r="C149" i="3"/>
  <c r="C150" i="3"/>
  <c r="D67" i="1"/>
  <c r="D65" i="1"/>
  <c r="D70" i="1" s="1"/>
  <c r="I109" i="5" l="1"/>
  <c r="I301" i="5" s="1"/>
  <c r="H308" i="5" s="1"/>
  <c r="H309" i="5" s="1"/>
  <c r="G34" i="4"/>
  <c r="G36" i="4" s="1"/>
  <c r="D14" i="6" s="1"/>
  <c r="D17" i="6" s="1"/>
  <c r="U9" i="3"/>
  <c r="K10" i="3"/>
  <c r="L10" i="3" s="1"/>
  <c r="T15" i="3"/>
  <c r="T24" i="3"/>
  <c r="T28" i="3"/>
  <c r="V29" i="3"/>
  <c r="S12" i="3"/>
  <c r="S18" i="3"/>
  <c r="V25" i="3"/>
  <c r="U10" i="3"/>
  <c r="U25" i="3"/>
  <c r="S6" i="3"/>
  <c r="V13" i="3"/>
  <c r="S21" i="3"/>
  <c r="U13" i="3"/>
  <c r="U22" i="3"/>
  <c r="V10" i="3"/>
  <c r="V22" i="3"/>
  <c r="T27" i="3"/>
  <c r="S9" i="3"/>
  <c r="S15" i="3"/>
  <c r="S24" i="3"/>
  <c r="I67" i="3"/>
  <c r="K67" i="3" s="1"/>
  <c r="L67" i="3" s="1"/>
  <c r="M67" i="3" s="1"/>
  <c r="T18" i="3"/>
  <c r="K31" i="3"/>
  <c r="L31" i="3" s="1"/>
  <c r="U16" i="3"/>
  <c r="U12" i="3"/>
  <c r="K16" i="3"/>
  <c r="L16" i="3" s="1"/>
  <c r="U15" i="3"/>
  <c r="K7" i="3"/>
  <c r="L7" i="3" s="1"/>
  <c r="I6" i="3"/>
  <c r="T4" i="3"/>
  <c r="S27" i="3"/>
  <c r="T29" i="3"/>
  <c r="S5" i="3"/>
  <c r="I21" i="3"/>
  <c r="T19" i="3"/>
  <c r="I9" i="3"/>
  <c r="T7" i="3"/>
  <c r="U28" i="3"/>
  <c r="G150" i="3"/>
  <c r="T26" i="3"/>
  <c r="I26" i="3"/>
  <c r="T21" i="3"/>
  <c r="T17" i="3"/>
  <c r="I14" i="3"/>
  <c r="T12" i="3"/>
  <c r="T14" i="3"/>
  <c r="I11" i="3"/>
  <c r="T9" i="3"/>
  <c r="U29" i="3"/>
  <c r="S28" i="3"/>
  <c r="T25" i="3"/>
  <c r="V23" i="3"/>
  <c r="T22" i="3"/>
  <c r="V20" i="3"/>
  <c r="T16" i="3"/>
  <c r="T13" i="3"/>
  <c r="V11" i="3"/>
  <c r="T10" i="3"/>
  <c r="V8" i="3"/>
  <c r="V5" i="3"/>
  <c r="S25" i="3"/>
  <c r="U23" i="3"/>
  <c r="S22" i="3"/>
  <c r="U20" i="3"/>
  <c r="S19" i="3"/>
  <c r="S16" i="3"/>
  <c r="S13" i="3"/>
  <c r="U11" i="3"/>
  <c r="S10" i="3"/>
  <c r="U8" i="3"/>
  <c r="S7" i="3"/>
  <c r="U5" i="3"/>
  <c r="S29" i="3"/>
  <c r="V27" i="3"/>
  <c r="V24" i="3"/>
  <c r="T23" i="3"/>
  <c r="V21" i="3"/>
  <c r="T20" i="3"/>
  <c r="T11" i="3"/>
  <c r="T8" i="3"/>
  <c r="V6" i="3"/>
  <c r="T5" i="3"/>
  <c r="S4" i="3"/>
  <c r="V28" i="3"/>
  <c r="U27" i="3"/>
  <c r="S26" i="3"/>
  <c r="U24" i="3"/>
  <c r="S23" i="3"/>
  <c r="U21" i="3"/>
  <c r="S20" i="3"/>
  <c r="S17" i="3"/>
  <c r="S14" i="3"/>
  <c r="S11" i="3"/>
  <c r="S8" i="3"/>
  <c r="U6" i="3"/>
  <c r="V18" i="3" l="1"/>
  <c r="U18" i="3"/>
  <c r="S30" i="3"/>
  <c r="K9" i="3"/>
  <c r="L9" i="3" s="1"/>
  <c r="U7" i="3"/>
  <c r="T30" i="3"/>
  <c r="U17" i="3"/>
  <c r="K14" i="3"/>
  <c r="L14" i="3" s="1"/>
  <c r="U14" i="3"/>
  <c r="K11" i="3"/>
  <c r="L11" i="3" s="1"/>
  <c r="U26" i="3"/>
  <c r="K26" i="3"/>
  <c r="L26" i="3" s="1"/>
  <c r="K6" i="3"/>
  <c r="L6" i="3" s="1"/>
  <c r="U4" i="3"/>
  <c r="M31" i="3"/>
  <c r="V16" i="3"/>
  <c r="V9" i="3"/>
  <c r="M10" i="3"/>
  <c r="V12" i="3"/>
  <c r="M16" i="3"/>
  <c r="K21" i="3"/>
  <c r="L21" i="3" s="1"/>
  <c r="U19" i="3"/>
  <c r="M7" i="3"/>
  <c r="V15" i="3"/>
  <c r="V14" i="3" l="1"/>
  <c r="M11" i="3"/>
  <c r="M9" i="3"/>
  <c r="V7" i="3"/>
  <c r="M21" i="3"/>
  <c r="V19" i="3"/>
  <c r="U30" i="3"/>
  <c r="V17" i="3"/>
  <c r="M14" i="3"/>
  <c r="V26" i="3"/>
  <c r="M26" i="3"/>
  <c r="M6" i="3"/>
  <c r="V4" i="3"/>
  <c r="V30" i="3" l="1"/>
</calcChain>
</file>

<file path=xl/sharedStrings.xml><?xml version="1.0" encoding="utf-8"?>
<sst xmlns="http://schemas.openxmlformats.org/spreadsheetml/2006/main" count="985" uniqueCount="438">
  <si>
    <t>Landratsamt Burgenlandkreis</t>
  </si>
  <si>
    <t>Bauamt</t>
  </si>
  <si>
    <t>SG Zentrales Gebäude- und</t>
  </si>
  <si>
    <t>Liegenschaftsmangement</t>
  </si>
  <si>
    <t>Schönburger Straße 41</t>
  </si>
  <si>
    <t>06618 Naumburg</t>
  </si>
  <si>
    <t>Objekt</t>
  </si>
  <si>
    <t>Leistungsgegenstand:</t>
  </si>
  <si>
    <t xml:space="preserve">Reinigung des Hallenboden Turnhalle </t>
  </si>
  <si>
    <t>Reinigungstechnik:</t>
  </si>
  <si>
    <t>Flächenangabe:</t>
  </si>
  <si>
    <t>Bodenart:</t>
  </si>
  <si>
    <t xml:space="preserve">Einsatz von Reinigungsroboter </t>
  </si>
  <si>
    <t xml:space="preserve">Saugen, Wischen, </t>
  </si>
  <si>
    <t>Funktionsanforderung:</t>
  </si>
  <si>
    <t>Reinigungszeit:</t>
  </si>
  <si>
    <t xml:space="preserve"> ab 23:00 Uhr bis  06:00 Uhr</t>
  </si>
  <si>
    <t>Montag bis Freitag/Samstag früh</t>
  </si>
  <si>
    <t>(durch Schulsport und anschließendem</t>
  </si>
  <si>
    <t>Vereinssport bis 22:00 Uhr nicht anders möglich)</t>
  </si>
  <si>
    <t>Bedingungen:</t>
  </si>
  <si>
    <t>Technik wird vom Auftragnehmer gestellt</t>
  </si>
  <si>
    <t>technische Voraussetzungen sind vom</t>
  </si>
  <si>
    <t>Auftragnehmer zu schaffen</t>
  </si>
  <si>
    <t>Bedienung  der Technik durch Auftragnehmer</t>
  </si>
  <si>
    <t>(Programmierung, Befüllung mit Wasser und</t>
  </si>
  <si>
    <t>Reinigungsmittel, Säuberung und Leerung</t>
  </si>
  <si>
    <t>sowie Wartung und Reparatur)</t>
  </si>
  <si>
    <t>Preis pro Monat:</t>
  </si>
  <si>
    <t>netto:</t>
  </si>
  <si>
    <t>Mwst:</t>
  </si>
  <si>
    <t>brutto:</t>
  </si>
  <si>
    <t>€</t>
  </si>
  <si>
    <t>Bearbeitung der Flächen, die nicht mit dem Reinigungsroboter erreicht werden:</t>
  </si>
  <si>
    <t>Anzahl Arbeitskraft:</t>
  </si>
  <si>
    <t>Leistung m²/h</t>
  </si>
  <si>
    <t>Preis/Monat</t>
  </si>
  <si>
    <t>Zusammenfassung:</t>
  </si>
  <si>
    <t>Arbeitskraft Preis/Monat brutto</t>
  </si>
  <si>
    <t>Vor Abgabe eines Nebenangebotes ist der Bieter verpflichtet mit der Objetkbesichtigung zur Gebäudreinigung die örtlichen Gegebenheiten in der Turnhalle  und die technischen Voraussetzungen zum Einsatz des Reinigungsroboters zu prüfen.</t>
  </si>
  <si>
    <t>ALTERNATIV-/NEBENANGEBOT für Postion Turnhalle-Hallenboden</t>
  </si>
  <si>
    <t>(für Einsatz Reinigungsroboter)</t>
  </si>
  <si>
    <t>Arbeitszeit /Monat</t>
  </si>
  <si>
    <t>Stundenverrechnungssatz</t>
  </si>
  <si>
    <t>Einsatz Reinigungsroboter Preis/Monat brutto</t>
  </si>
  <si>
    <t>Gesamtpreis brutto pro Monat für Position Turnhallenreinigung beim Einsatz eines Wischroboters:</t>
  </si>
  <si>
    <t>Datum, Name des Erklärenden</t>
  </si>
  <si>
    <t>Sekundarschule Bad Bibra</t>
  </si>
  <si>
    <t>Steinbacher Straße 2</t>
  </si>
  <si>
    <t>06647 Bad Bibra</t>
  </si>
  <si>
    <t>260,53m²</t>
  </si>
  <si>
    <t>(vgl. Reinigungsplan Zeile 144  Halle/Sportfläche)</t>
  </si>
  <si>
    <t>Sporthallenboden</t>
  </si>
  <si>
    <t xml:space="preserve">Gesamt </t>
  </si>
  <si>
    <t>Gesamt Turnhalle</t>
  </si>
  <si>
    <t>Keine GR</t>
  </si>
  <si>
    <t>Lg-Bt</t>
  </si>
  <si>
    <t>Lager Außenbereich</t>
  </si>
  <si>
    <t>TH</t>
  </si>
  <si>
    <t>M</t>
  </si>
  <si>
    <t>Fl-Li</t>
  </si>
  <si>
    <t>Zwischenraum Lager/TH</t>
  </si>
  <si>
    <t>Lg-Li</t>
  </si>
  <si>
    <t>Geräteraum</t>
  </si>
  <si>
    <t>Nebenangebot Reinigungs-roboter möglich (siehe Beiblatt)</t>
  </si>
  <si>
    <t>TH-Pu</t>
  </si>
  <si>
    <t>Halle/Sportfläche</t>
  </si>
  <si>
    <t>Technik/Putzmittelraum</t>
  </si>
  <si>
    <t>WC-Fl</t>
  </si>
  <si>
    <t>WC/Duschen Jungen</t>
  </si>
  <si>
    <t>U-Fl</t>
  </si>
  <si>
    <t>Umkleideraum Jungen</t>
  </si>
  <si>
    <t>WC/Duschen Mädchen</t>
  </si>
  <si>
    <t>Umkleideraum Mädchen</t>
  </si>
  <si>
    <t>B-Fl</t>
  </si>
  <si>
    <t>Sportlehrer</t>
  </si>
  <si>
    <t>Fl-Fl</t>
  </si>
  <si>
    <t>Vorraum Lehrer/Umkleide M</t>
  </si>
  <si>
    <t>Flur</t>
  </si>
  <si>
    <t xml:space="preserve">Turnhalle </t>
  </si>
  <si>
    <t>Gesamt Haus 2</t>
  </si>
  <si>
    <t>A-Pk</t>
  </si>
  <si>
    <t>Schulspeisung/Fahr-schüler/Mehrzweckraum</t>
  </si>
  <si>
    <t>H2.19</t>
  </si>
  <si>
    <t>keine GR</t>
  </si>
  <si>
    <t>Lg-PVC</t>
  </si>
  <si>
    <t>Technik</t>
  </si>
  <si>
    <t>H2.18</t>
  </si>
  <si>
    <t>Stuhllager</t>
  </si>
  <si>
    <t>H2.17</t>
  </si>
  <si>
    <t>Hw-Fl</t>
  </si>
  <si>
    <t>Lehrküche</t>
  </si>
  <si>
    <t>H2.16</t>
  </si>
  <si>
    <t>Garderobe</t>
  </si>
  <si>
    <t>H2.15</t>
  </si>
  <si>
    <t>F-Fl</t>
  </si>
  <si>
    <t>Waschen/Bügeln</t>
  </si>
  <si>
    <t>H2.14</t>
  </si>
  <si>
    <t>Fl-PVC</t>
  </si>
  <si>
    <t>Flur 1</t>
  </si>
  <si>
    <t>H2.13</t>
  </si>
  <si>
    <t>Lg-Fl</t>
  </si>
  <si>
    <t>Putzmittelraum</t>
  </si>
  <si>
    <t>H2.12.1</t>
  </si>
  <si>
    <t>Behinderten WC</t>
  </si>
  <si>
    <t>H2.12</t>
  </si>
  <si>
    <t>Materiallager</t>
  </si>
  <si>
    <t>H2.11</t>
  </si>
  <si>
    <t>F-Bt</t>
  </si>
  <si>
    <t>Technik Praxis</t>
  </si>
  <si>
    <t>H2.10</t>
  </si>
  <si>
    <t>K-PVC</t>
  </si>
  <si>
    <t>Technik Theorie</t>
  </si>
  <si>
    <t>H2.09</t>
  </si>
  <si>
    <t>AUR/Meditation</t>
  </si>
  <si>
    <t>H2.08</t>
  </si>
  <si>
    <t>B-PVC</t>
  </si>
  <si>
    <t>Sozialarbeit</t>
  </si>
  <si>
    <t>H2.07</t>
  </si>
  <si>
    <t xml:space="preserve">Vorraum Mädchen </t>
  </si>
  <si>
    <t>H2.06.1</t>
  </si>
  <si>
    <t>WC Mädchen</t>
  </si>
  <si>
    <t>H2.06</t>
  </si>
  <si>
    <t>Windfang</t>
  </si>
  <si>
    <t>H2.05</t>
  </si>
  <si>
    <t>Vorraum Jungen</t>
  </si>
  <si>
    <t>H2.04.1</t>
  </si>
  <si>
    <t>WC Jungen</t>
  </si>
  <si>
    <t>H2.04</t>
  </si>
  <si>
    <t>HA-Raum</t>
  </si>
  <si>
    <t>H2.03</t>
  </si>
  <si>
    <t>AUR</t>
  </si>
  <si>
    <t>H2.02</t>
  </si>
  <si>
    <t>Sp-Fl</t>
  </si>
  <si>
    <t>Essenausgabe</t>
  </si>
  <si>
    <t>H2.01</t>
  </si>
  <si>
    <t>Neubau</t>
  </si>
  <si>
    <t>Haus 2</t>
  </si>
  <si>
    <t>Gesamt Haus 1</t>
  </si>
  <si>
    <t>3.12</t>
  </si>
  <si>
    <t>Tr-St</t>
  </si>
  <si>
    <t>Zwischenpodest</t>
  </si>
  <si>
    <t>3.11.1</t>
  </si>
  <si>
    <t>TRH 2</t>
  </si>
  <si>
    <t>3.11</t>
  </si>
  <si>
    <t>Archiv</t>
  </si>
  <si>
    <t>3.10</t>
  </si>
  <si>
    <t>3.9</t>
  </si>
  <si>
    <t>Fl-St</t>
  </si>
  <si>
    <t>Flur 2</t>
  </si>
  <si>
    <t>3.8</t>
  </si>
  <si>
    <t>Flur 3</t>
  </si>
  <si>
    <t>3.7</t>
  </si>
  <si>
    <t>TRH 1</t>
  </si>
  <si>
    <t>3.6</t>
  </si>
  <si>
    <t>3.5</t>
  </si>
  <si>
    <t>3.4</t>
  </si>
  <si>
    <t>Bücherei</t>
  </si>
  <si>
    <t>3.3</t>
  </si>
  <si>
    <t>Lm-PVC</t>
  </si>
  <si>
    <t>Vorbereitung Musik</t>
  </si>
  <si>
    <t>3.2</t>
  </si>
  <si>
    <t>F-PVC</t>
  </si>
  <si>
    <t>AUR Musik</t>
  </si>
  <si>
    <t>3.1</t>
  </si>
  <si>
    <t>3. Obergeschoss</t>
  </si>
  <si>
    <t>FUR Computer 1</t>
  </si>
  <si>
    <t xml:space="preserve">2.13 </t>
  </si>
  <si>
    <t>Lehrerzimmer</t>
  </si>
  <si>
    <t>2.12</t>
  </si>
  <si>
    <t>EDV-Anschlussraum</t>
  </si>
  <si>
    <t>2.11</t>
  </si>
  <si>
    <t>FUR Computer 2</t>
  </si>
  <si>
    <t>2.10</t>
  </si>
  <si>
    <t>Gang 2</t>
  </si>
  <si>
    <t>2.9.1</t>
  </si>
  <si>
    <t>2.9</t>
  </si>
  <si>
    <t>2.8.1</t>
  </si>
  <si>
    <t>2.8</t>
  </si>
  <si>
    <t>Verbindungsflur</t>
  </si>
  <si>
    <t>2.7</t>
  </si>
  <si>
    <t>2.6.1</t>
  </si>
  <si>
    <t>2.6</t>
  </si>
  <si>
    <t>Gang 1</t>
  </si>
  <si>
    <t>2.5.1</t>
  </si>
  <si>
    <t>2.5</t>
  </si>
  <si>
    <t>FUR Physik</t>
  </si>
  <si>
    <t>2.4</t>
  </si>
  <si>
    <t>Vorbereitung Physik</t>
  </si>
  <si>
    <t>2.3</t>
  </si>
  <si>
    <t>Vorbereitung</t>
  </si>
  <si>
    <t>2.2</t>
  </si>
  <si>
    <t>2.1</t>
  </si>
  <si>
    <t>2. Obergeschoss</t>
  </si>
  <si>
    <t>Schulleiterzimmer</t>
  </si>
  <si>
    <t>1.20</t>
  </si>
  <si>
    <t>1.19</t>
  </si>
  <si>
    <t xml:space="preserve">Vorraum WC </t>
  </si>
  <si>
    <t>1.18</t>
  </si>
  <si>
    <t>Vorraum WC Jungen</t>
  </si>
  <si>
    <t>1.17</t>
  </si>
  <si>
    <t>Putzmittel</t>
  </si>
  <si>
    <t>1.16</t>
  </si>
  <si>
    <t>1.15</t>
  </si>
  <si>
    <t>Sanitätsraum</t>
  </si>
  <si>
    <t>1.14</t>
  </si>
  <si>
    <t>WC Lehrer</t>
  </si>
  <si>
    <t>1.13</t>
  </si>
  <si>
    <t>1.12.1</t>
  </si>
  <si>
    <t>1.12</t>
  </si>
  <si>
    <t>Kopierraum</t>
  </si>
  <si>
    <t xml:space="preserve">1.11 </t>
  </si>
  <si>
    <t>Sekretariat</t>
  </si>
  <si>
    <t>1.10</t>
  </si>
  <si>
    <t>1.9</t>
  </si>
  <si>
    <t>Stellv. Schulleiter</t>
  </si>
  <si>
    <t>1.8</t>
  </si>
  <si>
    <t>1.7</t>
  </si>
  <si>
    <t>1.6.1</t>
  </si>
  <si>
    <t>1.6</t>
  </si>
  <si>
    <t>1.5</t>
  </si>
  <si>
    <t>FUR Biologie</t>
  </si>
  <si>
    <t>1.4</t>
  </si>
  <si>
    <t>Vorbereitung Biologie</t>
  </si>
  <si>
    <t>1.3</t>
  </si>
  <si>
    <t>1.2</t>
  </si>
  <si>
    <t>1.1</t>
  </si>
  <si>
    <t>1. Obergeschoss</t>
  </si>
  <si>
    <t>Vorraum</t>
  </si>
  <si>
    <t>0.17</t>
  </si>
  <si>
    <t>0.16</t>
  </si>
  <si>
    <t xml:space="preserve"> normal nass wischen</t>
  </si>
  <si>
    <t>Vorraum Mädchen WC</t>
  </si>
  <si>
    <t>0.15</t>
  </si>
  <si>
    <t>wurde mit Farbe überzogen,</t>
  </si>
  <si>
    <t>A.R.2</t>
  </si>
  <si>
    <t>0,14</t>
  </si>
  <si>
    <t xml:space="preserve">Beschichtung- Betonboden </t>
  </si>
  <si>
    <t>1 x jährlich</t>
  </si>
  <si>
    <t>J</t>
  </si>
  <si>
    <t>0.13</t>
  </si>
  <si>
    <t>PU    - Sporthallenboden</t>
  </si>
  <si>
    <t>1 x vierteljährlich</t>
  </si>
  <si>
    <t>V</t>
  </si>
  <si>
    <t>Vorraum Damen WC</t>
  </si>
  <si>
    <t>0.12</t>
  </si>
  <si>
    <t>H      - Holz</t>
  </si>
  <si>
    <t xml:space="preserve">1 x monatlich </t>
  </si>
  <si>
    <t>0.11</t>
  </si>
  <si>
    <t>Ka     - Kacheln</t>
  </si>
  <si>
    <t>14 - tägig</t>
  </si>
  <si>
    <t xml:space="preserve">AUR </t>
  </si>
  <si>
    <t>0.10</t>
  </si>
  <si>
    <t>Fl      - Fliesen</t>
  </si>
  <si>
    <t xml:space="preserve">6 x wöchentlich           </t>
  </si>
  <si>
    <t>0.9</t>
  </si>
  <si>
    <t>T       - Textilboden</t>
  </si>
  <si>
    <t xml:space="preserve">5 x wöchentlich                 </t>
  </si>
  <si>
    <t>0.8.1</t>
  </si>
  <si>
    <t>Bt      - Betonboden</t>
  </si>
  <si>
    <t xml:space="preserve">4 x wöchentlich       </t>
  </si>
  <si>
    <t>0.8</t>
  </si>
  <si>
    <t>Pk     - Parkett</t>
  </si>
  <si>
    <t xml:space="preserve">3 x wöchentlich </t>
  </si>
  <si>
    <t>Eingangshalle 2</t>
  </si>
  <si>
    <t>0.7.1</t>
  </si>
  <si>
    <t>St      - Stein</t>
  </si>
  <si>
    <t xml:space="preserve">2,5 x wöchentlich       </t>
  </si>
  <si>
    <t>Eingangshalle1</t>
  </si>
  <si>
    <t>0.7</t>
  </si>
  <si>
    <t>PVC  - PVC</t>
  </si>
  <si>
    <t xml:space="preserve">2 x wöchentlich   </t>
  </si>
  <si>
    <t>0.6.1</t>
  </si>
  <si>
    <t>Li       - Linolium</t>
  </si>
  <si>
    <t xml:space="preserve">1 x wöchentlich  </t>
  </si>
  <si>
    <t>0.6</t>
  </si>
  <si>
    <t>Hg      - Hartgumminoppenbelag</t>
  </si>
  <si>
    <t>keine Reinigung</t>
  </si>
  <si>
    <t>0.5</t>
  </si>
  <si>
    <t>Belagsarten:</t>
  </si>
  <si>
    <t xml:space="preserve">Reinigungshäufigkeit :                                                                                                                                                                            </t>
  </si>
  <si>
    <t>FUR Chemie</t>
  </si>
  <si>
    <t>0.4</t>
  </si>
  <si>
    <t>Vorbereitung Chemie</t>
  </si>
  <si>
    <t>0.3</t>
  </si>
  <si>
    <t>Vorbereitung Geo</t>
  </si>
  <si>
    <t>0.2</t>
  </si>
  <si>
    <t>AUR Geo</t>
  </si>
  <si>
    <t>0.1</t>
  </si>
  <si>
    <t>Turnhallenboden</t>
  </si>
  <si>
    <t>Erdgeschoss</t>
  </si>
  <si>
    <t>Umkleideräume</t>
  </si>
  <si>
    <t>Az-Hg</t>
  </si>
  <si>
    <t>Aufzug</t>
  </si>
  <si>
    <t>5xAufzugstüren</t>
  </si>
  <si>
    <t>Aula/Speiseraum</t>
  </si>
  <si>
    <t>Nebenraum Heizung</t>
  </si>
  <si>
    <t>-1.19</t>
  </si>
  <si>
    <t>Hauswirtschaft, Lehrküchen</t>
  </si>
  <si>
    <t>Kessel</t>
  </si>
  <si>
    <t>-1.18</t>
  </si>
  <si>
    <t>Speiseräume, Cafeteria</t>
  </si>
  <si>
    <t>HAR Gas</t>
  </si>
  <si>
    <t>-1.17</t>
  </si>
  <si>
    <t>Büro, Verwaltung</t>
  </si>
  <si>
    <t>Aufenthaltsraum Hmstr.</t>
  </si>
  <si>
    <t>-1.16</t>
  </si>
  <si>
    <t>Putzraum</t>
  </si>
  <si>
    <t>-1.15</t>
  </si>
  <si>
    <t>Lager, Archiv</t>
  </si>
  <si>
    <t>HAR Elektro</t>
  </si>
  <si>
    <t>-1.14</t>
  </si>
  <si>
    <t>HAR Wasser</t>
  </si>
  <si>
    <t>-1.13</t>
  </si>
  <si>
    <t>Werkstatt Hausmeister</t>
  </si>
  <si>
    <t>-1.12</t>
  </si>
  <si>
    <t>Technikraum</t>
  </si>
  <si>
    <t>-1.11</t>
  </si>
  <si>
    <t>Vorbereitung/Lehrmittel</t>
  </si>
  <si>
    <t>Fl-Bt</t>
  </si>
  <si>
    <t>Gang</t>
  </si>
  <si>
    <t>-1.10.1</t>
  </si>
  <si>
    <t>Lm-St</t>
  </si>
  <si>
    <t>Pelletlager</t>
  </si>
  <si>
    <t>-1.10</t>
  </si>
  <si>
    <t>Treppen</t>
  </si>
  <si>
    <t>-1.9</t>
  </si>
  <si>
    <t>Flure</t>
  </si>
  <si>
    <t>-1.8</t>
  </si>
  <si>
    <t>-1.7</t>
  </si>
  <si>
    <t>-1.6</t>
  </si>
  <si>
    <t>-1.5</t>
  </si>
  <si>
    <t>-1.4</t>
  </si>
  <si>
    <t>Sanitärräume</t>
  </si>
  <si>
    <t>Vorbereitung Kunst</t>
  </si>
  <si>
    <t>-1.3</t>
  </si>
  <si>
    <t>Klassenräume</t>
  </si>
  <si>
    <t>-1.2</t>
  </si>
  <si>
    <t>Fachunterrichtsraum</t>
  </si>
  <si>
    <t>Kunst</t>
  </si>
  <si>
    <t>-1.1</t>
  </si>
  <si>
    <t>Kellergeschoss</t>
  </si>
  <si>
    <t>Haus 1</t>
  </si>
  <si>
    <t>Bemerkung</t>
  </si>
  <si>
    <t>Nettokosten/Monat</t>
  </si>
  <si>
    <t>Arbeitszeit/Monat</t>
  </si>
  <si>
    <t>Reinigungsfläche im Jahr</t>
  </si>
  <si>
    <t>Reinigungsfläche</t>
  </si>
  <si>
    <t>Bezeichnung/Belagsart</t>
  </si>
  <si>
    <t>Reinigungsgruppe</t>
  </si>
  <si>
    <t>Bemerkungen</t>
  </si>
  <si>
    <t>Preis je m²</t>
  </si>
  <si>
    <t>Kosten pro Monat</t>
  </si>
  <si>
    <t>Jahrespreis in €</t>
  </si>
  <si>
    <t>Jährliche Ausführungszeiten in Stunden (h)</t>
  </si>
  <si>
    <t>Reinigungsleistung in m²/h gemäß LKZ (siehe Anlage)</t>
  </si>
  <si>
    <t>Jährliche Reinigungsfläche in m²</t>
  </si>
  <si>
    <t>Tage pro Jahr</t>
  </si>
  <si>
    <t>Turnus je Woche</t>
  </si>
  <si>
    <t>Belagsart</t>
  </si>
  <si>
    <t>Fläche in m²</t>
  </si>
  <si>
    <t>Raumart:</t>
  </si>
  <si>
    <t>Raumnummer</t>
  </si>
  <si>
    <t xml:space="preserve">R e i n i g u n g s p l a n </t>
  </si>
  <si>
    <t>Sekundarschule Bad Bibra, Steinbacher Str. 2 in 06647 Bad Bibra</t>
  </si>
  <si>
    <t xml:space="preserve">Reinigungsplan </t>
  </si>
  <si>
    <t>Gesamtkosten brutto im Jahr</t>
  </si>
  <si>
    <t xml:space="preserve">zzgl. MwSt </t>
  </si>
  <si>
    <t>Gesamtkosten netto:</t>
  </si>
  <si>
    <t>in Stück</t>
  </si>
  <si>
    <t>Angabe</t>
  </si>
  <si>
    <t>II. Beleuchtung</t>
  </si>
  <si>
    <t>Gesamtfläche Grundreinigung</t>
  </si>
  <si>
    <t>Turnhalle</t>
  </si>
  <si>
    <t>Neubau Haus 2</t>
  </si>
  <si>
    <t>in €</t>
  </si>
  <si>
    <t>in €/m²</t>
  </si>
  <si>
    <t>m²</t>
  </si>
  <si>
    <t>GP</t>
  </si>
  <si>
    <t>EP</t>
  </si>
  <si>
    <t xml:space="preserve">Fläche in </t>
  </si>
  <si>
    <t>I. Grundreinigungsfläche - Fußbodenfläche</t>
  </si>
  <si>
    <t>Grundreinigung</t>
  </si>
  <si>
    <t>zur</t>
  </si>
  <si>
    <t xml:space="preserve">Zusammenfassung der Flächenangaben für die </t>
  </si>
  <si>
    <t xml:space="preserve">Reinigung der Glasflächen </t>
  </si>
  <si>
    <t xml:space="preserve">         in der berechneten Fläche sind die Fensterrahmen mit inbegriffen</t>
  </si>
  <si>
    <t>Raum-nummer</t>
  </si>
  <si>
    <t>Raumart</t>
  </si>
  <si>
    <t>Fensterart</t>
  </si>
  <si>
    <t>Anzahl der Fenster</t>
  </si>
  <si>
    <t>Einheitspreis pro m²</t>
  </si>
  <si>
    <t>Gesamtpreis zweiseitig</t>
  </si>
  <si>
    <t>Thermofenster</t>
  </si>
  <si>
    <t>0.12 - 0.17</t>
  </si>
  <si>
    <t>Türen mit Verglasung</t>
  </si>
  <si>
    <t>Fur Biologie</t>
  </si>
  <si>
    <t>1.8/1.20</t>
  </si>
  <si>
    <t>Stellv. Schulleiter/Schulleiter</t>
  </si>
  <si>
    <t>1.17-1.19</t>
  </si>
  <si>
    <t>2.13</t>
  </si>
  <si>
    <t>Festverglasungen im Haus</t>
  </si>
  <si>
    <t>TRH  1 und 2 alle Etagen</t>
  </si>
  <si>
    <t>2,01;2.02; 2.08;2.09</t>
  </si>
  <si>
    <t>Außentüren enflügelig</t>
  </si>
  <si>
    <t>2.019</t>
  </si>
  <si>
    <t>Außentür zweiglügelig</t>
  </si>
  <si>
    <t>2.05</t>
  </si>
  <si>
    <t>Außentür bei Windfang zweiflügelig</t>
  </si>
  <si>
    <t>2.19</t>
  </si>
  <si>
    <t>Ausgabefenster</t>
  </si>
  <si>
    <t>Halle</t>
  </si>
  <si>
    <t>Plaste / Hohlkammer</t>
  </si>
  <si>
    <t>Gerüst notwendig</t>
  </si>
  <si>
    <t>Sanitäranlagen</t>
  </si>
  <si>
    <t>Außentür</t>
  </si>
  <si>
    <t>Thermoglas</t>
  </si>
  <si>
    <t>Haus 1 und Haus 2</t>
  </si>
  <si>
    <t xml:space="preserve">In der ausgerechneten Glasfläche sind die Fensterrahmen sowie die kompletten Türen mit </t>
  </si>
  <si>
    <t>Rahmen inbegriffen.</t>
  </si>
  <si>
    <t xml:space="preserve">Die Glasfläche wurde 1 seitig ausgerechnet. Im Gesamtpreis ist die doppelte Fläche   </t>
  </si>
  <si>
    <t>(innen und außen) enthalten.</t>
  </si>
  <si>
    <t xml:space="preserve">Kosten Regiestunde: </t>
  </si>
  <si>
    <t xml:space="preserve">Stundenverrechnungsatz: </t>
  </si>
  <si>
    <t xml:space="preserve">kalkulierter Stundenlohn: </t>
  </si>
  <si>
    <t>durchschnittliche Arbeitsleistung je Arbeistkraft und Stunde:</t>
  </si>
  <si>
    <t>monatlich zu erbringende Arbeitsstunden:</t>
  </si>
  <si>
    <t>Anzahl zum Einsatz kommende Arbeitskräfte:</t>
  </si>
  <si>
    <t>Angebotssumme/ brutto
(incl. 19% MwSt.) 
für 12x monatliche Unterhaltsreinigung und 1x Grundreinigung</t>
  </si>
  <si>
    <t>Angebotssumme/ brutto
für 1 Grundreinigung, 
incl. 19% MwSt.</t>
  </si>
  <si>
    <t>Angebotssumme/ netto
für 1 Grundreinigung</t>
  </si>
  <si>
    <t>€/ monatlich</t>
  </si>
  <si>
    <t>Angebotssumme/ brutto
Unterhaltsreinigung, 
incl. 19% MwSt.</t>
  </si>
  <si>
    <t>Angebotssumme/ netto
Unterhaltsreinigung</t>
  </si>
  <si>
    <t>HAUPTANGEBOT</t>
  </si>
  <si>
    <t>Angebotssumme netto für 1 Glas- und Rahmenreinigung</t>
  </si>
  <si>
    <t>Angebotssumme brutto für 1 Glas- und Rahmenreinigung, 
incl. 19 % MwSt.</t>
  </si>
  <si>
    <t>Los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</si>
</sst>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D_M_-;\-* #,##0.00\ _D_M_-;_-* &quot;-&quot;??\ _D_M_-;_-@_-"/>
    <numFmt numFmtId="165" formatCode="#,##0.0"/>
  </numFmts>
  <fonts count="3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10"/>
      <name val="Arial"/>
      <family val="2"/>
    </font>
    <font>
      <sz val="8"/>
      <color rgb="FFFF0000"/>
      <name val="Arial"/>
      <family val="2"/>
    </font>
    <font>
      <sz val="8.5"/>
      <name val="Arial"/>
      <family val="2"/>
    </font>
    <font>
      <b/>
      <sz val="10"/>
      <color rgb="FFFF0000"/>
      <name val="Arial"/>
      <family val="2"/>
    </font>
    <font>
      <sz val="8"/>
      <color theme="0"/>
      <name val="Arial"/>
      <family val="2"/>
    </font>
    <font>
      <u/>
      <sz val="10"/>
      <color rgb="FFFF0000"/>
      <name val="Arial"/>
      <family val="2"/>
    </font>
    <font>
      <sz val="10"/>
      <color theme="0" tint="-0.249977111117893"/>
      <name val="Arial"/>
      <family val="2"/>
    </font>
    <font>
      <sz val="10"/>
      <color theme="0" tint="-0.14999847407452621"/>
      <name val="Arial"/>
      <family val="2"/>
    </font>
    <font>
      <b/>
      <sz val="9"/>
      <name val="Arial"/>
      <family val="2"/>
    </font>
    <font>
      <sz val="10"/>
      <color rgb="FFFF0000"/>
      <name val="Arial"/>
      <family val="2"/>
    </font>
    <font>
      <sz val="12"/>
      <name val="Arial"/>
      <family val="2"/>
    </font>
    <font>
      <sz val="12"/>
      <color indexed="4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2"/>
      <name val="Noto Sans"/>
      <family val="2"/>
    </font>
    <font>
      <sz val="10"/>
      <name val="Noto Sans"/>
      <family val="2"/>
    </font>
    <font>
      <b/>
      <sz val="10"/>
      <name val="Noto Sans"/>
      <family val="2"/>
    </font>
    <font>
      <b/>
      <i/>
      <sz val="10"/>
      <name val="Noto Sans"/>
      <family val="2"/>
    </font>
    <font>
      <sz val="12"/>
      <name val="Noto Sans"/>
      <family val="2"/>
    </font>
    <font>
      <sz val="8"/>
      <name val="Noto Sans"/>
      <family val="2"/>
    </font>
    <font>
      <b/>
      <sz val="8"/>
      <name val="Noto Sans"/>
      <family val="2"/>
    </font>
    <font>
      <sz val="9"/>
      <name val="Noto Sans"/>
      <family val="2"/>
    </font>
    <font>
      <b/>
      <sz val="11"/>
      <name val="Noto Sans"/>
      <family val="2"/>
    </font>
    <font>
      <sz val="11"/>
      <name val="Noto Sans"/>
      <family val="2"/>
    </font>
    <font>
      <b/>
      <sz val="12"/>
      <color theme="1"/>
      <name val="Arial"/>
      <family val="2"/>
    </font>
    <font>
      <sz val="11"/>
      <color theme="1"/>
      <name val="Times New Roman"/>
      <family val="1"/>
    </font>
    <font>
      <b/>
      <sz val="13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164" fontId="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</cellStyleXfs>
  <cellXfs count="39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1" fillId="0" borderId="2" xfId="0" applyFont="1" applyBorder="1"/>
    <xf numFmtId="0" fontId="1" fillId="0" borderId="0" xfId="0" applyFont="1" applyBorder="1"/>
    <xf numFmtId="0" fontId="1" fillId="0" borderId="7" xfId="0" applyFont="1" applyBorder="1"/>
    <xf numFmtId="0" fontId="1" fillId="0" borderId="1" xfId="0" applyFont="1" applyBorder="1" applyProtection="1">
      <protection locked="0"/>
    </xf>
    <xf numFmtId="0" fontId="1" fillId="0" borderId="0" xfId="0" applyFont="1" applyAlignment="1">
      <alignment horizontal="center"/>
    </xf>
    <xf numFmtId="0" fontId="5" fillId="0" borderId="0" xfId="3"/>
    <xf numFmtId="0" fontId="6" fillId="0" borderId="0" xfId="3" applyFont="1"/>
    <xf numFmtId="1" fontId="5" fillId="0" borderId="0" xfId="3" applyNumberFormat="1" applyAlignment="1">
      <alignment horizontal="center"/>
    </xf>
    <xf numFmtId="0" fontId="5" fillId="0" borderId="0" xfId="3" applyAlignment="1">
      <alignment horizontal="center"/>
    </xf>
    <xf numFmtId="2" fontId="7" fillId="0" borderId="0" xfId="3" applyNumberFormat="1" applyFont="1"/>
    <xf numFmtId="0" fontId="4" fillId="0" borderId="0" xfId="3" applyFont="1"/>
    <xf numFmtId="0" fontId="8" fillId="0" borderId="0" xfId="3" applyFont="1"/>
    <xf numFmtId="0" fontId="6" fillId="0" borderId="8" xfId="3" applyFont="1" applyBorder="1"/>
    <xf numFmtId="49" fontId="5" fillId="0" borderId="9" xfId="3" applyNumberFormat="1" applyBorder="1"/>
    <xf numFmtId="1" fontId="5" fillId="0" borderId="9" xfId="3" applyNumberFormat="1" applyBorder="1" applyAlignment="1">
      <alignment horizontal="center"/>
    </xf>
    <xf numFmtId="49" fontId="5" fillId="0" borderId="9" xfId="3" applyNumberFormat="1" applyBorder="1" applyAlignment="1">
      <alignment horizontal="center"/>
    </xf>
    <xf numFmtId="2" fontId="6" fillId="0" borderId="9" xfId="3" applyNumberFormat="1" applyFont="1" applyBorder="1"/>
    <xf numFmtId="0" fontId="5" fillId="0" borderId="10" xfId="3" applyBorder="1"/>
    <xf numFmtId="0" fontId="5" fillId="0" borderId="11" xfId="3" applyBorder="1"/>
    <xf numFmtId="0" fontId="6" fillId="0" borderId="12" xfId="3" applyFont="1" applyBorder="1"/>
    <xf numFmtId="49" fontId="5" fillId="0" borderId="1" xfId="3" applyNumberFormat="1" applyBorder="1"/>
    <xf numFmtId="1" fontId="5" fillId="0" borderId="1" xfId="3" applyNumberFormat="1" applyBorder="1" applyAlignment="1">
      <alignment horizontal="center"/>
    </xf>
    <xf numFmtId="49" fontId="5" fillId="0" borderId="1" xfId="3" applyNumberFormat="1" applyBorder="1" applyAlignment="1">
      <alignment horizontal="center"/>
    </xf>
    <xf numFmtId="2" fontId="6" fillId="0" borderId="1" xfId="3" applyNumberFormat="1" applyFont="1" applyBorder="1"/>
    <xf numFmtId="0" fontId="5" fillId="0" borderId="13" xfId="3" applyBorder="1"/>
    <xf numFmtId="0" fontId="5" fillId="0" borderId="14" xfId="3" applyBorder="1"/>
    <xf numFmtId="0" fontId="6" fillId="0" borderId="15" xfId="3" applyFont="1" applyBorder="1"/>
    <xf numFmtId="0" fontId="6" fillId="0" borderId="16" xfId="3" applyFont="1" applyBorder="1"/>
    <xf numFmtId="0" fontId="8" fillId="0" borderId="13" xfId="3" applyFont="1" applyBorder="1"/>
    <xf numFmtId="0" fontId="5" fillId="0" borderId="16" xfId="3" applyBorder="1"/>
    <xf numFmtId="0" fontId="6" fillId="0" borderId="17" xfId="3" applyFont="1" applyBorder="1"/>
    <xf numFmtId="49" fontId="5" fillId="0" borderId="18" xfId="3" applyNumberFormat="1" applyBorder="1"/>
    <xf numFmtId="1" fontId="5" fillId="0" borderId="18" xfId="3" applyNumberFormat="1" applyBorder="1" applyAlignment="1">
      <alignment horizontal="center"/>
    </xf>
    <xf numFmtId="49" fontId="5" fillId="0" borderId="18" xfId="3" applyNumberFormat="1" applyBorder="1" applyAlignment="1">
      <alignment horizontal="center"/>
    </xf>
    <xf numFmtId="2" fontId="6" fillId="0" borderId="18" xfId="3" applyNumberFormat="1" applyFont="1" applyBorder="1"/>
    <xf numFmtId="0" fontId="8" fillId="0" borderId="19" xfId="3" applyFont="1" applyBorder="1"/>
    <xf numFmtId="2" fontId="6" fillId="0" borderId="20" xfId="3" applyNumberFormat="1" applyFont="1" applyBorder="1"/>
    <xf numFmtId="0" fontId="6" fillId="0" borderId="1" xfId="3" applyFont="1" applyBorder="1"/>
    <xf numFmtId="2" fontId="6" fillId="0" borderId="21" xfId="3" applyNumberFormat="1" applyFont="1" applyBorder="1" applyAlignment="1">
      <alignment vertical="top" wrapText="1"/>
    </xf>
    <xf numFmtId="0" fontId="6" fillId="0" borderId="18" xfId="3" applyFont="1" applyBorder="1"/>
    <xf numFmtId="49" fontId="6" fillId="0" borderId="1" xfId="3" applyNumberFormat="1" applyFont="1" applyBorder="1"/>
    <xf numFmtId="1" fontId="6" fillId="0" borderId="1" xfId="3" applyNumberFormat="1" applyFont="1" applyBorder="1" applyAlignment="1">
      <alignment horizontal="center"/>
    </xf>
    <xf numFmtId="49" fontId="6" fillId="0" borderId="1" xfId="3" applyNumberFormat="1" applyFont="1" applyBorder="1" applyAlignment="1">
      <alignment horizontal="center"/>
    </xf>
    <xf numFmtId="0" fontId="5" fillId="0" borderId="22" xfId="3" applyBorder="1"/>
    <xf numFmtId="0" fontId="4" fillId="0" borderId="13" xfId="3" applyFont="1" applyBorder="1"/>
    <xf numFmtId="0" fontId="5" fillId="0" borderId="19" xfId="3" applyBorder="1"/>
    <xf numFmtId="4" fontId="6" fillId="0" borderId="1" xfId="3" applyNumberFormat="1" applyFont="1" applyBorder="1"/>
    <xf numFmtId="0" fontId="5" fillId="0" borderId="9" xfId="3" applyBorder="1"/>
    <xf numFmtId="0" fontId="5" fillId="0" borderId="9" xfId="3" applyBorder="1" applyAlignment="1">
      <alignment horizontal="center"/>
    </xf>
    <xf numFmtId="2" fontId="6" fillId="0" borderId="23" xfId="3" applyNumberFormat="1" applyFont="1" applyBorder="1"/>
    <xf numFmtId="0" fontId="4" fillId="0" borderId="24" xfId="3" applyFont="1" applyBorder="1"/>
    <xf numFmtId="49" fontId="5" fillId="0" borderId="25" xfId="3" applyNumberFormat="1" applyBorder="1"/>
    <xf numFmtId="4" fontId="6" fillId="0" borderId="20" xfId="3" applyNumberFormat="1" applyFont="1" applyBorder="1" applyAlignment="1">
      <alignment horizontal="center"/>
    </xf>
    <xf numFmtId="4" fontId="6" fillId="2" borderId="20" xfId="3" applyNumberFormat="1" applyFont="1" applyFill="1" applyBorder="1" applyAlignment="1" applyProtection="1">
      <alignment horizontal="center"/>
      <protection locked="0"/>
    </xf>
    <xf numFmtId="4" fontId="6" fillId="0" borderId="20" xfId="3" applyNumberFormat="1" applyFont="1" applyBorder="1" applyAlignment="1">
      <alignment horizontal="right"/>
    </xf>
    <xf numFmtId="4" fontId="6" fillId="0" borderId="20" xfId="3" applyNumberFormat="1" applyFont="1" applyBorder="1"/>
    <xf numFmtId="0" fontId="6" fillId="0" borderId="20" xfId="3" applyFont="1" applyBorder="1" applyAlignment="1">
      <alignment horizontal="center"/>
    </xf>
    <xf numFmtId="1" fontId="5" fillId="0" borderId="20" xfId="3" applyNumberFormat="1" applyBorder="1" applyAlignment="1">
      <alignment horizontal="center"/>
    </xf>
    <xf numFmtId="49" fontId="5" fillId="0" borderId="20" xfId="3" applyNumberFormat="1" applyBorder="1" applyAlignment="1">
      <alignment horizontal="center"/>
    </xf>
    <xf numFmtId="0" fontId="4" fillId="0" borderId="26" xfId="3" applyFont="1" applyBorder="1"/>
    <xf numFmtId="49" fontId="5" fillId="0" borderId="27" xfId="3" applyNumberFormat="1" applyBorder="1"/>
    <xf numFmtId="1" fontId="6" fillId="0" borderId="20" xfId="3" applyNumberFormat="1" applyFont="1" applyBorder="1" applyAlignment="1">
      <alignment horizontal="center"/>
    </xf>
    <xf numFmtId="49" fontId="6" fillId="0" borderId="20" xfId="3" applyNumberFormat="1" applyFont="1" applyBorder="1" applyAlignment="1">
      <alignment horizontal="center"/>
    </xf>
    <xf numFmtId="0" fontId="4" fillId="0" borderId="26" xfId="3" applyFont="1" applyBorder="1" applyAlignment="1">
      <alignment wrapText="1"/>
    </xf>
    <xf numFmtId="49" fontId="6" fillId="0" borderId="27" xfId="3" applyNumberFormat="1" applyFont="1" applyBorder="1"/>
    <xf numFmtId="0" fontId="9" fillId="3" borderId="16" xfId="1" applyFont="1" applyFill="1" applyBorder="1" applyAlignment="1">
      <alignment wrapText="1"/>
    </xf>
    <xf numFmtId="0" fontId="4" fillId="3" borderId="26" xfId="3" applyFont="1" applyFill="1" applyBorder="1" applyAlignment="1">
      <alignment wrapText="1"/>
    </xf>
    <xf numFmtId="0" fontId="10" fillId="0" borderId="26" xfId="3" applyFont="1" applyBorder="1" applyAlignment="1">
      <alignment horizontal="left"/>
    </xf>
    <xf numFmtId="49" fontId="11" fillId="4" borderId="28" xfId="3" applyNumberFormat="1" applyFont="1" applyFill="1" applyBorder="1"/>
    <xf numFmtId="49" fontId="11" fillId="4" borderId="29" xfId="3" applyNumberFormat="1" applyFont="1" applyFill="1" applyBorder="1"/>
    <xf numFmtId="2" fontId="12" fillId="4" borderId="18" xfId="3" applyNumberFormat="1" applyFont="1" applyFill="1" applyBorder="1" applyAlignment="1">
      <alignment horizontal="center"/>
    </xf>
    <xf numFmtId="0" fontId="6" fillId="0" borderId="31" xfId="3" applyFont="1" applyBorder="1"/>
    <xf numFmtId="4" fontId="6" fillId="0" borderId="9" xfId="3" applyNumberFormat="1" applyFont="1" applyBorder="1" applyAlignment="1">
      <alignment horizontal="center"/>
    </xf>
    <xf numFmtId="4" fontId="6" fillId="2" borderId="9" xfId="3" applyNumberFormat="1" applyFont="1" applyFill="1" applyBorder="1" applyAlignment="1" applyProtection="1">
      <alignment horizontal="center"/>
      <protection locked="0"/>
    </xf>
    <xf numFmtId="4" fontId="6" fillId="0" borderId="9" xfId="3" applyNumberFormat="1" applyFont="1" applyBorder="1" applyAlignment="1">
      <alignment horizontal="right"/>
    </xf>
    <xf numFmtId="4" fontId="6" fillId="0" borderId="9" xfId="3" applyNumberFormat="1" applyFont="1" applyBorder="1"/>
    <xf numFmtId="0" fontId="6" fillId="0" borderId="9" xfId="3" applyFont="1" applyBorder="1" applyAlignment="1">
      <alignment horizontal="center"/>
    </xf>
    <xf numFmtId="1" fontId="6" fillId="0" borderId="9" xfId="3" applyNumberFormat="1" applyFont="1" applyBorder="1" applyAlignment="1">
      <alignment horizontal="center"/>
    </xf>
    <xf numFmtId="49" fontId="6" fillId="0" borderId="9" xfId="3" applyNumberFormat="1" applyFont="1" applyBorder="1" applyAlignment="1">
      <alignment horizontal="center"/>
    </xf>
    <xf numFmtId="0" fontId="4" fillId="0" borderId="23" xfId="3" applyFont="1" applyBorder="1" applyAlignment="1">
      <alignment wrapText="1"/>
    </xf>
    <xf numFmtId="49" fontId="6" fillId="0" borderId="25" xfId="3" applyNumberFormat="1" applyFont="1" applyBorder="1"/>
    <xf numFmtId="4" fontId="6" fillId="0" borderId="1" xfId="3" applyNumberFormat="1" applyFont="1" applyBorder="1" applyAlignment="1">
      <alignment horizontal="center"/>
    </xf>
    <xf numFmtId="4" fontId="6" fillId="2" borderId="1" xfId="3" applyNumberFormat="1" applyFont="1" applyFill="1" applyBorder="1" applyAlignment="1" applyProtection="1">
      <alignment horizontal="center"/>
      <protection locked="0"/>
    </xf>
    <xf numFmtId="4" fontId="6" fillId="0" borderId="1" xfId="3" applyNumberFormat="1" applyFont="1" applyBorder="1" applyAlignment="1">
      <alignment horizontal="right"/>
    </xf>
    <xf numFmtId="0" fontId="6" fillId="0" borderId="1" xfId="3" applyFont="1" applyBorder="1" applyAlignment="1">
      <alignment horizontal="center"/>
    </xf>
    <xf numFmtId="0" fontId="6" fillId="0" borderId="6" xfId="3" applyFont="1" applyBorder="1" applyAlignment="1">
      <alignment wrapText="1"/>
    </xf>
    <xf numFmtId="49" fontId="6" fillId="0" borderId="32" xfId="3" applyNumberFormat="1" applyFont="1" applyBorder="1"/>
    <xf numFmtId="0" fontId="4" fillId="0" borderId="6" xfId="3" applyFont="1" applyBorder="1"/>
    <xf numFmtId="49" fontId="6" fillId="0" borderId="33" xfId="3" applyNumberFormat="1" applyFont="1" applyBorder="1"/>
    <xf numFmtId="1" fontId="6" fillId="0" borderId="18" xfId="3" applyNumberFormat="1" applyFont="1" applyBorder="1" applyAlignment="1">
      <alignment horizontal="center"/>
    </xf>
    <xf numFmtId="0" fontId="4" fillId="0" borderId="21" xfId="3" applyFont="1" applyBorder="1"/>
    <xf numFmtId="0" fontId="9" fillId="4" borderId="16" xfId="3" applyFont="1" applyFill="1" applyBorder="1"/>
    <xf numFmtId="49" fontId="9" fillId="4" borderId="18" xfId="3" applyNumberFormat="1" applyFont="1" applyFill="1" applyBorder="1" applyAlignment="1">
      <alignment textRotation="90" wrapText="1"/>
    </xf>
    <xf numFmtId="49" fontId="9" fillId="4" borderId="18" xfId="3" applyNumberFormat="1" applyFont="1" applyFill="1" applyBorder="1" applyAlignment="1" applyProtection="1">
      <alignment textRotation="90" wrapText="1"/>
      <protection locked="0"/>
    </xf>
    <xf numFmtId="49" fontId="9" fillId="4" borderId="18" xfId="3" applyNumberFormat="1" applyFont="1" applyFill="1" applyBorder="1"/>
    <xf numFmtId="1" fontId="9" fillId="4" borderId="18" xfId="3" applyNumberFormat="1" applyFont="1" applyFill="1" applyBorder="1" applyAlignment="1">
      <alignment horizontal="center"/>
    </xf>
    <xf numFmtId="0" fontId="9" fillId="4" borderId="18" xfId="3" applyFont="1" applyFill="1" applyBorder="1" applyAlignment="1">
      <alignment textRotation="90"/>
    </xf>
    <xf numFmtId="0" fontId="9" fillId="4" borderId="28" xfId="3" applyFont="1" applyFill="1" applyBorder="1"/>
    <xf numFmtId="49" fontId="9" fillId="4" borderId="35" xfId="3" applyNumberFormat="1" applyFont="1" applyFill="1" applyBorder="1" applyAlignment="1">
      <alignment textRotation="90" wrapText="1"/>
    </xf>
    <xf numFmtId="49" fontId="9" fillId="4" borderId="35" xfId="3" applyNumberFormat="1" applyFont="1" applyFill="1" applyBorder="1" applyAlignment="1" applyProtection="1">
      <alignment textRotation="90" wrapText="1"/>
      <protection locked="0"/>
    </xf>
    <xf numFmtId="49" fontId="9" fillId="4" borderId="35" xfId="3" applyNumberFormat="1" applyFont="1" applyFill="1" applyBorder="1"/>
    <xf numFmtId="1" fontId="9" fillId="4" borderId="35" xfId="3" applyNumberFormat="1" applyFont="1" applyFill="1" applyBorder="1" applyAlignment="1">
      <alignment horizontal="center"/>
    </xf>
    <xf numFmtId="49" fontId="9" fillId="4" borderId="35" xfId="3" applyNumberFormat="1" applyFont="1" applyFill="1" applyBorder="1" applyAlignment="1">
      <alignment horizontal="center"/>
    </xf>
    <xf numFmtId="0" fontId="9" fillId="4" borderId="35" xfId="3" applyFont="1" applyFill="1" applyBorder="1" applyAlignment="1">
      <alignment textRotation="90"/>
    </xf>
    <xf numFmtId="0" fontId="5" fillId="0" borderId="31" xfId="3" applyBorder="1"/>
    <xf numFmtId="0" fontId="5" fillId="0" borderId="23" xfId="3" applyBorder="1"/>
    <xf numFmtId="1" fontId="6" fillId="5" borderId="1" xfId="3" applyNumberFormat="1" applyFont="1" applyFill="1" applyBorder="1" applyAlignment="1">
      <alignment horizontal="center"/>
    </xf>
    <xf numFmtId="49" fontId="6" fillId="5" borderId="1" xfId="3" applyNumberFormat="1" applyFont="1" applyFill="1" applyBorder="1" applyAlignment="1">
      <alignment horizontal="center"/>
    </xf>
    <xf numFmtId="49" fontId="9" fillId="4" borderId="1" xfId="3" applyNumberFormat="1" applyFont="1" applyFill="1" applyBorder="1" applyAlignment="1">
      <alignment textRotation="90" wrapText="1"/>
    </xf>
    <xf numFmtId="49" fontId="9" fillId="4" borderId="1" xfId="3" applyNumberFormat="1" applyFont="1" applyFill="1" applyBorder="1" applyAlignment="1" applyProtection="1">
      <alignment textRotation="90" wrapText="1"/>
      <protection locked="0"/>
    </xf>
    <xf numFmtId="49" fontId="9" fillId="4" borderId="1" xfId="3" applyNumberFormat="1" applyFont="1" applyFill="1" applyBorder="1"/>
    <xf numFmtId="1" fontId="9" fillId="4" borderId="1" xfId="3" applyNumberFormat="1" applyFont="1" applyFill="1" applyBorder="1" applyAlignment="1">
      <alignment horizontal="center"/>
    </xf>
    <xf numFmtId="2" fontId="12" fillId="4" borderId="1" xfId="3" applyNumberFormat="1" applyFont="1" applyFill="1" applyBorder="1" applyAlignment="1">
      <alignment horizontal="center"/>
    </xf>
    <xf numFmtId="0" fontId="9" fillId="4" borderId="1" xfId="3" applyFont="1" applyFill="1" applyBorder="1" applyAlignment="1">
      <alignment textRotation="90"/>
    </xf>
    <xf numFmtId="0" fontId="5" fillId="0" borderId="6" xfId="3" applyBorder="1"/>
    <xf numFmtId="49" fontId="8" fillId="0" borderId="32" xfId="3" applyNumberFormat="1" applyFont="1" applyBorder="1"/>
    <xf numFmtId="0" fontId="5" fillId="0" borderId="26" xfId="3" applyBorder="1"/>
    <xf numFmtId="49" fontId="8" fillId="0" borderId="27" xfId="3" applyNumberFormat="1" applyFont="1" applyBorder="1"/>
    <xf numFmtId="49" fontId="6" fillId="0" borderId="14" xfId="3" applyNumberFormat="1" applyFont="1" applyBorder="1"/>
    <xf numFmtId="0" fontId="4" fillId="0" borderId="6" xfId="3" applyFont="1" applyBorder="1" applyAlignment="1">
      <alignment wrapText="1"/>
    </xf>
    <xf numFmtId="0" fontId="6" fillId="0" borderId="37" xfId="3" applyFont="1" applyBorder="1"/>
    <xf numFmtId="0" fontId="4" fillId="0" borderId="3" xfId="3" applyFont="1" applyBorder="1"/>
    <xf numFmtId="0" fontId="14" fillId="0" borderId="0" xfId="3" applyFont="1"/>
    <xf numFmtId="0" fontId="15" fillId="0" borderId="0" xfId="3" applyFont="1"/>
    <xf numFmtId="4" fontId="8" fillId="0" borderId="9" xfId="3" applyNumberFormat="1" applyFont="1" applyBorder="1"/>
    <xf numFmtId="4" fontId="16" fillId="0" borderId="9" xfId="3" applyNumberFormat="1" applyFont="1" applyBorder="1"/>
    <xf numFmtId="0" fontId="5" fillId="0" borderId="38" xfId="3" applyBorder="1"/>
    <xf numFmtId="0" fontId="5" fillId="0" borderId="24" xfId="3" applyBorder="1"/>
    <xf numFmtId="0" fontId="5" fillId="0" borderId="39" xfId="3" applyBorder="1"/>
    <xf numFmtId="4" fontId="4" fillId="0" borderId="1" xfId="3" applyNumberFormat="1" applyFont="1" applyBorder="1"/>
    <xf numFmtId="4" fontId="5" fillId="0" borderId="1" xfId="3" applyNumberFormat="1" applyBorder="1"/>
    <xf numFmtId="0" fontId="5" fillId="0" borderId="21" xfId="3" applyBorder="1"/>
    <xf numFmtId="2" fontId="6" fillId="5" borderId="1" xfId="3" applyNumberFormat="1" applyFont="1" applyFill="1" applyBorder="1"/>
    <xf numFmtId="0" fontId="4" fillId="5" borderId="6" xfId="3" applyFont="1" applyFill="1" applyBorder="1"/>
    <xf numFmtId="49" fontId="6" fillId="5" borderId="32" xfId="3" applyNumberFormat="1" applyFont="1" applyFill="1" applyBorder="1"/>
    <xf numFmtId="0" fontId="6" fillId="5" borderId="6" xfId="3" applyFont="1" applyFill="1" applyBorder="1"/>
    <xf numFmtId="0" fontId="6" fillId="0" borderId="39" xfId="3" applyFont="1" applyBorder="1"/>
    <xf numFmtId="0" fontId="5" fillId="0" borderId="40" xfId="3" applyBorder="1"/>
    <xf numFmtId="49" fontId="9" fillId="4" borderId="18" xfId="3" applyNumberFormat="1" applyFont="1" applyFill="1" applyBorder="1" applyAlignment="1">
      <alignment horizontal="center"/>
    </xf>
    <xf numFmtId="0" fontId="17" fillId="4" borderId="21" xfId="3" applyFont="1" applyFill="1" applyBorder="1"/>
    <xf numFmtId="49" fontId="11" fillId="4" borderId="18" xfId="3" applyNumberFormat="1" applyFont="1" applyFill="1" applyBorder="1"/>
    <xf numFmtId="0" fontId="5" fillId="0" borderId="41" xfId="3" applyBorder="1"/>
    <xf numFmtId="0" fontId="5" fillId="0" borderId="35" xfId="3" applyBorder="1" applyAlignment="1">
      <alignment textRotation="90"/>
    </xf>
    <xf numFmtId="0" fontId="5" fillId="0" borderId="35" xfId="3" applyBorder="1" applyAlignment="1">
      <alignment textRotation="90" wrapText="1"/>
    </xf>
    <xf numFmtId="0" fontId="4" fillId="0" borderId="35" xfId="3" applyFont="1" applyBorder="1" applyAlignment="1">
      <alignment textRotation="90" wrapText="1"/>
    </xf>
    <xf numFmtId="0" fontId="5" fillId="0" borderId="35" xfId="3" applyBorder="1"/>
    <xf numFmtId="0" fontId="5" fillId="0" borderId="42" xfId="3" applyBorder="1" applyAlignment="1">
      <alignment textRotation="90"/>
    </xf>
    <xf numFmtId="0" fontId="6" fillId="0" borderId="43" xfId="3" applyFont="1" applyBorder="1"/>
    <xf numFmtId="4" fontId="6" fillId="0" borderId="44" xfId="3" applyNumberFormat="1" applyFont="1" applyBorder="1" applyAlignment="1">
      <alignment textRotation="90" wrapText="1"/>
    </xf>
    <xf numFmtId="4" fontId="6" fillId="0" borderId="35" xfId="3" applyNumberFormat="1" applyFont="1" applyBorder="1" applyAlignment="1">
      <alignment textRotation="90" wrapText="1"/>
    </xf>
    <xf numFmtId="4" fontId="6" fillId="0" borderId="35" xfId="3" applyNumberFormat="1" applyFont="1" applyBorder="1" applyAlignment="1">
      <alignment horizontal="right" textRotation="90" wrapText="1"/>
    </xf>
    <xf numFmtId="4" fontId="6" fillId="2" borderId="35" xfId="3" applyNumberFormat="1" applyFont="1" applyFill="1" applyBorder="1" applyAlignment="1">
      <alignment horizontal="center" textRotation="90" wrapText="1"/>
    </xf>
    <xf numFmtId="49" fontId="6" fillId="0" borderId="35" xfId="3" applyNumberFormat="1" applyFont="1" applyBorder="1" applyAlignment="1">
      <alignment horizontal="right" textRotation="90" wrapText="1"/>
    </xf>
    <xf numFmtId="0" fontId="6" fillId="0" borderId="35" xfId="3" applyFont="1" applyBorder="1" applyAlignment="1">
      <alignment horizontal="center" textRotation="90"/>
    </xf>
    <xf numFmtId="1" fontId="6" fillId="0" borderId="35" xfId="3" applyNumberFormat="1" applyFont="1" applyBorder="1" applyAlignment="1">
      <alignment horizontal="center" textRotation="90"/>
    </xf>
    <xf numFmtId="49" fontId="6" fillId="0" borderId="35" xfId="3" applyNumberFormat="1" applyFont="1" applyBorder="1" applyAlignment="1">
      <alignment horizontal="center"/>
    </xf>
    <xf numFmtId="0" fontId="6" fillId="0" borderId="35" xfId="3" applyFont="1" applyBorder="1" applyAlignment="1">
      <alignment textRotation="90"/>
    </xf>
    <xf numFmtId="0" fontId="5" fillId="0" borderId="42" xfId="3" applyBorder="1"/>
    <xf numFmtId="0" fontId="5" fillId="0" borderId="45" xfId="3" applyBorder="1" applyAlignment="1">
      <alignment textRotation="90"/>
    </xf>
    <xf numFmtId="4" fontId="18" fillId="0" borderId="11" xfId="3" applyNumberFormat="1" applyFont="1" applyBorder="1"/>
    <xf numFmtId="0" fontId="5" fillId="0" borderId="4" xfId="3" applyBorder="1"/>
    <xf numFmtId="0" fontId="4" fillId="0" borderId="4" xfId="3" applyFont="1" applyBorder="1"/>
    <xf numFmtId="0" fontId="18" fillId="0" borderId="4" xfId="3" applyFont="1" applyBorder="1"/>
    <xf numFmtId="0" fontId="18" fillId="0" borderId="46" xfId="3" applyFont="1" applyBorder="1"/>
    <xf numFmtId="4" fontId="5" fillId="0" borderId="14" xfId="3" applyNumberFormat="1" applyBorder="1"/>
    <xf numFmtId="0" fontId="18" fillId="0" borderId="0" xfId="3" applyFont="1"/>
    <xf numFmtId="0" fontId="18" fillId="0" borderId="47" xfId="3" applyFont="1" applyBorder="1"/>
    <xf numFmtId="9" fontId="5" fillId="0" borderId="0" xfId="3" applyNumberFormat="1"/>
    <xf numFmtId="0" fontId="18" fillId="0" borderId="14" xfId="3" applyFont="1" applyBorder="1"/>
    <xf numFmtId="2" fontId="18" fillId="0" borderId="0" xfId="3" applyNumberFormat="1" applyFont="1"/>
    <xf numFmtId="4" fontId="18" fillId="0" borderId="48" xfId="3" applyNumberFormat="1" applyFont="1" applyBorder="1"/>
    <xf numFmtId="4" fontId="19" fillId="0" borderId="49" xfId="3" applyNumberFormat="1" applyFont="1" applyBorder="1" applyProtection="1">
      <protection locked="0"/>
    </xf>
    <xf numFmtId="2" fontId="18" fillId="0" borderId="50" xfId="3" applyNumberFormat="1" applyFont="1" applyBorder="1"/>
    <xf numFmtId="2" fontId="18" fillId="0" borderId="51" xfId="3" applyNumberFormat="1" applyFont="1" applyBorder="1"/>
    <xf numFmtId="2" fontId="18" fillId="0" borderId="4" xfId="3" applyNumberFormat="1" applyFont="1" applyBorder="1"/>
    <xf numFmtId="2" fontId="18" fillId="0" borderId="46" xfId="3" applyNumberFormat="1" applyFont="1" applyBorder="1"/>
    <xf numFmtId="4" fontId="18" fillId="0" borderId="52" xfId="3" applyNumberFormat="1" applyFont="1" applyBorder="1"/>
    <xf numFmtId="4" fontId="19" fillId="0" borderId="18" xfId="3" applyNumberFormat="1" applyFont="1" applyBorder="1" applyProtection="1">
      <protection locked="0"/>
    </xf>
    <xf numFmtId="2" fontId="18" fillId="0" borderId="53" xfId="4" applyNumberFormat="1" applyFont="1" applyBorder="1" applyAlignment="1" applyProtection="1">
      <alignment horizontal="center"/>
    </xf>
    <xf numFmtId="2" fontId="18" fillId="0" borderId="3" xfId="3" applyNumberFormat="1" applyFont="1" applyBorder="1"/>
    <xf numFmtId="2" fontId="20" fillId="0" borderId="47" xfId="3" applyNumberFormat="1" applyFont="1" applyBorder="1"/>
    <xf numFmtId="4" fontId="19" fillId="0" borderId="1" xfId="3" applyNumberFormat="1" applyFont="1" applyBorder="1" applyProtection="1">
      <protection locked="0"/>
    </xf>
    <xf numFmtId="2" fontId="6" fillId="0" borderId="47" xfId="3" applyNumberFormat="1" applyFont="1" applyBorder="1"/>
    <xf numFmtId="2" fontId="18" fillId="0" borderId="53" xfId="3" applyNumberFormat="1" applyFont="1" applyBorder="1"/>
    <xf numFmtId="0" fontId="18" fillId="0" borderId="52" xfId="3" applyFont="1" applyBorder="1"/>
    <xf numFmtId="0" fontId="18" fillId="0" borderId="18" xfId="3" applyFont="1" applyBorder="1"/>
    <xf numFmtId="2" fontId="4" fillId="0" borderId="18" xfId="3" applyNumberFormat="1" applyFont="1" applyBorder="1"/>
    <xf numFmtId="0" fontId="18" fillId="0" borderId="21" xfId="3" applyFont="1" applyBorder="1"/>
    <xf numFmtId="0" fontId="18" fillId="0" borderId="54" xfId="3" applyFont="1" applyBorder="1"/>
    <xf numFmtId="0" fontId="18" fillId="0" borderId="55" xfId="3" applyFont="1" applyBorder="1"/>
    <xf numFmtId="0" fontId="18" fillId="0" borderId="56" xfId="3" applyFont="1" applyBorder="1"/>
    <xf numFmtId="0" fontId="18" fillId="0" borderId="57" xfId="3" applyFont="1" applyBorder="1"/>
    <xf numFmtId="2" fontId="4" fillId="0" borderId="57" xfId="3" applyNumberFormat="1" applyFont="1" applyBorder="1"/>
    <xf numFmtId="0" fontId="18" fillId="0" borderId="3" xfId="3" applyFont="1" applyBorder="1"/>
    <xf numFmtId="0" fontId="20" fillId="0" borderId="47" xfId="3" applyFont="1" applyBorder="1"/>
    <xf numFmtId="0" fontId="18" fillId="0" borderId="48" xfId="3" applyFont="1" applyBorder="1"/>
    <xf numFmtId="0" fontId="18" fillId="0" borderId="49" xfId="3" applyFont="1" applyBorder="1"/>
    <xf numFmtId="2" fontId="18" fillId="0" borderId="49" xfId="3" applyNumberFormat="1" applyFont="1" applyBorder="1"/>
    <xf numFmtId="0" fontId="18" fillId="0" borderId="51" xfId="3" applyFont="1" applyBorder="1"/>
    <xf numFmtId="4" fontId="18" fillId="0" borderId="56" xfId="3" applyNumberFormat="1" applyFont="1" applyBorder="1"/>
    <xf numFmtId="4" fontId="20" fillId="0" borderId="57" xfId="4" applyNumberFormat="1" applyFont="1" applyBorder="1" applyProtection="1"/>
    <xf numFmtId="164" fontId="20" fillId="0" borderId="3" xfId="4" applyFont="1" applyBorder="1" applyProtection="1"/>
    <xf numFmtId="164" fontId="20" fillId="0" borderId="0" xfId="4" applyFont="1" applyBorder="1" applyProtection="1"/>
    <xf numFmtId="164" fontId="20" fillId="0" borderId="47" xfId="4" applyFont="1" applyBorder="1" applyAlignment="1" applyProtection="1">
      <alignment horizontal="left"/>
    </xf>
    <xf numFmtId="2" fontId="18" fillId="0" borderId="57" xfId="3" applyNumberFormat="1" applyFont="1" applyBorder="1"/>
    <xf numFmtId="4" fontId="18" fillId="2" borderId="18" xfId="3" applyNumberFormat="1" applyFont="1" applyFill="1" applyBorder="1" applyProtection="1">
      <protection locked="0"/>
    </xf>
    <xf numFmtId="2" fontId="18" fillId="0" borderId="1" xfId="4" applyNumberFormat="1" applyFont="1" applyBorder="1" applyProtection="1"/>
    <xf numFmtId="2" fontId="18" fillId="0" borderId="54" xfId="3" applyNumberFormat="1" applyFont="1" applyBorder="1" applyAlignment="1">
      <alignment horizontal="left"/>
    </xf>
    <xf numFmtId="2" fontId="18" fillId="0" borderId="55" xfId="3" applyNumberFormat="1" applyFont="1" applyBorder="1" applyAlignment="1">
      <alignment horizontal="left"/>
    </xf>
    <xf numFmtId="4" fontId="18" fillId="2" borderId="1" xfId="3" applyNumberFormat="1" applyFont="1" applyFill="1" applyBorder="1" applyProtection="1">
      <protection locked="0"/>
    </xf>
    <xf numFmtId="2" fontId="18" fillId="0" borderId="18" xfId="3" applyNumberFormat="1" applyFont="1" applyBorder="1"/>
    <xf numFmtId="0" fontId="18" fillId="2" borderId="49" xfId="3" applyFont="1" applyFill="1" applyBorder="1"/>
    <xf numFmtId="0" fontId="18" fillId="0" borderId="59" xfId="3" applyFont="1" applyBorder="1"/>
    <xf numFmtId="0" fontId="18" fillId="2" borderId="44" xfId="3" applyFont="1" applyFill="1" applyBorder="1"/>
    <xf numFmtId="2" fontId="18" fillId="0" borderId="44" xfId="3" applyNumberFormat="1" applyFont="1" applyBorder="1"/>
    <xf numFmtId="0" fontId="18" fillId="0" borderId="60" xfId="3" applyFont="1" applyBorder="1"/>
    <xf numFmtId="0" fontId="18" fillId="0" borderId="61" xfId="3" applyFont="1" applyBorder="1"/>
    <xf numFmtId="0" fontId="21" fillId="0" borderId="62" xfId="3" applyFont="1" applyBorder="1"/>
    <xf numFmtId="0" fontId="22" fillId="0" borderId="0" xfId="3" applyFont="1"/>
    <xf numFmtId="0" fontId="20" fillId="0" borderId="0" xfId="3" applyFont="1"/>
    <xf numFmtId="0" fontId="23" fillId="0" borderId="0" xfId="3" applyFont="1"/>
    <xf numFmtId="0" fontId="24" fillId="0" borderId="0" xfId="3" applyFont="1"/>
    <xf numFmtId="0" fontId="25" fillId="0" borderId="0" xfId="3" applyFont="1"/>
    <xf numFmtId="0" fontId="26" fillId="0" borderId="0" xfId="3" applyFont="1"/>
    <xf numFmtId="0" fontId="24" fillId="0" borderId="0" xfId="3" applyFont="1" applyAlignment="1">
      <alignment horizontal="center"/>
    </xf>
    <xf numFmtId="0" fontId="27" fillId="0" borderId="0" xfId="3" applyFont="1"/>
    <xf numFmtId="0" fontId="27" fillId="0" borderId="0" xfId="3" applyFont="1" applyAlignment="1">
      <alignment horizontal="center"/>
    </xf>
    <xf numFmtId="0" fontId="28" fillId="6" borderId="63" xfId="3" applyFont="1" applyFill="1" applyBorder="1" applyAlignment="1">
      <alignment wrapText="1"/>
    </xf>
    <xf numFmtId="0" fontId="28" fillId="7" borderId="64" xfId="3" applyFont="1" applyFill="1" applyBorder="1"/>
    <xf numFmtId="0" fontId="28" fillId="7" borderId="35" xfId="3" applyFont="1" applyFill="1" applyBorder="1"/>
    <xf numFmtId="0" fontId="28" fillId="7" borderId="35" xfId="3" applyFont="1" applyFill="1" applyBorder="1" applyAlignment="1">
      <alignment horizontal="center" wrapText="1"/>
    </xf>
    <xf numFmtId="0" fontId="28" fillId="2" borderId="35" xfId="3" applyFont="1" applyFill="1" applyBorder="1" applyAlignment="1">
      <alignment horizontal="center" wrapText="1"/>
    </xf>
    <xf numFmtId="0" fontId="28" fillId="7" borderId="41" xfId="3" applyFont="1" applyFill="1" applyBorder="1" applyAlignment="1">
      <alignment horizontal="center" wrapText="1"/>
    </xf>
    <xf numFmtId="0" fontId="28" fillId="0" borderId="0" xfId="3" applyFont="1"/>
    <xf numFmtId="49" fontId="29" fillId="0" borderId="19" xfId="3" applyNumberFormat="1" applyFont="1" applyBorder="1"/>
    <xf numFmtId="0" fontId="24" fillId="0" borderId="54" xfId="3" applyFont="1" applyBorder="1"/>
    <xf numFmtId="0" fontId="24" fillId="0" borderId="18" xfId="3" applyFont="1" applyBorder="1"/>
    <xf numFmtId="0" fontId="24" fillId="0" borderId="18" xfId="3" applyFont="1" applyBorder="1" applyAlignment="1">
      <alignment horizontal="center"/>
    </xf>
    <xf numFmtId="4" fontId="24" fillId="0" borderId="18" xfId="4" applyNumberFormat="1" applyFont="1" applyBorder="1" applyProtection="1"/>
    <xf numFmtId="165" fontId="28" fillId="0" borderId="65" xfId="3" applyNumberFormat="1" applyFont="1" applyBorder="1" applyAlignment="1">
      <alignment horizontal="center"/>
    </xf>
    <xf numFmtId="0" fontId="28" fillId="0" borderId="65" xfId="3" applyFont="1" applyBorder="1"/>
    <xf numFmtId="4" fontId="28" fillId="2" borderId="1" xfId="3" applyNumberFormat="1" applyFont="1" applyFill="1" applyBorder="1" applyProtection="1">
      <protection locked="0"/>
    </xf>
    <xf numFmtId="4" fontId="28" fillId="0" borderId="12" xfId="3" applyNumberFormat="1" applyFont="1" applyBorder="1"/>
    <xf numFmtId="49" fontId="29" fillId="0" borderId="13" xfId="3" applyNumberFormat="1" applyFont="1" applyBorder="1"/>
    <xf numFmtId="0" fontId="24" fillId="0" borderId="1" xfId="3" applyFont="1" applyBorder="1"/>
    <xf numFmtId="0" fontId="24" fillId="0" borderId="1" xfId="3" applyFont="1" applyBorder="1" applyAlignment="1">
      <alignment horizontal="center"/>
    </xf>
    <xf numFmtId="4" fontId="24" fillId="0" borderId="1" xfId="4" applyNumberFormat="1" applyFont="1" applyBorder="1" applyProtection="1"/>
    <xf numFmtId="49" fontId="28" fillId="0" borderId="13" xfId="3" applyNumberFormat="1" applyFont="1" applyBorder="1"/>
    <xf numFmtId="0" fontId="24" fillId="0" borderId="7" xfId="3" applyFont="1" applyBorder="1"/>
    <xf numFmtId="49" fontId="28" fillId="0" borderId="32" xfId="3" applyNumberFormat="1" applyFont="1" applyBorder="1"/>
    <xf numFmtId="0" fontId="24" fillId="0" borderId="34" xfId="3" applyFont="1" applyBorder="1"/>
    <xf numFmtId="49" fontId="28" fillId="5" borderId="32" xfId="3" applyNumberFormat="1" applyFont="1" applyFill="1" applyBorder="1"/>
    <xf numFmtId="0" fontId="24" fillId="5" borderId="7" xfId="3" applyFont="1" applyFill="1" applyBorder="1"/>
    <xf numFmtId="0" fontId="28" fillId="5" borderId="7" xfId="3" applyFont="1" applyFill="1" applyBorder="1"/>
    <xf numFmtId="0" fontId="24" fillId="0" borderId="7" xfId="3" applyFont="1" applyBorder="1" applyAlignment="1">
      <alignment wrapText="1"/>
    </xf>
    <xf numFmtId="49" fontId="28" fillId="0" borderId="27" xfId="3" applyNumberFormat="1" applyFont="1" applyBorder="1"/>
    <xf numFmtId="0" fontId="24" fillId="0" borderId="37" xfId="3" applyFont="1" applyBorder="1" applyAlignment="1">
      <alignment wrapText="1"/>
    </xf>
    <xf numFmtId="0" fontId="24" fillId="0" borderId="20" xfId="3" applyFont="1" applyBorder="1"/>
    <xf numFmtId="0" fontId="24" fillId="0" borderId="20" xfId="3" applyFont="1" applyBorder="1" applyAlignment="1">
      <alignment horizontal="center"/>
    </xf>
    <xf numFmtId="4" fontId="24" fillId="0" borderId="20" xfId="4" applyNumberFormat="1" applyFont="1" applyBorder="1" applyProtection="1"/>
    <xf numFmtId="164" fontId="28" fillId="0" borderId="65" xfId="3" applyNumberFormat="1" applyFont="1" applyBorder="1"/>
    <xf numFmtId="49" fontId="29" fillId="0" borderId="32" xfId="3" applyNumberFormat="1" applyFont="1" applyBorder="1"/>
    <xf numFmtId="0" fontId="25" fillId="0" borderId="7" xfId="3" applyFont="1" applyBorder="1" applyAlignment="1">
      <alignment wrapText="1"/>
    </xf>
    <xf numFmtId="165" fontId="28" fillId="0" borderId="66" xfId="3" applyNumberFormat="1" applyFont="1" applyBorder="1" applyAlignment="1">
      <alignment horizontal="center"/>
    </xf>
    <xf numFmtId="0" fontId="28" fillId="0" borderId="66" xfId="3" applyFont="1" applyBorder="1"/>
    <xf numFmtId="165" fontId="28" fillId="0" borderId="1" xfId="3" applyNumberFormat="1" applyFont="1" applyBorder="1" applyAlignment="1">
      <alignment horizontal="center"/>
    </xf>
    <xf numFmtId="0" fontId="28" fillId="0" borderId="1" xfId="3" applyFont="1" applyBorder="1"/>
    <xf numFmtId="49" fontId="29" fillId="0" borderId="14" xfId="3" applyNumberFormat="1" applyFont="1" applyBorder="1"/>
    <xf numFmtId="165" fontId="28" fillId="0" borderId="67" xfId="3" applyNumberFormat="1" applyFont="1" applyBorder="1" applyAlignment="1">
      <alignment horizontal="center"/>
    </xf>
    <xf numFmtId="0" fontId="28" fillId="0" borderId="67" xfId="3" applyFont="1" applyBorder="1"/>
    <xf numFmtId="4" fontId="28" fillId="2" borderId="18" xfId="3" applyNumberFormat="1" applyFont="1" applyFill="1" applyBorder="1" applyProtection="1">
      <protection locked="0"/>
    </xf>
    <xf numFmtId="4" fontId="28" fillId="0" borderId="52" xfId="3" applyNumberFormat="1" applyFont="1" applyBorder="1"/>
    <xf numFmtId="0" fontId="28" fillId="0" borderId="7" xfId="3" applyFont="1" applyBorder="1" applyAlignment="1">
      <alignment wrapText="1"/>
    </xf>
    <xf numFmtId="0" fontId="29" fillId="0" borderId="65" xfId="3" applyFont="1" applyBorder="1"/>
    <xf numFmtId="49" fontId="28" fillId="0" borderId="33" xfId="3" applyNumberFormat="1" applyFont="1" applyBorder="1"/>
    <xf numFmtId="49" fontId="29" fillId="0" borderId="33" xfId="3" applyNumberFormat="1" applyFont="1" applyBorder="1"/>
    <xf numFmtId="0" fontId="24" fillId="0" borderId="37" xfId="3" applyFont="1" applyBorder="1"/>
    <xf numFmtId="0" fontId="28" fillId="0" borderId="37" xfId="3" applyFont="1" applyBorder="1" applyAlignment="1">
      <alignment horizontal="left"/>
    </xf>
    <xf numFmtId="0" fontId="28" fillId="0" borderId="37" xfId="3" applyFont="1" applyBorder="1"/>
    <xf numFmtId="4" fontId="30" fillId="0" borderId="20" xfId="4" applyNumberFormat="1" applyFont="1" applyBorder="1" applyProtection="1"/>
    <xf numFmtId="165" fontId="28" fillId="0" borderId="68" xfId="3" applyNumberFormat="1" applyFont="1" applyBorder="1" applyAlignment="1">
      <alignment horizontal="center"/>
    </xf>
    <xf numFmtId="0" fontId="28" fillId="0" borderId="68" xfId="3" applyFont="1" applyBorder="1"/>
    <xf numFmtId="4" fontId="28" fillId="2" borderId="20" xfId="3" applyNumberFormat="1" applyFont="1" applyFill="1" applyBorder="1" applyProtection="1">
      <protection locked="0"/>
    </xf>
    <xf numFmtId="4" fontId="28" fillId="0" borderId="69" xfId="3" applyNumberFormat="1" applyFont="1" applyBorder="1"/>
    <xf numFmtId="49" fontId="28" fillId="0" borderId="25" xfId="3" applyNumberFormat="1" applyFont="1" applyBorder="1"/>
    <xf numFmtId="0" fontId="24" fillId="0" borderId="38" xfId="3" applyFont="1" applyBorder="1"/>
    <xf numFmtId="0" fontId="24" fillId="0" borderId="9" xfId="3" applyFont="1" applyBorder="1"/>
    <xf numFmtId="0" fontId="24" fillId="0" borderId="9" xfId="3" applyFont="1" applyBorder="1" applyAlignment="1">
      <alignment horizontal="center"/>
    </xf>
    <xf numFmtId="4" fontId="24" fillId="0" borderId="9" xfId="4" applyNumberFormat="1" applyFont="1" applyBorder="1" applyProtection="1"/>
    <xf numFmtId="165" fontId="28" fillId="0" borderId="9" xfId="3" applyNumberFormat="1" applyFont="1" applyBorder="1" applyAlignment="1">
      <alignment horizontal="center"/>
    </xf>
    <xf numFmtId="0" fontId="28" fillId="0" borderId="9" xfId="3" applyFont="1" applyBorder="1"/>
    <xf numFmtId="4" fontId="28" fillId="2" borderId="9" xfId="3" applyNumberFormat="1" applyFont="1" applyFill="1" applyBorder="1" applyProtection="1">
      <protection locked="0"/>
    </xf>
    <xf numFmtId="4" fontId="28" fillId="0" borderId="8" xfId="3" applyNumberFormat="1" applyFont="1" applyBorder="1"/>
    <xf numFmtId="49" fontId="28" fillId="0" borderId="33" xfId="3" applyNumberFormat="1" applyFont="1" applyBorder="1" applyAlignment="1">
      <alignment wrapText="1"/>
    </xf>
    <xf numFmtId="0" fontId="28" fillId="0" borderId="54" xfId="3" applyFont="1" applyBorder="1"/>
    <xf numFmtId="0" fontId="28" fillId="0" borderId="54" xfId="3" applyFont="1" applyBorder="1" applyAlignment="1">
      <alignment wrapText="1"/>
    </xf>
    <xf numFmtId="0" fontId="28" fillId="0" borderId="55" xfId="3" applyFont="1" applyBorder="1"/>
    <xf numFmtId="0" fontId="24" fillId="0" borderId="21" xfId="3" applyFont="1" applyBorder="1"/>
    <xf numFmtId="4" fontId="30" fillId="0" borderId="18" xfId="4" applyNumberFormat="1" applyFont="1" applyBorder="1" applyProtection="1"/>
    <xf numFmtId="165" fontId="28" fillId="0" borderId="18" xfId="3" applyNumberFormat="1" applyFont="1" applyBorder="1" applyAlignment="1">
      <alignment horizontal="center"/>
    </xf>
    <xf numFmtId="164" fontId="28" fillId="0" borderId="18" xfId="3" applyNumberFormat="1" applyFont="1" applyBorder="1"/>
    <xf numFmtId="4" fontId="24" fillId="0" borderId="21" xfId="3" applyNumberFormat="1" applyFont="1" applyBorder="1"/>
    <xf numFmtId="4" fontId="28" fillId="2" borderId="18" xfId="3" applyNumberFormat="1" applyFont="1" applyFill="1" applyBorder="1"/>
    <xf numFmtId="0" fontId="24" fillId="0" borderId="47" xfId="3" applyFont="1" applyBorder="1"/>
    <xf numFmtId="0" fontId="28" fillId="0" borderId="70" xfId="3" applyFont="1" applyBorder="1"/>
    <xf numFmtId="0" fontId="28" fillId="0" borderId="67" xfId="3" applyFont="1" applyBorder="1" applyAlignment="1">
      <alignment horizontal="center"/>
    </xf>
    <xf numFmtId="4" fontId="28" fillId="0" borderId="67" xfId="3" applyNumberFormat="1" applyFont="1" applyBorder="1" applyAlignment="1">
      <alignment horizontal="center"/>
    </xf>
    <xf numFmtId="4" fontId="28" fillId="2" borderId="1" xfId="3" applyNumberFormat="1" applyFont="1" applyFill="1" applyBorder="1"/>
    <xf numFmtId="0" fontId="28" fillId="0" borderId="71" xfId="3" applyFont="1" applyBorder="1"/>
    <xf numFmtId="0" fontId="28" fillId="0" borderId="65" xfId="3" applyFont="1" applyBorder="1" applyAlignment="1">
      <alignment horizontal="center"/>
    </xf>
    <xf numFmtId="4" fontId="28" fillId="0" borderId="65" xfId="3" applyNumberFormat="1" applyFont="1" applyBorder="1" applyAlignment="1">
      <alignment horizontal="center"/>
    </xf>
    <xf numFmtId="0" fontId="29" fillId="0" borderId="71" xfId="3" applyFont="1" applyBorder="1"/>
    <xf numFmtId="0" fontId="28" fillId="0" borderId="72" xfId="3" applyFont="1" applyBorder="1"/>
    <xf numFmtId="0" fontId="23" fillId="0" borderId="72" xfId="3" applyFont="1" applyBorder="1"/>
    <xf numFmtId="0" fontId="28" fillId="0" borderId="68" xfId="3" applyFont="1" applyBorder="1" applyAlignment="1">
      <alignment horizontal="center"/>
    </xf>
    <xf numFmtId="4" fontId="28" fillId="0" borderId="68" xfId="3" applyNumberFormat="1" applyFont="1" applyBorder="1" applyAlignment="1">
      <alignment horizontal="center"/>
    </xf>
    <xf numFmtId="4" fontId="28" fillId="2" borderId="20" xfId="3" applyNumberFormat="1" applyFont="1" applyFill="1" applyBorder="1"/>
    <xf numFmtId="0" fontId="28" fillId="0" borderId="68" xfId="3" applyFont="1" applyBorder="1" applyAlignment="1">
      <alignment wrapText="1"/>
    </xf>
    <xf numFmtId="0" fontId="24" fillId="0" borderId="55" xfId="3" applyFont="1" applyBorder="1"/>
    <xf numFmtId="0" fontId="28" fillId="0" borderId="73" xfId="3" applyFont="1" applyBorder="1"/>
    <xf numFmtId="0" fontId="28" fillId="0" borderId="66" xfId="3" applyFont="1" applyBorder="1" applyAlignment="1">
      <alignment horizontal="center"/>
    </xf>
    <xf numFmtId="4" fontId="28" fillId="0" borderId="66" xfId="3" applyNumberFormat="1" applyFont="1" applyBorder="1" applyAlignment="1">
      <alignment horizontal="center"/>
    </xf>
    <xf numFmtId="0" fontId="28" fillId="0" borderId="13" xfId="3" applyFont="1" applyBorder="1"/>
    <xf numFmtId="0" fontId="28" fillId="0" borderId="1" xfId="3" applyFont="1" applyBorder="1" applyAlignment="1">
      <alignment horizontal="center"/>
    </xf>
    <xf numFmtId="4" fontId="28" fillId="0" borderId="1" xfId="3" applyNumberFormat="1" applyFont="1" applyBorder="1" applyAlignment="1">
      <alignment horizontal="center"/>
    </xf>
    <xf numFmtId="0" fontId="28" fillId="0" borderId="22" xfId="3" applyFont="1" applyBorder="1"/>
    <xf numFmtId="0" fontId="28" fillId="0" borderId="57" xfId="3" applyFont="1" applyBorder="1"/>
    <xf numFmtId="0" fontId="28" fillId="0" borderId="57" xfId="3" applyFont="1" applyBorder="1" applyAlignment="1">
      <alignment horizontal="center"/>
    </xf>
    <xf numFmtId="4" fontId="28" fillId="0" borderId="57" xfId="3" applyNumberFormat="1" applyFont="1" applyBorder="1" applyAlignment="1">
      <alignment horizontal="center"/>
    </xf>
    <xf numFmtId="4" fontId="28" fillId="2" borderId="57" xfId="3" applyNumberFormat="1" applyFont="1" applyFill="1" applyBorder="1"/>
    <xf numFmtId="0" fontId="24" fillId="0" borderId="46" xfId="3" applyFont="1" applyBorder="1"/>
    <xf numFmtId="0" fontId="28" fillId="0" borderId="74" xfId="3" applyFont="1" applyBorder="1"/>
    <xf numFmtId="0" fontId="28" fillId="0" borderId="75" xfId="3" applyFont="1" applyBorder="1"/>
    <xf numFmtId="0" fontId="28" fillId="0" borderId="75" xfId="3" applyFont="1" applyBorder="1" applyAlignment="1">
      <alignment horizontal="center"/>
    </xf>
    <xf numFmtId="4" fontId="28" fillId="0" borderId="75" xfId="3" applyNumberFormat="1" applyFont="1" applyBorder="1" applyAlignment="1">
      <alignment horizontal="center"/>
    </xf>
    <xf numFmtId="49" fontId="24" fillId="0" borderId="76" xfId="3" applyNumberFormat="1" applyFont="1" applyBorder="1"/>
    <xf numFmtId="0" fontId="25" fillId="0" borderId="77" xfId="3" applyFont="1" applyBorder="1"/>
    <xf numFmtId="0" fontId="24" fillId="0" borderId="77" xfId="3" applyFont="1" applyBorder="1"/>
    <xf numFmtId="0" fontId="24" fillId="0" borderId="77" xfId="3" applyFont="1" applyBorder="1" applyAlignment="1">
      <alignment horizontal="center"/>
    </xf>
    <xf numFmtId="4" fontId="28" fillId="0" borderId="77" xfId="4" applyNumberFormat="1" applyFont="1" applyBorder="1" applyProtection="1"/>
    <xf numFmtId="4" fontId="31" fillId="0" borderId="78" xfId="3" applyNumberFormat="1" applyFont="1" applyBorder="1" applyAlignment="1">
      <alignment horizontal="center"/>
    </xf>
    <xf numFmtId="0" fontId="32" fillId="0" borderId="77" xfId="3" applyFont="1" applyBorder="1"/>
    <xf numFmtId="4" fontId="32" fillId="0" borderId="79" xfId="3" applyNumberFormat="1" applyFont="1" applyBorder="1"/>
    <xf numFmtId="4" fontId="31" fillId="0" borderId="80" xfId="3" applyNumberFormat="1" applyFont="1" applyBorder="1" applyAlignment="1">
      <alignment horizontal="center"/>
    </xf>
    <xf numFmtId="49" fontId="24" fillId="0" borderId="0" xfId="3" applyNumberFormat="1" applyFont="1"/>
    <xf numFmtId="0" fontId="24" fillId="0" borderId="0" xfId="3" applyFont="1" applyAlignment="1">
      <alignment wrapText="1"/>
    </xf>
    <xf numFmtId="164" fontId="24" fillId="0" borderId="0" xfId="4" applyFont="1" applyBorder="1" applyProtection="1"/>
    <xf numFmtId="4" fontId="23" fillId="0" borderId="0" xfId="3" applyNumberFormat="1" applyFont="1" applyAlignment="1">
      <alignment horizontal="center"/>
    </xf>
    <xf numFmtId="4" fontId="24" fillId="0" borderId="0" xfId="3" applyNumberFormat="1" applyFont="1"/>
    <xf numFmtId="49" fontId="25" fillId="0" borderId="0" xfId="3" applyNumberFormat="1" applyFont="1"/>
    <xf numFmtId="0" fontId="28" fillId="0" borderId="0" xfId="3" applyFont="1" applyAlignment="1">
      <alignment horizontal="right"/>
    </xf>
    <xf numFmtId="49" fontId="24" fillId="0" borderId="0" xfId="3" applyNumberFormat="1" applyFont="1" applyAlignment="1">
      <alignment wrapText="1"/>
    </xf>
    <xf numFmtId="0" fontId="34" fillId="0" borderId="0" xfId="0" applyFont="1" applyAlignment="1">
      <alignment vertical="center"/>
    </xf>
    <xf numFmtId="0" fontId="4" fillId="0" borderId="0" xfId="5"/>
    <xf numFmtId="0" fontId="20" fillId="0" borderId="0" xfId="5" applyFont="1"/>
    <xf numFmtId="0" fontId="20" fillId="0" borderId="0" xfId="5" applyFont="1" applyAlignment="1">
      <alignment horizontal="center"/>
    </xf>
    <xf numFmtId="164" fontId="2" fillId="0" borderId="0" xfId="4" applyFont="1" applyBorder="1" applyProtection="1"/>
    <xf numFmtId="0" fontId="4" fillId="0" borderId="0" xfId="1"/>
    <xf numFmtId="0" fontId="4" fillId="0" borderId="0" xfId="1" applyAlignment="1">
      <alignment horizontal="center"/>
    </xf>
    <xf numFmtId="164" fontId="0" fillId="0" borderId="0" xfId="2" applyFont="1" applyProtection="1"/>
    <xf numFmtId="0" fontId="4" fillId="0" borderId="0" xfId="1" applyProtection="1">
      <protection locked="0"/>
    </xf>
    <xf numFmtId="0" fontId="20" fillId="0" borderId="0" xfId="5" applyFont="1" applyAlignment="1">
      <alignment horizontal="right"/>
    </xf>
    <xf numFmtId="0" fontId="33" fillId="0" borderId="5" xfId="0" applyFont="1" applyBorder="1" applyAlignment="1" applyProtection="1">
      <alignment horizontal="center"/>
      <protection locked="0"/>
    </xf>
    <xf numFmtId="0" fontId="33" fillId="0" borderId="6" xfId="0" applyFont="1" applyBorder="1" applyAlignment="1" applyProtection="1">
      <alignment horizontal="center"/>
      <protection locked="0"/>
    </xf>
    <xf numFmtId="0" fontId="35" fillId="0" borderId="0" xfId="0" applyFont="1" applyAlignment="1">
      <alignment horizontal="center" vertical="center" wrapText="1"/>
    </xf>
    <xf numFmtId="0" fontId="1" fillId="0" borderId="4" xfId="0" applyFont="1" applyBorder="1" applyAlignment="1" applyProtection="1">
      <alignment horizontal="center"/>
      <protection locked="0"/>
    </xf>
    <xf numFmtId="2" fontId="33" fillId="8" borderId="5" xfId="0" applyNumberFormat="1" applyFont="1" applyFill="1" applyBorder="1" applyAlignment="1" applyProtection="1">
      <alignment horizontal="center" vertical="center"/>
      <protection locked="0"/>
    </xf>
    <xf numFmtId="2" fontId="33" fillId="8" borderId="7" xfId="0" applyNumberFormat="1" applyFont="1" applyFill="1" applyBorder="1" applyAlignment="1" applyProtection="1">
      <alignment horizontal="center" vertical="center"/>
      <protection locked="0"/>
    </xf>
    <xf numFmtId="2" fontId="33" fillId="8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49" fontId="11" fillId="4" borderId="30" xfId="3" applyNumberFormat="1" applyFont="1" applyFill="1" applyBorder="1" applyAlignment="1">
      <alignment horizontal="left"/>
    </xf>
    <xf numFmtId="49" fontId="11" fillId="4" borderId="29" xfId="3" applyNumberFormat="1" applyFont="1" applyFill="1" applyBorder="1" applyAlignment="1">
      <alignment horizontal="left"/>
    </xf>
    <xf numFmtId="49" fontId="11" fillId="4" borderId="36" xfId="3" applyNumberFormat="1" applyFont="1" applyFill="1" applyBorder="1" applyAlignment="1">
      <alignment horizontal="left"/>
    </xf>
    <xf numFmtId="0" fontId="8" fillId="0" borderId="0" xfId="3" applyFont="1" applyAlignment="1">
      <alignment horizontal="left"/>
    </xf>
    <xf numFmtId="49" fontId="13" fillId="4" borderId="34" xfId="3" applyNumberFormat="1" applyFont="1" applyFill="1" applyBorder="1" applyAlignment="1">
      <alignment horizontal="left"/>
    </xf>
    <xf numFmtId="49" fontId="13" fillId="4" borderId="6" xfId="3" applyNumberFormat="1" applyFont="1" applyFill="1" applyBorder="1" applyAlignment="1">
      <alignment horizontal="left"/>
    </xf>
    <xf numFmtId="49" fontId="13" fillId="4" borderId="5" xfId="3" applyNumberFormat="1" applyFont="1" applyFill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left" wrapText="1"/>
    </xf>
    <xf numFmtId="49" fontId="18" fillId="0" borderId="58" xfId="3" applyNumberFormat="1" applyFont="1" applyBorder="1" applyAlignment="1">
      <alignment horizontal="left"/>
    </xf>
    <xf numFmtId="49" fontId="18" fillId="0" borderId="37" xfId="3" applyNumberFormat="1" applyFont="1" applyBorder="1" applyAlignment="1">
      <alignment horizontal="left"/>
    </xf>
    <xf numFmtId="49" fontId="18" fillId="0" borderId="26" xfId="3" applyNumberFormat="1" applyFont="1" applyBorder="1" applyAlignment="1">
      <alignment horizontal="left"/>
    </xf>
    <xf numFmtId="49" fontId="18" fillId="0" borderId="34" xfId="3" applyNumberFormat="1" applyFont="1" applyBorder="1" applyAlignment="1">
      <alignment horizontal="left"/>
    </xf>
    <xf numFmtId="49" fontId="18" fillId="0" borderId="7" xfId="3" applyNumberFormat="1" applyFont="1" applyBorder="1" applyAlignment="1">
      <alignment horizontal="left"/>
    </xf>
    <xf numFmtId="49" fontId="18" fillId="0" borderId="6" xfId="3" applyNumberFormat="1" applyFont="1" applyBorder="1" applyAlignment="1">
      <alignment horizontal="left"/>
    </xf>
    <xf numFmtId="49" fontId="18" fillId="0" borderId="47" xfId="3" applyNumberFormat="1" applyFont="1" applyBorder="1" applyAlignment="1">
      <alignment horizontal="left"/>
    </xf>
    <xf numFmtId="49" fontId="18" fillId="0" borderId="0" xfId="3" applyNumberFormat="1" applyFont="1" applyAlignment="1">
      <alignment horizontal="left"/>
    </xf>
    <xf numFmtId="49" fontId="18" fillId="0" borderId="3" xfId="3" applyNumberFormat="1" applyFont="1" applyBorder="1" applyAlignment="1">
      <alignment horizontal="left"/>
    </xf>
    <xf numFmtId="0" fontId="20" fillId="0" borderId="0" xfId="5" applyFont="1" applyAlignment="1">
      <alignment horizontal="right" vertical="center" wrapText="1"/>
    </xf>
    <xf numFmtId="2" fontId="33" fillId="0" borderId="5" xfId="0" applyNumberFormat="1" applyFont="1" applyBorder="1" applyAlignment="1" applyProtection="1">
      <alignment horizontal="center" vertical="center"/>
      <protection locked="0"/>
    </xf>
    <xf numFmtId="2" fontId="33" fillId="0" borderId="6" xfId="0" applyNumberFormat="1" applyFont="1" applyBorder="1" applyAlignment="1" applyProtection="1">
      <alignment horizontal="center" vertical="center"/>
      <protection locked="0"/>
    </xf>
  </cellXfs>
  <cellStyles count="6">
    <cellStyle name="Komma 2" xfId="2" xr:uid="{00000000-0005-0000-0000-000000000000}"/>
    <cellStyle name="Komma 3" xfId="4" xr:uid="{2385C0CA-1488-432E-92D0-FADD9FA70313}"/>
    <cellStyle name="Standard" xfId="0" builtinId="0"/>
    <cellStyle name="Standard 2" xfId="1" xr:uid="{00000000-0005-0000-0000-000002000000}"/>
    <cellStyle name="Standard 3" xfId="3" xr:uid="{AC78CA7E-C4B8-4826-AF76-8687E2FB4121}"/>
    <cellStyle name="Standard 3 2" xfId="5" xr:uid="{3E7D694B-53F2-4632-9FE4-4D647771008A}"/>
  </cellStyles>
  <dxfs count="18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0752D-9A35-4572-BB59-49119D962128}">
  <dimension ref="A2:H29"/>
  <sheetViews>
    <sheetView workbookViewId="0">
      <selection activeCell="D15" sqref="D15"/>
    </sheetView>
  </sheetViews>
  <sheetFormatPr baseColWidth="10" defaultRowHeight="15" x14ac:dyDescent="0.25"/>
  <sheetData>
    <row r="2" spans="1:8" ht="21" x14ac:dyDescent="0.35">
      <c r="A2" s="374" t="s">
        <v>434</v>
      </c>
      <c r="B2" s="374"/>
      <c r="C2" s="374"/>
      <c r="D2" s="374"/>
      <c r="E2" s="374"/>
      <c r="F2" s="374"/>
      <c r="G2" s="374"/>
      <c r="H2" s="374"/>
    </row>
    <row r="3" spans="1:8" ht="21" x14ac:dyDescent="0.35">
      <c r="A3" s="374" t="s">
        <v>437</v>
      </c>
      <c r="B3" s="374"/>
      <c r="C3" s="374"/>
      <c r="D3" s="374"/>
      <c r="E3" s="374"/>
      <c r="F3" s="374"/>
      <c r="G3" s="374"/>
      <c r="H3" s="374"/>
    </row>
    <row r="4" spans="1:8" ht="15.75" x14ac:dyDescent="0.25">
      <c r="A4" s="1"/>
      <c r="B4" s="1"/>
      <c r="C4" s="1"/>
      <c r="D4" s="1"/>
      <c r="E4" s="1"/>
      <c r="F4" s="1"/>
      <c r="G4" s="1"/>
      <c r="H4" s="1"/>
    </row>
    <row r="5" spans="1:8" ht="15.75" x14ac:dyDescent="0.25">
      <c r="A5" s="1" t="s">
        <v>6</v>
      </c>
      <c r="B5" s="1"/>
      <c r="C5" s="1" t="s">
        <v>47</v>
      </c>
      <c r="D5" s="1"/>
      <c r="E5" s="1"/>
      <c r="F5" s="1"/>
      <c r="G5" s="1"/>
      <c r="H5" s="1"/>
    </row>
    <row r="6" spans="1:8" ht="15.75" x14ac:dyDescent="0.25">
      <c r="A6" s="1"/>
      <c r="B6" s="1"/>
      <c r="C6" s="1" t="s">
        <v>48</v>
      </c>
      <c r="D6" s="1"/>
      <c r="E6" s="1"/>
      <c r="F6" s="1"/>
      <c r="G6" s="1"/>
      <c r="H6" s="1"/>
    </row>
    <row r="7" spans="1:8" ht="15.75" x14ac:dyDescent="0.25">
      <c r="A7" s="1"/>
      <c r="B7" s="1"/>
      <c r="C7" s="1" t="s">
        <v>49</v>
      </c>
      <c r="D7" s="1"/>
      <c r="E7" s="1"/>
      <c r="F7" s="1"/>
      <c r="G7" s="1"/>
      <c r="H7" s="1"/>
    </row>
    <row r="10" spans="1:8" ht="75" customHeight="1" x14ac:dyDescent="0.25">
      <c r="A10" s="375" t="s">
        <v>433</v>
      </c>
      <c r="B10" s="375"/>
      <c r="C10" s="375"/>
      <c r="D10" s="370"/>
      <c r="E10" s="371"/>
      <c r="F10" s="372"/>
      <c r="G10" s="373" t="s">
        <v>431</v>
      </c>
      <c r="H10" s="373"/>
    </row>
    <row r="11" spans="1:8" ht="63" customHeight="1" x14ac:dyDescent="0.25">
      <c r="A11" s="375" t="s">
        <v>432</v>
      </c>
      <c r="B11" s="375"/>
      <c r="C11" s="375"/>
      <c r="D11" s="370">
        <f>D10*1.19</f>
        <v>0</v>
      </c>
      <c r="E11" s="371"/>
      <c r="F11" s="372"/>
      <c r="G11" s="373" t="s">
        <v>431</v>
      </c>
      <c r="H11" s="373"/>
    </row>
    <row r="13" spans="1:8" ht="54" customHeight="1" x14ac:dyDescent="0.25">
      <c r="A13" s="375" t="s">
        <v>430</v>
      </c>
      <c r="B13" s="375"/>
      <c r="C13" s="375"/>
      <c r="D13" s="370">
        <f>Grundreinigung!G32</f>
        <v>0</v>
      </c>
      <c r="E13" s="371"/>
      <c r="F13" s="372"/>
      <c r="G13" s="373" t="s">
        <v>32</v>
      </c>
      <c r="H13" s="373"/>
    </row>
    <row r="14" spans="1:8" ht="60" customHeight="1" x14ac:dyDescent="0.25">
      <c r="A14" s="375" t="s">
        <v>429</v>
      </c>
      <c r="B14" s="375"/>
      <c r="C14" s="375"/>
      <c r="D14" s="370">
        <f>Grundreinigung!G36</f>
        <v>0</v>
      </c>
      <c r="E14" s="371"/>
      <c r="F14" s="372"/>
      <c r="G14" s="373" t="s">
        <v>32</v>
      </c>
      <c r="H14" s="373"/>
    </row>
    <row r="17" spans="1:8" ht="95.25" customHeight="1" x14ac:dyDescent="0.25">
      <c r="A17" s="368" t="s">
        <v>428</v>
      </c>
      <c r="B17" s="368"/>
      <c r="C17" s="368"/>
      <c r="D17" s="370">
        <f>(D11*12)+D14</f>
        <v>0</v>
      </c>
      <c r="E17" s="371"/>
      <c r="F17" s="372"/>
      <c r="G17" s="373" t="s">
        <v>32</v>
      </c>
      <c r="H17" s="373"/>
    </row>
    <row r="18" spans="1:8" x14ac:dyDescent="0.25">
      <c r="A18" s="356"/>
    </row>
    <row r="20" spans="1:8" ht="20.100000000000001" customHeight="1" x14ac:dyDescent="0.25">
      <c r="A20" s="365" t="s">
        <v>427</v>
      </c>
      <c r="B20" s="365"/>
      <c r="C20" s="365"/>
      <c r="D20" s="365"/>
      <c r="E20" s="365"/>
      <c r="F20" s="365"/>
      <c r="G20" s="366"/>
      <c r="H20" s="367"/>
    </row>
    <row r="21" spans="1:8" ht="20.100000000000001" customHeight="1" x14ac:dyDescent="0.25">
      <c r="A21" s="365" t="s">
        <v>426</v>
      </c>
      <c r="B21" s="365"/>
      <c r="C21" s="365"/>
      <c r="D21" s="365"/>
      <c r="E21" s="365"/>
      <c r="F21" s="365"/>
      <c r="G21" s="366"/>
      <c r="H21" s="367"/>
    </row>
    <row r="22" spans="1:8" ht="20.100000000000001" customHeight="1" x14ac:dyDescent="0.25">
      <c r="A22" s="365" t="s">
        <v>425</v>
      </c>
      <c r="B22" s="365"/>
      <c r="C22" s="365"/>
      <c r="D22" s="365"/>
      <c r="E22" s="365"/>
      <c r="F22" s="365"/>
      <c r="G22" s="366"/>
      <c r="H22" s="367"/>
    </row>
    <row r="23" spans="1:8" ht="20.100000000000001" customHeight="1" x14ac:dyDescent="0.25">
      <c r="A23" s="365" t="s">
        <v>424</v>
      </c>
      <c r="B23" s="365"/>
      <c r="C23" s="365"/>
      <c r="D23" s="365"/>
      <c r="E23" s="365"/>
      <c r="F23" s="365"/>
      <c r="G23" s="366"/>
      <c r="H23" s="367"/>
    </row>
    <row r="24" spans="1:8" ht="20.100000000000001" customHeight="1" x14ac:dyDescent="0.25">
      <c r="A24" s="365" t="s">
        <v>423</v>
      </c>
      <c r="B24" s="365"/>
      <c r="C24" s="365"/>
      <c r="D24" s="365"/>
      <c r="E24" s="365"/>
      <c r="F24" s="365"/>
      <c r="G24" s="366"/>
      <c r="H24" s="367"/>
    </row>
    <row r="25" spans="1:8" ht="20.100000000000001" customHeight="1" x14ac:dyDescent="0.25">
      <c r="A25" s="365" t="s">
        <v>422</v>
      </c>
      <c r="B25" s="365"/>
      <c r="C25" s="365"/>
      <c r="D25" s="365"/>
      <c r="E25" s="365"/>
      <c r="F25" s="365"/>
      <c r="G25" s="366"/>
      <c r="H25" s="367"/>
    </row>
    <row r="28" spans="1:8" ht="16.5" thickBot="1" x14ac:dyDescent="0.3">
      <c r="A28" s="369"/>
      <c r="B28" s="369"/>
      <c r="C28" s="369"/>
      <c r="D28" s="369"/>
      <c r="E28" s="369"/>
      <c r="F28" s="369"/>
      <c r="G28" s="369"/>
      <c r="H28" s="369"/>
    </row>
    <row r="29" spans="1:8" ht="15.75" x14ac:dyDescent="0.25">
      <c r="A29" s="1" t="s">
        <v>46</v>
      </c>
      <c r="B29" s="1"/>
      <c r="C29" s="1"/>
      <c r="D29" s="1"/>
      <c r="E29" s="1"/>
      <c r="F29" s="1"/>
      <c r="G29" s="1"/>
      <c r="H29" s="1"/>
    </row>
  </sheetData>
  <sheetProtection algorithmName="SHA-512" hashValue="ppc6VN69LZIB+lTq8guU3b1ettxPG4ov7CeGFw1EMvE1mw2bRTpqqInD/+OkQFKCTEKjbsU6GW6Q2muzCLsRHw==" saltValue="oXPC4zBQh12+ROJh5hncNw==" spinCount="100000" sheet="1" objects="1" scenarios="1"/>
  <mergeCells count="30">
    <mergeCell ref="A11:C11"/>
    <mergeCell ref="D11:F11"/>
    <mergeCell ref="G11:H11"/>
    <mergeCell ref="A14:C14"/>
    <mergeCell ref="D14:F14"/>
    <mergeCell ref="G14:H14"/>
    <mergeCell ref="A13:C13"/>
    <mergeCell ref="D13:F13"/>
    <mergeCell ref="G13:H13"/>
    <mergeCell ref="A2:H2"/>
    <mergeCell ref="A3:H3"/>
    <mergeCell ref="A10:C10"/>
    <mergeCell ref="G10:H10"/>
    <mergeCell ref="D10:F10"/>
    <mergeCell ref="A25:F25"/>
    <mergeCell ref="G25:H25"/>
    <mergeCell ref="A17:C17"/>
    <mergeCell ref="A28:H28"/>
    <mergeCell ref="A20:F20"/>
    <mergeCell ref="G20:H20"/>
    <mergeCell ref="A23:F23"/>
    <mergeCell ref="G23:H23"/>
    <mergeCell ref="A24:F24"/>
    <mergeCell ref="G24:H24"/>
    <mergeCell ref="D17:F17"/>
    <mergeCell ref="G17:H17"/>
    <mergeCell ref="A22:F22"/>
    <mergeCell ref="G21:H21"/>
    <mergeCell ref="G22:H22"/>
    <mergeCell ref="A21:F21"/>
  </mergeCells>
  <conditionalFormatting sqref="A28:H28">
    <cfRule type="cellIs" dxfId="17" priority="2" operator="equal">
      <formula>0</formula>
    </cfRule>
  </conditionalFormatting>
  <conditionalFormatting sqref="D10:D11">
    <cfRule type="cellIs" dxfId="16" priority="5" operator="equal">
      <formula>0</formula>
    </cfRule>
  </conditionalFormatting>
  <conditionalFormatting sqref="D13:D14">
    <cfRule type="cellIs" dxfId="15" priority="4" operator="equal">
      <formula>0</formula>
    </cfRule>
  </conditionalFormatting>
  <conditionalFormatting sqref="D17">
    <cfRule type="cellIs" dxfId="14" priority="3" operator="equal">
      <formula>0</formula>
    </cfRule>
  </conditionalFormatting>
  <conditionalFormatting sqref="G20:H20 G21:G23 G24:H25">
    <cfRule type="cellIs" dxfId="13" priority="1" operator="equal">
      <formula>0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656D4-C0F0-46FE-A909-FE4E7E59D57E}">
  <dimension ref="A1:W399"/>
  <sheetViews>
    <sheetView tabSelected="1" view="pageBreakPreview" zoomScale="115" zoomScaleNormal="115" zoomScaleSheetLayoutView="115" workbookViewId="0">
      <pane ySplit="3" topLeftCell="A4" activePane="bottomLeft" state="frozen"/>
      <selection pane="bottomLeft" activeCell="D135" sqref="D135"/>
    </sheetView>
  </sheetViews>
  <sheetFormatPr baseColWidth="10" defaultRowHeight="12.75" x14ac:dyDescent="0.2"/>
  <cols>
    <col min="1" max="1" width="6.28515625" style="9" customWidth="1"/>
    <col min="2" max="2" width="22" style="9" customWidth="1"/>
    <col min="3" max="3" width="6.85546875" style="10" customWidth="1"/>
    <col min="4" max="4" width="7.140625" style="12" customWidth="1"/>
    <col min="5" max="5" width="7.140625" style="11" customWidth="1"/>
    <col min="6" max="6" width="4.85546875" style="9" customWidth="1"/>
    <col min="7" max="7" width="8.5703125" style="9" customWidth="1"/>
    <col min="8" max="8" width="7.28515625" style="9" bestFit="1" customWidth="1"/>
    <col min="9" max="9" width="7.85546875" style="9" bestFit="1" customWidth="1"/>
    <col min="10" max="10" width="7.140625" style="9" bestFit="1" customWidth="1"/>
    <col min="11" max="11" width="7.85546875" style="9" bestFit="1" customWidth="1"/>
    <col min="12" max="12" width="7" style="9" bestFit="1" customWidth="1"/>
    <col min="13" max="13" width="7.140625" style="9" bestFit="1" customWidth="1"/>
    <col min="14" max="14" width="11" style="10" customWidth="1"/>
    <col min="15" max="15" width="3.5703125" style="10" customWidth="1"/>
    <col min="16" max="16" width="4.140625" style="9" customWidth="1"/>
    <col min="17" max="17" width="27.140625" style="9" customWidth="1"/>
    <col min="18" max="18" width="6.42578125" style="9" customWidth="1"/>
    <col min="19" max="19" width="12.42578125" style="9" customWidth="1"/>
    <col min="20" max="20" width="10.140625" style="9" bestFit="1" customWidth="1"/>
    <col min="21" max="21" width="9.42578125" style="9" customWidth="1"/>
    <col min="22" max="22" width="10.85546875" style="9" customWidth="1"/>
    <col min="23" max="23" width="20.28515625" style="9" customWidth="1"/>
    <col min="24" max="24" width="9" style="9" customWidth="1"/>
    <col min="25" max="25" width="11.42578125" style="9"/>
    <col min="26" max="26" width="1.7109375" style="9" customWidth="1"/>
    <col min="27" max="27" width="11.42578125" style="9"/>
    <col min="28" max="28" width="14.28515625" style="9" customWidth="1"/>
    <col min="29" max="16384" width="11.42578125" style="9"/>
  </cols>
  <sheetData>
    <row r="1" spans="1:23" x14ac:dyDescent="0.2">
      <c r="B1" s="15" t="s">
        <v>365</v>
      </c>
      <c r="C1" s="379" t="s">
        <v>364</v>
      </c>
      <c r="D1" s="379"/>
      <c r="E1" s="379"/>
      <c r="F1" s="379"/>
      <c r="G1" s="379"/>
      <c r="H1" s="379"/>
      <c r="I1" s="379"/>
      <c r="J1" s="379"/>
      <c r="K1" s="379"/>
      <c r="L1" s="15"/>
      <c r="M1" s="15"/>
      <c r="P1" s="15" t="s">
        <v>363</v>
      </c>
      <c r="Q1" s="15"/>
      <c r="R1" s="15"/>
      <c r="S1" s="15" t="str">
        <f>C1</f>
        <v>Sekundarschule Bad Bibra, Steinbacher Str. 2 in 06647 Bad Bibra</v>
      </c>
    </row>
    <row r="2" spans="1:23" ht="13.5" thickBot="1" x14ac:dyDescent="0.25"/>
    <row r="3" spans="1:23" ht="87.75" customHeight="1" x14ac:dyDescent="0.2">
      <c r="A3" s="162" t="s">
        <v>362</v>
      </c>
      <c r="B3" s="161" t="s">
        <v>361</v>
      </c>
      <c r="C3" s="160" t="s">
        <v>360</v>
      </c>
      <c r="D3" s="159" t="s">
        <v>359</v>
      </c>
      <c r="E3" s="158" t="s">
        <v>358</v>
      </c>
      <c r="F3" s="157" t="s">
        <v>357</v>
      </c>
      <c r="G3" s="154" t="s">
        <v>356</v>
      </c>
      <c r="H3" s="155" t="s">
        <v>355</v>
      </c>
      <c r="I3" s="156" t="s">
        <v>354</v>
      </c>
      <c r="J3" s="155" t="s">
        <v>43</v>
      </c>
      <c r="K3" s="154" t="s">
        <v>353</v>
      </c>
      <c r="L3" s="153" t="s">
        <v>352</v>
      </c>
      <c r="M3" s="152" t="s">
        <v>351</v>
      </c>
      <c r="N3" s="151" t="s">
        <v>350</v>
      </c>
      <c r="P3" s="150" t="s">
        <v>349</v>
      </c>
      <c r="Q3" s="149" t="s">
        <v>348</v>
      </c>
      <c r="R3" s="149"/>
      <c r="S3" s="148" t="s">
        <v>347</v>
      </c>
      <c r="T3" s="147" t="s">
        <v>346</v>
      </c>
      <c r="U3" s="147" t="s">
        <v>345</v>
      </c>
      <c r="V3" s="146" t="s">
        <v>344</v>
      </c>
      <c r="W3" s="145" t="s">
        <v>343</v>
      </c>
    </row>
    <row r="4" spans="1:23" ht="14.25" customHeight="1" x14ac:dyDescent="0.2">
      <c r="A4" s="144" t="s">
        <v>342</v>
      </c>
      <c r="B4" s="143"/>
      <c r="C4" s="100"/>
      <c r="D4" s="142"/>
      <c r="E4" s="99"/>
      <c r="F4" s="98"/>
      <c r="G4" s="98"/>
      <c r="H4" s="96"/>
      <c r="I4" s="96"/>
      <c r="J4" s="96"/>
      <c r="K4" s="96"/>
      <c r="L4" s="96"/>
      <c r="M4" s="96"/>
      <c r="N4" s="95"/>
      <c r="P4" s="141">
        <v>1</v>
      </c>
      <c r="Q4" s="63" t="s">
        <v>338</v>
      </c>
      <c r="R4" s="10" t="s">
        <v>162</v>
      </c>
      <c r="S4" s="133">
        <f>SUMIF($D$6:$D$148,R4,$C$6:$C$148)</f>
        <v>481.70000000000005</v>
      </c>
      <c r="T4" s="133">
        <f ca="1">SUMIF($D$6:$D$191,R4,$G$6:$G$149)</f>
        <v>87728.8</v>
      </c>
      <c r="U4" s="134">
        <f t="shared" ref="U4:U29" ca="1" si="0">SUMIF($D$6:$D$401,R4,$I$6:$I$191)/12</f>
        <v>7310.7333333333336</v>
      </c>
      <c r="V4" s="133">
        <f t="shared" ref="V4:V29" ca="1" si="1">ROUND(SUMIF($D$6:$D$404,R4,$L$6:$L$401),2)</f>
        <v>7310.73</v>
      </c>
      <c r="W4" s="132"/>
    </row>
    <row r="5" spans="1:23" ht="14.25" customHeight="1" x14ac:dyDescent="0.2">
      <c r="A5" s="382" t="s">
        <v>341</v>
      </c>
      <c r="B5" s="381"/>
      <c r="C5" s="100"/>
      <c r="D5" s="74">
        <f>SUM(C6:C26)-C14-C15-C16-C17-C18-C19-C20-C21-C22-C23-C24-C25</f>
        <v>252.19</v>
      </c>
      <c r="E5" s="99"/>
      <c r="F5" s="98"/>
      <c r="G5" s="98"/>
      <c r="H5" s="96"/>
      <c r="I5" s="96"/>
      <c r="J5" s="96"/>
      <c r="K5" s="96"/>
      <c r="L5" s="96"/>
      <c r="M5" s="96"/>
      <c r="N5" s="95"/>
      <c r="P5" s="47">
        <v>2</v>
      </c>
      <c r="Q5" s="125" t="s">
        <v>338</v>
      </c>
      <c r="R5" s="10" t="s">
        <v>95</v>
      </c>
      <c r="S5" s="133">
        <f t="shared" ref="S5:S29" si="2">SUMIF($D$6:$D$148,R5,$C$6:$C$149)</f>
        <v>83.93</v>
      </c>
      <c r="T5" s="133">
        <f t="shared" ref="T5:T29" si="3">SUMIF($D$6:$D$191,R5,$G$6:$G$191)</f>
        <v>14757.2</v>
      </c>
      <c r="U5" s="134">
        <f t="shared" ca="1" si="0"/>
        <v>1229.7666666666667</v>
      </c>
      <c r="V5" s="133">
        <f t="shared" ca="1" si="1"/>
        <v>1229.77</v>
      </c>
      <c r="W5" s="132"/>
    </row>
    <row r="6" spans="1:23" ht="14.25" customHeight="1" x14ac:dyDescent="0.2">
      <c r="A6" s="44" t="s">
        <v>340</v>
      </c>
      <c r="B6" s="91" t="s">
        <v>339</v>
      </c>
      <c r="C6" s="27">
        <v>74.28</v>
      </c>
      <c r="D6" s="46" t="s">
        <v>162</v>
      </c>
      <c r="E6" s="45">
        <v>5</v>
      </c>
      <c r="F6" s="88">
        <f t="shared" ref="F6:F26" si="4">VLOOKUP($E6,$P$33:$R$44,3,FALSE)</f>
        <v>192</v>
      </c>
      <c r="G6" s="50">
        <f t="shared" ref="G6:G26" si="5">F6*C6</f>
        <v>14261.76</v>
      </c>
      <c r="H6" s="86">
        <v>1</v>
      </c>
      <c r="I6" s="87">
        <f t="shared" ref="I6:I26" si="6">G6/H6</f>
        <v>14261.76</v>
      </c>
      <c r="J6" s="86">
        <v>1</v>
      </c>
      <c r="K6" s="85">
        <f t="shared" ref="K6:K26" si="7">I6*J6</f>
        <v>14261.76</v>
      </c>
      <c r="L6" s="85">
        <f t="shared" ref="L6:L26" si="8">K6/12</f>
        <v>1188.48</v>
      </c>
      <c r="M6" s="85">
        <f t="shared" ref="M6:M26" si="9">L6/C6</f>
        <v>16</v>
      </c>
      <c r="N6" s="31"/>
      <c r="P6" s="47">
        <v>3</v>
      </c>
      <c r="Q6" s="125" t="s">
        <v>338</v>
      </c>
      <c r="R6" s="10" t="s">
        <v>108</v>
      </c>
      <c r="S6" s="133">
        <f t="shared" si="2"/>
        <v>59.44</v>
      </c>
      <c r="T6" s="133">
        <f t="shared" si="3"/>
        <v>11412.48</v>
      </c>
      <c r="U6" s="134">
        <f t="shared" ca="1" si="0"/>
        <v>951.04</v>
      </c>
      <c r="V6" s="133">
        <f t="shared" ca="1" si="1"/>
        <v>951.04</v>
      </c>
      <c r="W6" s="132"/>
    </row>
    <row r="7" spans="1:23" ht="14.25" customHeight="1" x14ac:dyDescent="0.2">
      <c r="A7" s="90" t="s">
        <v>337</v>
      </c>
      <c r="B7" s="48" t="s">
        <v>334</v>
      </c>
      <c r="C7" s="27">
        <v>9.48</v>
      </c>
      <c r="D7" s="46" t="s">
        <v>322</v>
      </c>
      <c r="E7" s="45">
        <v>1</v>
      </c>
      <c r="F7" s="88">
        <f t="shared" si="4"/>
        <v>40</v>
      </c>
      <c r="G7" s="50">
        <f t="shared" si="5"/>
        <v>379.20000000000005</v>
      </c>
      <c r="H7" s="86">
        <v>1</v>
      </c>
      <c r="I7" s="87">
        <f t="shared" si="6"/>
        <v>379.20000000000005</v>
      </c>
      <c r="J7" s="86">
        <v>1</v>
      </c>
      <c r="K7" s="85">
        <f t="shared" si="7"/>
        <v>379.20000000000005</v>
      </c>
      <c r="L7" s="85">
        <f t="shared" si="8"/>
        <v>31.600000000000005</v>
      </c>
      <c r="M7" s="85">
        <f t="shared" si="9"/>
        <v>3.3333333333333339</v>
      </c>
      <c r="N7" s="31"/>
      <c r="P7" s="47">
        <v>4</v>
      </c>
      <c r="Q7" s="125" t="s">
        <v>336</v>
      </c>
      <c r="R7" s="10" t="s">
        <v>111</v>
      </c>
      <c r="S7" s="133">
        <f t="shared" si="2"/>
        <v>643.04999999999984</v>
      </c>
      <c r="T7" s="133">
        <f t="shared" si="3"/>
        <v>120594.32</v>
      </c>
      <c r="U7" s="134">
        <f t="shared" ca="1" si="0"/>
        <v>10049.526666666667</v>
      </c>
      <c r="V7" s="133">
        <f t="shared" ca="1" si="1"/>
        <v>10049.530000000001</v>
      </c>
      <c r="W7" s="132"/>
    </row>
    <row r="8" spans="1:23" ht="14.25" customHeight="1" x14ac:dyDescent="0.2">
      <c r="A8" s="90" t="s">
        <v>335</v>
      </c>
      <c r="B8" s="48" t="s">
        <v>334</v>
      </c>
      <c r="C8" s="27">
        <v>21.44</v>
      </c>
      <c r="D8" s="46" t="s">
        <v>322</v>
      </c>
      <c r="E8" s="45">
        <v>1</v>
      </c>
      <c r="F8" s="88">
        <f t="shared" si="4"/>
        <v>40</v>
      </c>
      <c r="G8" s="50">
        <f t="shared" si="5"/>
        <v>857.6</v>
      </c>
      <c r="H8" s="86">
        <v>1</v>
      </c>
      <c r="I8" s="87">
        <f t="shared" si="6"/>
        <v>857.6</v>
      </c>
      <c r="J8" s="86">
        <v>1</v>
      </c>
      <c r="K8" s="85">
        <f t="shared" si="7"/>
        <v>857.6</v>
      </c>
      <c r="L8" s="85">
        <f t="shared" si="8"/>
        <v>71.466666666666669</v>
      </c>
      <c r="M8" s="85">
        <f t="shared" si="9"/>
        <v>3.333333333333333</v>
      </c>
      <c r="N8" s="31"/>
      <c r="P8" s="47">
        <v>5</v>
      </c>
      <c r="Q8" s="125" t="s">
        <v>333</v>
      </c>
      <c r="R8" s="10" t="s">
        <v>68</v>
      </c>
      <c r="S8" s="133">
        <f t="shared" si="2"/>
        <v>174.98</v>
      </c>
      <c r="T8" s="133">
        <f t="shared" si="3"/>
        <v>33596.159999999996</v>
      </c>
      <c r="U8" s="134">
        <f t="shared" ca="1" si="0"/>
        <v>2799.68</v>
      </c>
      <c r="V8" s="133">
        <f t="shared" ca="1" si="1"/>
        <v>2799.68</v>
      </c>
      <c r="W8" s="140"/>
    </row>
    <row r="9" spans="1:23" ht="14.25" customHeight="1" x14ac:dyDescent="0.2">
      <c r="A9" s="90" t="s">
        <v>332</v>
      </c>
      <c r="B9" s="91" t="s">
        <v>131</v>
      </c>
      <c r="C9" s="27">
        <v>74.22</v>
      </c>
      <c r="D9" s="46" t="s">
        <v>111</v>
      </c>
      <c r="E9" s="45">
        <v>5</v>
      </c>
      <c r="F9" s="88">
        <f t="shared" si="4"/>
        <v>192</v>
      </c>
      <c r="G9" s="50">
        <f t="shared" si="5"/>
        <v>14250.24</v>
      </c>
      <c r="H9" s="86">
        <v>1</v>
      </c>
      <c r="I9" s="87">
        <f t="shared" si="6"/>
        <v>14250.24</v>
      </c>
      <c r="J9" s="86">
        <v>1</v>
      </c>
      <c r="K9" s="85">
        <f t="shared" si="7"/>
        <v>14250.24</v>
      </c>
      <c r="L9" s="85">
        <f t="shared" si="8"/>
        <v>1187.52</v>
      </c>
      <c r="M9" s="85">
        <f t="shared" si="9"/>
        <v>16</v>
      </c>
      <c r="N9" s="31"/>
      <c r="P9" s="47">
        <v>6</v>
      </c>
      <c r="Q9" s="125" t="s">
        <v>327</v>
      </c>
      <c r="R9" s="10" t="s">
        <v>148</v>
      </c>
      <c r="S9" s="133">
        <f t="shared" si="2"/>
        <v>204.06000000000003</v>
      </c>
      <c r="T9" s="133">
        <f t="shared" si="3"/>
        <v>39179.519999999997</v>
      </c>
      <c r="U9" s="134">
        <f t="shared" ca="1" si="0"/>
        <v>3264.9599999999996</v>
      </c>
      <c r="V9" s="133">
        <f t="shared" ca="1" si="1"/>
        <v>3264.96</v>
      </c>
      <c r="W9" s="140"/>
    </row>
    <row r="10" spans="1:23" ht="14.25" customHeight="1" x14ac:dyDescent="0.2">
      <c r="A10" s="138" t="s">
        <v>331</v>
      </c>
      <c r="B10" s="137" t="s">
        <v>99</v>
      </c>
      <c r="C10" s="136">
        <v>6.52</v>
      </c>
      <c r="D10" s="111" t="s">
        <v>148</v>
      </c>
      <c r="E10" s="110">
        <v>5</v>
      </c>
      <c r="F10" s="88">
        <f t="shared" si="4"/>
        <v>192</v>
      </c>
      <c r="G10" s="50">
        <f t="shared" si="5"/>
        <v>1251.8399999999999</v>
      </c>
      <c r="H10" s="86">
        <v>1</v>
      </c>
      <c r="I10" s="87">
        <f t="shared" si="6"/>
        <v>1251.8399999999999</v>
      </c>
      <c r="J10" s="86">
        <v>1</v>
      </c>
      <c r="K10" s="85">
        <f t="shared" si="7"/>
        <v>1251.8399999999999</v>
      </c>
      <c r="L10" s="85">
        <f t="shared" si="8"/>
        <v>104.32</v>
      </c>
      <c r="M10" s="85">
        <f t="shared" si="9"/>
        <v>16</v>
      </c>
      <c r="N10" s="31"/>
      <c r="P10" s="47">
        <v>7</v>
      </c>
      <c r="Q10" s="125" t="s">
        <v>327</v>
      </c>
      <c r="R10" s="10" t="s">
        <v>98</v>
      </c>
      <c r="S10" s="133">
        <f t="shared" si="2"/>
        <v>60.79</v>
      </c>
      <c r="T10" s="133">
        <f t="shared" si="3"/>
        <v>11671.68</v>
      </c>
      <c r="U10" s="134">
        <f t="shared" ca="1" si="0"/>
        <v>972.64</v>
      </c>
      <c r="V10" s="133">
        <f t="shared" ca="1" si="1"/>
        <v>972.64</v>
      </c>
      <c r="W10" s="140"/>
    </row>
    <row r="11" spans="1:23" ht="14.25" customHeight="1" x14ac:dyDescent="0.2">
      <c r="A11" s="138" t="s">
        <v>330</v>
      </c>
      <c r="B11" s="137" t="s">
        <v>153</v>
      </c>
      <c r="C11" s="136">
        <v>20.059999999999999</v>
      </c>
      <c r="D11" s="111" t="s">
        <v>140</v>
      </c>
      <c r="E11" s="110">
        <v>5</v>
      </c>
      <c r="F11" s="88">
        <f t="shared" si="4"/>
        <v>192</v>
      </c>
      <c r="G11" s="50">
        <f t="shared" si="5"/>
        <v>3851.5199999999995</v>
      </c>
      <c r="H11" s="86">
        <v>1</v>
      </c>
      <c r="I11" s="87">
        <f t="shared" si="6"/>
        <v>3851.5199999999995</v>
      </c>
      <c r="J11" s="86">
        <v>1</v>
      </c>
      <c r="K11" s="85">
        <f t="shared" si="7"/>
        <v>3851.5199999999995</v>
      </c>
      <c r="L11" s="85">
        <f t="shared" si="8"/>
        <v>320.95999999999998</v>
      </c>
      <c r="M11" s="85">
        <f t="shared" si="9"/>
        <v>16</v>
      </c>
      <c r="N11" s="31"/>
      <c r="P11" s="47">
        <v>8</v>
      </c>
      <c r="Q11" s="125" t="s">
        <v>327</v>
      </c>
      <c r="R11" s="10" t="s">
        <v>76</v>
      </c>
      <c r="S11" s="133">
        <f t="shared" si="2"/>
        <v>32.07</v>
      </c>
      <c r="T11" s="133">
        <f t="shared" si="3"/>
        <v>6157.4400000000005</v>
      </c>
      <c r="U11" s="134">
        <f t="shared" ca="1" si="0"/>
        <v>513.12</v>
      </c>
      <c r="V11" s="133">
        <f t="shared" ca="1" si="1"/>
        <v>513.12</v>
      </c>
      <c r="W11" s="140"/>
    </row>
    <row r="12" spans="1:23" ht="14.25" customHeight="1" x14ac:dyDescent="0.2">
      <c r="A12" s="138" t="s">
        <v>329</v>
      </c>
      <c r="B12" s="137" t="s">
        <v>179</v>
      </c>
      <c r="C12" s="136">
        <v>24.6</v>
      </c>
      <c r="D12" s="111" t="s">
        <v>148</v>
      </c>
      <c r="E12" s="110">
        <v>5</v>
      </c>
      <c r="F12" s="88">
        <f t="shared" si="4"/>
        <v>192</v>
      </c>
      <c r="G12" s="50">
        <f t="shared" si="5"/>
        <v>4723.2000000000007</v>
      </c>
      <c r="H12" s="86">
        <v>1</v>
      </c>
      <c r="I12" s="87">
        <f t="shared" si="6"/>
        <v>4723.2000000000007</v>
      </c>
      <c r="J12" s="86">
        <v>1</v>
      </c>
      <c r="K12" s="85">
        <f t="shared" si="7"/>
        <v>4723.2000000000007</v>
      </c>
      <c r="L12" s="85">
        <f t="shared" si="8"/>
        <v>393.60000000000008</v>
      </c>
      <c r="M12" s="85">
        <f t="shared" si="9"/>
        <v>16.000000000000004</v>
      </c>
      <c r="N12" s="31"/>
      <c r="P12" s="47">
        <v>9</v>
      </c>
      <c r="Q12" s="125" t="s">
        <v>327</v>
      </c>
      <c r="R12" s="10" t="s">
        <v>319</v>
      </c>
      <c r="S12" s="133">
        <f t="shared" si="2"/>
        <v>5.23</v>
      </c>
      <c r="T12" s="133">
        <f t="shared" si="3"/>
        <v>0</v>
      </c>
      <c r="U12" s="134">
        <f t="shared" ca="1" si="0"/>
        <v>0</v>
      </c>
      <c r="V12" s="133">
        <f t="shared" ca="1" si="1"/>
        <v>0</v>
      </c>
      <c r="W12" s="140"/>
    </row>
    <row r="13" spans="1:23" ht="14.25" customHeight="1" x14ac:dyDescent="0.2">
      <c r="A13" s="138" t="s">
        <v>328</v>
      </c>
      <c r="B13" s="137" t="s">
        <v>143</v>
      </c>
      <c r="C13" s="136">
        <v>19.940000000000001</v>
      </c>
      <c r="D13" s="111" t="s">
        <v>140</v>
      </c>
      <c r="E13" s="110">
        <v>5</v>
      </c>
      <c r="F13" s="88">
        <f t="shared" si="4"/>
        <v>192</v>
      </c>
      <c r="G13" s="50">
        <f t="shared" si="5"/>
        <v>3828.4800000000005</v>
      </c>
      <c r="H13" s="86">
        <v>1</v>
      </c>
      <c r="I13" s="87">
        <f t="shared" si="6"/>
        <v>3828.4800000000005</v>
      </c>
      <c r="J13" s="86">
        <v>1</v>
      </c>
      <c r="K13" s="85">
        <f t="shared" si="7"/>
        <v>3828.4800000000005</v>
      </c>
      <c r="L13" s="85">
        <f t="shared" si="8"/>
        <v>319.04000000000002</v>
      </c>
      <c r="M13" s="85">
        <f t="shared" si="9"/>
        <v>16</v>
      </c>
      <c r="N13" s="31"/>
      <c r="P13" s="47">
        <v>10</v>
      </c>
      <c r="Q13" s="125" t="s">
        <v>327</v>
      </c>
      <c r="R13" s="10" t="s">
        <v>60</v>
      </c>
      <c r="S13" s="133">
        <f t="shared" si="2"/>
        <v>0.8</v>
      </c>
      <c r="T13" s="133">
        <f t="shared" si="3"/>
        <v>8.8000000000000007</v>
      </c>
      <c r="U13" s="134">
        <f t="shared" ca="1" si="0"/>
        <v>0.73333333333333339</v>
      </c>
      <c r="V13" s="133">
        <f t="shared" ca="1" si="1"/>
        <v>0.73</v>
      </c>
      <c r="W13" s="140"/>
    </row>
    <row r="14" spans="1:23" ht="14.25" customHeight="1" x14ac:dyDescent="0.2">
      <c r="A14" s="138" t="s">
        <v>326</v>
      </c>
      <c r="B14" s="137" t="s">
        <v>228</v>
      </c>
      <c r="C14" s="136">
        <v>6.61</v>
      </c>
      <c r="D14" s="111" t="s">
        <v>56</v>
      </c>
      <c r="E14" s="110">
        <v>0</v>
      </c>
      <c r="F14" s="88">
        <f t="shared" si="4"/>
        <v>0</v>
      </c>
      <c r="G14" s="50">
        <f t="shared" si="5"/>
        <v>0</v>
      </c>
      <c r="H14" s="86">
        <v>1</v>
      </c>
      <c r="I14" s="87">
        <f t="shared" si="6"/>
        <v>0</v>
      </c>
      <c r="J14" s="86">
        <v>1</v>
      </c>
      <c r="K14" s="85">
        <f t="shared" si="7"/>
        <v>0</v>
      </c>
      <c r="L14" s="85">
        <f t="shared" si="8"/>
        <v>0</v>
      </c>
      <c r="M14" s="85">
        <f t="shared" si="9"/>
        <v>0</v>
      </c>
      <c r="N14" s="31" t="s">
        <v>84</v>
      </c>
      <c r="P14" s="47">
        <v>11</v>
      </c>
      <c r="Q14" s="125" t="s">
        <v>325</v>
      </c>
      <c r="R14" s="10" t="s">
        <v>140</v>
      </c>
      <c r="S14" s="133">
        <f t="shared" si="2"/>
        <v>124.05000000000003</v>
      </c>
      <c r="T14" s="133">
        <f t="shared" si="3"/>
        <v>23817.600000000002</v>
      </c>
      <c r="U14" s="134">
        <f t="shared" ca="1" si="0"/>
        <v>1984.8000000000002</v>
      </c>
      <c r="V14" s="133">
        <f t="shared" ca="1" si="1"/>
        <v>1984.8</v>
      </c>
      <c r="W14" s="140"/>
    </row>
    <row r="15" spans="1:23" ht="14.25" customHeight="1" x14ac:dyDescent="0.2">
      <c r="A15" s="138" t="s">
        <v>324</v>
      </c>
      <c r="B15" s="137" t="s">
        <v>323</v>
      </c>
      <c r="C15" s="136">
        <v>25.92</v>
      </c>
      <c r="D15" s="111" t="s">
        <v>56</v>
      </c>
      <c r="E15" s="110">
        <v>0</v>
      </c>
      <c r="F15" s="88">
        <f t="shared" si="4"/>
        <v>0</v>
      </c>
      <c r="G15" s="50">
        <f t="shared" si="5"/>
        <v>0</v>
      </c>
      <c r="H15" s="86">
        <v>1</v>
      </c>
      <c r="I15" s="87">
        <f t="shared" si="6"/>
        <v>0</v>
      </c>
      <c r="J15" s="86">
        <v>1</v>
      </c>
      <c r="K15" s="85">
        <f t="shared" si="7"/>
        <v>0</v>
      </c>
      <c r="L15" s="85">
        <f t="shared" si="8"/>
        <v>0</v>
      </c>
      <c r="M15" s="85">
        <f t="shared" si="9"/>
        <v>0</v>
      </c>
      <c r="N15" s="31" t="s">
        <v>84</v>
      </c>
      <c r="P15" s="47">
        <v>12</v>
      </c>
      <c r="Q15" s="125" t="s">
        <v>318</v>
      </c>
      <c r="R15" s="10" t="s">
        <v>322</v>
      </c>
      <c r="S15" s="133">
        <f t="shared" si="2"/>
        <v>30.92</v>
      </c>
      <c r="T15" s="133">
        <f t="shared" si="3"/>
        <v>1236.8000000000002</v>
      </c>
      <c r="U15" s="134">
        <f t="shared" ca="1" si="0"/>
        <v>103.06666666666668</v>
      </c>
      <c r="V15" s="133">
        <f t="shared" ca="1" si="1"/>
        <v>103.07</v>
      </c>
      <c r="W15" s="140"/>
    </row>
    <row r="16" spans="1:23" ht="14.25" customHeight="1" x14ac:dyDescent="0.2">
      <c r="A16" s="138" t="s">
        <v>321</v>
      </c>
      <c r="B16" s="137" t="s">
        <v>320</v>
      </c>
      <c r="C16" s="136">
        <v>5.23</v>
      </c>
      <c r="D16" s="111" t="s">
        <v>319</v>
      </c>
      <c r="E16" s="110">
        <v>0</v>
      </c>
      <c r="F16" s="88">
        <f t="shared" si="4"/>
        <v>0</v>
      </c>
      <c r="G16" s="50">
        <f t="shared" si="5"/>
        <v>0</v>
      </c>
      <c r="H16" s="86">
        <v>1</v>
      </c>
      <c r="I16" s="87">
        <f t="shared" si="6"/>
        <v>0</v>
      </c>
      <c r="J16" s="86">
        <v>1</v>
      </c>
      <c r="K16" s="85">
        <f t="shared" si="7"/>
        <v>0</v>
      </c>
      <c r="L16" s="85">
        <f t="shared" si="8"/>
        <v>0</v>
      </c>
      <c r="M16" s="85">
        <f t="shared" si="9"/>
        <v>0</v>
      </c>
      <c r="N16" s="31" t="s">
        <v>84</v>
      </c>
      <c r="P16" s="47">
        <v>13</v>
      </c>
      <c r="Q16" s="125" t="s">
        <v>318</v>
      </c>
      <c r="R16" s="10" t="s">
        <v>159</v>
      </c>
      <c r="S16" s="133">
        <f t="shared" si="2"/>
        <v>62.89</v>
      </c>
      <c r="T16" s="133">
        <f t="shared" si="3"/>
        <v>2515.6000000000004</v>
      </c>
      <c r="U16" s="134">
        <f t="shared" ca="1" si="0"/>
        <v>209.63333333333335</v>
      </c>
      <c r="V16" s="133">
        <f t="shared" ca="1" si="1"/>
        <v>209.63</v>
      </c>
      <c r="W16" s="140"/>
    </row>
    <row r="17" spans="1:23" ht="14.25" customHeight="1" x14ac:dyDescent="0.2">
      <c r="A17" s="138" t="s">
        <v>317</v>
      </c>
      <c r="B17" s="137" t="s">
        <v>316</v>
      </c>
      <c r="C17" s="136">
        <v>3.19</v>
      </c>
      <c r="D17" s="111" t="s">
        <v>56</v>
      </c>
      <c r="E17" s="110">
        <v>0</v>
      </c>
      <c r="F17" s="88">
        <f t="shared" si="4"/>
        <v>0</v>
      </c>
      <c r="G17" s="50">
        <f t="shared" si="5"/>
        <v>0</v>
      </c>
      <c r="H17" s="86">
        <v>1</v>
      </c>
      <c r="I17" s="87">
        <f t="shared" si="6"/>
        <v>0</v>
      </c>
      <c r="J17" s="86">
        <v>1</v>
      </c>
      <c r="K17" s="85">
        <f t="shared" si="7"/>
        <v>0</v>
      </c>
      <c r="L17" s="85">
        <f t="shared" si="8"/>
        <v>0</v>
      </c>
      <c r="M17" s="85">
        <f t="shared" si="9"/>
        <v>0</v>
      </c>
      <c r="N17" s="31" t="s">
        <v>84</v>
      </c>
      <c r="P17" s="47">
        <v>14</v>
      </c>
      <c r="Q17" s="125" t="s">
        <v>309</v>
      </c>
      <c r="R17" s="10" t="s">
        <v>56</v>
      </c>
      <c r="S17" s="133">
        <f t="shared" si="2"/>
        <v>217.93000000000004</v>
      </c>
      <c r="T17" s="133">
        <f t="shared" si="3"/>
        <v>425.81000000000006</v>
      </c>
      <c r="U17" s="134">
        <f t="shared" ca="1" si="0"/>
        <v>35.484166666666674</v>
      </c>
      <c r="V17" s="133">
        <f t="shared" ca="1" si="1"/>
        <v>35.479999999999997</v>
      </c>
      <c r="W17" s="132"/>
    </row>
    <row r="18" spans="1:23" ht="14.25" customHeight="1" x14ac:dyDescent="0.2">
      <c r="A18" s="138" t="s">
        <v>315</v>
      </c>
      <c r="B18" s="139" t="s">
        <v>314</v>
      </c>
      <c r="C18" s="136">
        <v>44.43</v>
      </c>
      <c r="D18" s="111" t="s">
        <v>56</v>
      </c>
      <c r="E18" s="110">
        <v>0</v>
      </c>
      <c r="F18" s="88">
        <f t="shared" si="4"/>
        <v>0</v>
      </c>
      <c r="G18" s="50">
        <f t="shared" si="5"/>
        <v>0</v>
      </c>
      <c r="H18" s="86">
        <v>1</v>
      </c>
      <c r="I18" s="87">
        <f t="shared" si="6"/>
        <v>0</v>
      </c>
      <c r="J18" s="86">
        <v>1</v>
      </c>
      <c r="K18" s="85">
        <f t="shared" si="7"/>
        <v>0</v>
      </c>
      <c r="L18" s="85">
        <f t="shared" si="8"/>
        <v>0</v>
      </c>
      <c r="M18" s="85">
        <f t="shared" si="9"/>
        <v>0</v>
      </c>
      <c r="N18" s="31" t="s">
        <v>84</v>
      </c>
      <c r="P18" s="47">
        <v>15</v>
      </c>
      <c r="Q18" s="125" t="s">
        <v>309</v>
      </c>
      <c r="R18" s="10" t="s">
        <v>85</v>
      </c>
      <c r="S18" s="133">
        <f t="shared" si="2"/>
        <v>58.32</v>
      </c>
      <c r="T18" s="133">
        <f t="shared" si="3"/>
        <v>315.81</v>
      </c>
      <c r="U18" s="134">
        <f t="shared" ca="1" si="0"/>
        <v>26.317499999999999</v>
      </c>
      <c r="V18" s="133">
        <f t="shared" ca="1" si="1"/>
        <v>26.32</v>
      </c>
      <c r="W18" s="132"/>
    </row>
    <row r="19" spans="1:23" ht="14.25" customHeight="1" x14ac:dyDescent="0.2">
      <c r="A19" s="138" t="s">
        <v>313</v>
      </c>
      <c r="B19" s="137" t="s">
        <v>312</v>
      </c>
      <c r="C19" s="136">
        <v>8.9600000000000009</v>
      </c>
      <c r="D19" s="111" t="s">
        <v>56</v>
      </c>
      <c r="E19" s="110">
        <v>0</v>
      </c>
      <c r="F19" s="88">
        <f t="shared" si="4"/>
        <v>0</v>
      </c>
      <c r="G19" s="50">
        <f t="shared" si="5"/>
        <v>0</v>
      </c>
      <c r="H19" s="86">
        <v>1</v>
      </c>
      <c r="I19" s="87">
        <f t="shared" si="6"/>
        <v>0</v>
      </c>
      <c r="J19" s="86">
        <v>1</v>
      </c>
      <c r="K19" s="85">
        <f t="shared" si="7"/>
        <v>0</v>
      </c>
      <c r="L19" s="85">
        <f t="shared" si="8"/>
        <v>0</v>
      </c>
      <c r="M19" s="85">
        <f t="shared" si="9"/>
        <v>0</v>
      </c>
      <c r="N19" s="31" t="s">
        <v>84</v>
      </c>
      <c r="P19" s="47">
        <v>16</v>
      </c>
      <c r="Q19" s="125" t="s">
        <v>309</v>
      </c>
      <c r="R19" s="10" t="s">
        <v>101</v>
      </c>
      <c r="S19" s="133">
        <f t="shared" si="2"/>
        <v>30.259999999999998</v>
      </c>
      <c r="T19" s="133">
        <f t="shared" si="3"/>
        <v>0</v>
      </c>
      <c r="U19" s="134">
        <f t="shared" ca="1" si="0"/>
        <v>0</v>
      </c>
      <c r="V19" s="133">
        <f t="shared" ca="1" si="1"/>
        <v>0</v>
      </c>
      <c r="W19" s="132"/>
    </row>
    <row r="20" spans="1:23" ht="14.25" customHeight="1" x14ac:dyDescent="0.2">
      <c r="A20" s="138" t="s">
        <v>311</v>
      </c>
      <c r="B20" s="137" t="s">
        <v>310</v>
      </c>
      <c r="C20" s="136">
        <v>9.1199999999999992</v>
      </c>
      <c r="D20" s="111" t="s">
        <v>56</v>
      </c>
      <c r="E20" s="110">
        <v>0</v>
      </c>
      <c r="F20" s="88">
        <f t="shared" si="4"/>
        <v>0</v>
      </c>
      <c r="G20" s="50">
        <f t="shared" si="5"/>
        <v>0</v>
      </c>
      <c r="H20" s="86">
        <v>1</v>
      </c>
      <c r="I20" s="87">
        <f t="shared" si="6"/>
        <v>0</v>
      </c>
      <c r="J20" s="86">
        <v>1</v>
      </c>
      <c r="K20" s="85">
        <f t="shared" si="7"/>
        <v>0</v>
      </c>
      <c r="L20" s="85">
        <f t="shared" si="8"/>
        <v>0</v>
      </c>
      <c r="M20" s="85">
        <f t="shared" si="9"/>
        <v>0</v>
      </c>
      <c r="N20" s="31" t="s">
        <v>84</v>
      </c>
      <c r="P20" s="47">
        <v>17</v>
      </c>
      <c r="Q20" s="125" t="s">
        <v>309</v>
      </c>
      <c r="R20" s="10" t="s">
        <v>62</v>
      </c>
      <c r="S20" s="133">
        <f t="shared" si="2"/>
        <v>48.35</v>
      </c>
      <c r="T20" s="133">
        <f t="shared" si="3"/>
        <v>531.85</v>
      </c>
      <c r="U20" s="134">
        <f t="shared" ca="1" si="0"/>
        <v>44.320833333333333</v>
      </c>
      <c r="V20" s="133">
        <f t="shared" ca="1" si="1"/>
        <v>44.32</v>
      </c>
      <c r="W20" s="132"/>
    </row>
    <row r="21" spans="1:23" ht="14.25" customHeight="1" x14ac:dyDescent="0.2">
      <c r="A21" s="138" t="s">
        <v>308</v>
      </c>
      <c r="B21" s="137" t="s">
        <v>307</v>
      </c>
      <c r="C21" s="136">
        <v>9.1199999999999992</v>
      </c>
      <c r="D21" s="111" t="s">
        <v>101</v>
      </c>
      <c r="E21" s="110">
        <v>0</v>
      </c>
      <c r="F21" s="88">
        <f t="shared" si="4"/>
        <v>0</v>
      </c>
      <c r="G21" s="50">
        <f t="shared" si="5"/>
        <v>0</v>
      </c>
      <c r="H21" s="86">
        <v>1</v>
      </c>
      <c r="I21" s="87">
        <f t="shared" si="6"/>
        <v>0</v>
      </c>
      <c r="J21" s="86">
        <v>1</v>
      </c>
      <c r="K21" s="85">
        <f t="shared" si="7"/>
        <v>0</v>
      </c>
      <c r="L21" s="85">
        <f t="shared" si="8"/>
        <v>0</v>
      </c>
      <c r="M21" s="85">
        <f t="shared" si="9"/>
        <v>0</v>
      </c>
      <c r="N21" s="31" t="s">
        <v>84</v>
      </c>
      <c r="P21" s="47">
        <v>18</v>
      </c>
      <c r="Q21" s="125" t="s">
        <v>304</v>
      </c>
      <c r="R21" s="10" t="s">
        <v>116</v>
      </c>
      <c r="S21" s="133">
        <f t="shared" si="2"/>
        <v>150.25</v>
      </c>
      <c r="T21" s="133">
        <f t="shared" si="3"/>
        <v>13072.080000000002</v>
      </c>
      <c r="U21" s="134">
        <f t="shared" ca="1" si="0"/>
        <v>1089.3400000000001</v>
      </c>
      <c r="V21" s="133">
        <f t="shared" ca="1" si="1"/>
        <v>1089.3399999999999</v>
      </c>
      <c r="W21" s="132"/>
    </row>
    <row r="22" spans="1:23" ht="14.25" customHeight="1" x14ac:dyDescent="0.2">
      <c r="A22" s="138" t="s">
        <v>306</v>
      </c>
      <c r="B22" s="139" t="s">
        <v>305</v>
      </c>
      <c r="C22" s="136">
        <v>8.89</v>
      </c>
      <c r="D22" s="111" t="s">
        <v>101</v>
      </c>
      <c r="E22" s="110">
        <v>0</v>
      </c>
      <c r="F22" s="88">
        <f t="shared" si="4"/>
        <v>0</v>
      </c>
      <c r="G22" s="50">
        <f t="shared" si="5"/>
        <v>0</v>
      </c>
      <c r="H22" s="86">
        <v>1</v>
      </c>
      <c r="I22" s="87">
        <f t="shared" si="6"/>
        <v>0</v>
      </c>
      <c r="J22" s="86">
        <v>1</v>
      </c>
      <c r="K22" s="85">
        <f t="shared" si="7"/>
        <v>0</v>
      </c>
      <c r="L22" s="85">
        <f t="shared" si="8"/>
        <v>0</v>
      </c>
      <c r="M22" s="85">
        <f t="shared" si="9"/>
        <v>0</v>
      </c>
      <c r="N22" s="31" t="s">
        <v>84</v>
      </c>
      <c r="P22" s="47">
        <v>19</v>
      </c>
      <c r="Q22" s="125" t="s">
        <v>304</v>
      </c>
      <c r="R22" s="10" t="s">
        <v>74</v>
      </c>
      <c r="S22" s="133">
        <f t="shared" si="2"/>
        <v>7.71</v>
      </c>
      <c r="T22" s="133">
        <f t="shared" si="3"/>
        <v>616.79999999999995</v>
      </c>
      <c r="U22" s="134">
        <f t="shared" ca="1" si="0"/>
        <v>51.4</v>
      </c>
      <c r="V22" s="133">
        <f t="shared" ca="1" si="1"/>
        <v>51.4</v>
      </c>
      <c r="W22" s="132"/>
    </row>
    <row r="23" spans="1:23" ht="14.25" customHeight="1" x14ac:dyDescent="0.2">
      <c r="A23" s="138" t="s">
        <v>303</v>
      </c>
      <c r="B23" s="137" t="s">
        <v>302</v>
      </c>
      <c r="C23" s="136">
        <v>5.29</v>
      </c>
      <c r="D23" s="111" t="s">
        <v>56</v>
      </c>
      <c r="E23" s="110">
        <v>0</v>
      </c>
      <c r="F23" s="88">
        <f t="shared" si="4"/>
        <v>0</v>
      </c>
      <c r="G23" s="50">
        <f t="shared" si="5"/>
        <v>0</v>
      </c>
      <c r="H23" s="86">
        <v>1</v>
      </c>
      <c r="I23" s="87">
        <f t="shared" si="6"/>
        <v>0</v>
      </c>
      <c r="J23" s="86">
        <v>1</v>
      </c>
      <c r="K23" s="85">
        <f t="shared" si="7"/>
        <v>0</v>
      </c>
      <c r="L23" s="85">
        <f t="shared" si="8"/>
        <v>0</v>
      </c>
      <c r="M23" s="85">
        <f t="shared" si="9"/>
        <v>0</v>
      </c>
      <c r="N23" s="31" t="s">
        <v>84</v>
      </c>
      <c r="P23" s="47">
        <v>20</v>
      </c>
      <c r="Q23" s="125" t="s">
        <v>301</v>
      </c>
      <c r="R23" s="10" t="s">
        <v>133</v>
      </c>
      <c r="S23" s="133">
        <f t="shared" si="2"/>
        <v>20.32</v>
      </c>
      <c r="T23" s="133">
        <f t="shared" si="3"/>
        <v>0</v>
      </c>
      <c r="U23" s="134">
        <f t="shared" ca="1" si="0"/>
        <v>0</v>
      </c>
      <c r="V23" s="133">
        <f t="shared" ca="1" si="1"/>
        <v>0</v>
      </c>
      <c r="W23" s="132"/>
    </row>
    <row r="24" spans="1:23" ht="14.25" customHeight="1" x14ac:dyDescent="0.2">
      <c r="A24" s="90" t="s">
        <v>300</v>
      </c>
      <c r="B24" s="123" t="s">
        <v>299</v>
      </c>
      <c r="C24" s="27">
        <v>15.16</v>
      </c>
      <c r="D24" s="111" t="s">
        <v>56</v>
      </c>
      <c r="E24" s="45">
        <v>0</v>
      </c>
      <c r="F24" s="88">
        <f t="shared" si="4"/>
        <v>0</v>
      </c>
      <c r="G24" s="50">
        <f t="shared" si="5"/>
        <v>0</v>
      </c>
      <c r="H24" s="86">
        <v>1</v>
      </c>
      <c r="I24" s="87">
        <f t="shared" si="6"/>
        <v>0</v>
      </c>
      <c r="J24" s="86">
        <v>1</v>
      </c>
      <c r="K24" s="85">
        <f t="shared" si="7"/>
        <v>0</v>
      </c>
      <c r="L24" s="85">
        <f t="shared" si="8"/>
        <v>0</v>
      </c>
      <c r="M24" s="85">
        <f t="shared" si="9"/>
        <v>0</v>
      </c>
      <c r="N24" s="31" t="s">
        <v>84</v>
      </c>
      <c r="P24" s="47">
        <v>21</v>
      </c>
      <c r="Q24" s="125" t="s">
        <v>298</v>
      </c>
      <c r="R24" s="10" t="s">
        <v>90</v>
      </c>
      <c r="S24" s="133">
        <f t="shared" si="2"/>
        <v>56.51</v>
      </c>
      <c r="T24" s="133">
        <f t="shared" si="3"/>
        <v>10849.92</v>
      </c>
      <c r="U24" s="134">
        <f t="shared" ca="1" si="0"/>
        <v>904.16</v>
      </c>
      <c r="V24" s="133">
        <f t="shared" ca="1" si="1"/>
        <v>904.16</v>
      </c>
      <c r="W24" s="132"/>
    </row>
    <row r="25" spans="1:23" ht="14.25" customHeight="1" x14ac:dyDescent="0.2">
      <c r="A25" s="90" t="s">
        <v>297</v>
      </c>
      <c r="B25" s="123" t="s">
        <v>296</v>
      </c>
      <c r="C25" s="27">
        <v>7.01</v>
      </c>
      <c r="D25" s="111" t="s">
        <v>56</v>
      </c>
      <c r="E25" s="45">
        <v>0</v>
      </c>
      <c r="F25" s="88">
        <f t="shared" si="4"/>
        <v>0</v>
      </c>
      <c r="G25" s="50">
        <f t="shared" si="5"/>
        <v>0</v>
      </c>
      <c r="H25" s="86">
        <v>1</v>
      </c>
      <c r="I25" s="87">
        <f t="shared" si="6"/>
        <v>0</v>
      </c>
      <c r="J25" s="86">
        <v>1</v>
      </c>
      <c r="K25" s="85">
        <f t="shared" si="7"/>
        <v>0</v>
      </c>
      <c r="L25" s="85">
        <f t="shared" si="8"/>
        <v>0</v>
      </c>
      <c r="M25" s="85">
        <f t="shared" si="9"/>
        <v>0</v>
      </c>
      <c r="N25" s="31" t="s">
        <v>84</v>
      </c>
      <c r="P25" s="47">
        <v>22</v>
      </c>
      <c r="Q25" s="125" t="s">
        <v>295</v>
      </c>
      <c r="R25" s="10" t="s">
        <v>81</v>
      </c>
      <c r="S25" s="133">
        <f t="shared" si="2"/>
        <v>132.84</v>
      </c>
      <c r="T25" s="133">
        <f t="shared" si="3"/>
        <v>25505.279999999999</v>
      </c>
      <c r="U25" s="134">
        <f t="shared" ca="1" si="0"/>
        <v>2125.44</v>
      </c>
      <c r="V25" s="133">
        <f t="shared" ca="1" si="1"/>
        <v>2125.44</v>
      </c>
      <c r="W25" s="132"/>
    </row>
    <row r="26" spans="1:23" ht="14.25" customHeight="1" x14ac:dyDescent="0.2">
      <c r="A26" s="90"/>
      <c r="B26" s="123" t="s">
        <v>293</v>
      </c>
      <c r="C26" s="27">
        <v>1.65</v>
      </c>
      <c r="D26" s="111" t="s">
        <v>292</v>
      </c>
      <c r="E26" s="45">
        <v>1</v>
      </c>
      <c r="F26" s="88">
        <f t="shared" si="4"/>
        <v>40</v>
      </c>
      <c r="G26" s="50">
        <f t="shared" si="5"/>
        <v>66</v>
      </c>
      <c r="H26" s="86">
        <v>1</v>
      </c>
      <c r="I26" s="87">
        <f t="shared" si="6"/>
        <v>66</v>
      </c>
      <c r="J26" s="86">
        <v>1</v>
      </c>
      <c r="K26" s="85">
        <f t="shared" si="7"/>
        <v>66</v>
      </c>
      <c r="L26" s="85">
        <f t="shared" si="8"/>
        <v>5.5</v>
      </c>
      <c r="M26" s="85">
        <f t="shared" si="9"/>
        <v>3.3333333333333335</v>
      </c>
      <c r="N26" s="31" t="s">
        <v>294</v>
      </c>
      <c r="P26" s="47">
        <v>23</v>
      </c>
      <c r="Q26" s="125" t="s">
        <v>293</v>
      </c>
      <c r="R26" s="10" t="s">
        <v>292</v>
      </c>
      <c r="S26" s="133">
        <f t="shared" si="2"/>
        <v>1.65</v>
      </c>
      <c r="T26" s="133">
        <f t="shared" si="3"/>
        <v>66</v>
      </c>
      <c r="U26" s="134">
        <f t="shared" ca="1" si="0"/>
        <v>5.5</v>
      </c>
      <c r="V26" s="133">
        <f t="shared" ca="1" si="1"/>
        <v>5.5</v>
      </c>
      <c r="W26" s="132"/>
    </row>
    <row r="27" spans="1:23" ht="14.25" customHeight="1" x14ac:dyDescent="0.2">
      <c r="A27" s="90"/>
      <c r="B27" s="123"/>
      <c r="C27" s="27"/>
      <c r="D27" s="46"/>
      <c r="E27" s="45"/>
      <c r="F27" s="88"/>
      <c r="G27" s="50"/>
      <c r="H27" s="86"/>
      <c r="I27" s="87"/>
      <c r="J27" s="86"/>
      <c r="K27" s="85"/>
      <c r="L27" s="85"/>
      <c r="M27" s="85"/>
      <c r="N27" s="31"/>
      <c r="P27" s="47">
        <v>24</v>
      </c>
      <c r="Q27" s="125" t="s">
        <v>291</v>
      </c>
      <c r="R27" s="10" t="s">
        <v>70</v>
      </c>
      <c r="S27" s="133">
        <f t="shared" si="2"/>
        <v>42.9</v>
      </c>
      <c r="T27" s="133">
        <f t="shared" si="3"/>
        <v>8236.7999999999993</v>
      </c>
      <c r="U27" s="134">
        <f t="shared" ca="1" si="0"/>
        <v>686.4</v>
      </c>
      <c r="V27" s="133">
        <f t="shared" ca="1" si="1"/>
        <v>686.4</v>
      </c>
      <c r="W27" s="132"/>
    </row>
    <row r="28" spans="1:23" ht="14.25" customHeight="1" x14ac:dyDescent="0.2">
      <c r="A28" s="382" t="s">
        <v>290</v>
      </c>
      <c r="B28" s="381"/>
      <c r="C28" s="100"/>
      <c r="D28" s="74">
        <f>SUM(C29:C49)</f>
        <v>384.46999999999997</v>
      </c>
      <c r="E28" s="99"/>
      <c r="F28" s="98"/>
      <c r="G28" s="98"/>
      <c r="H28" s="97"/>
      <c r="I28" s="96"/>
      <c r="J28" s="97"/>
      <c r="K28" s="96"/>
      <c r="L28" s="96"/>
      <c r="M28" s="96"/>
      <c r="N28" s="95"/>
      <c r="P28" s="47">
        <v>25</v>
      </c>
      <c r="Q28" s="125" t="s">
        <v>289</v>
      </c>
      <c r="R28" s="10" t="s">
        <v>65</v>
      </c>
      <c r="S28" s="133">
        <f t="shared" si="2"/>
        <v>260.52999999999997</v>
      </c>
      <c r="T28" s="133">
        <f t="shared" si="3"/>
        <v>50021.759999999995</v>
      </c>
      <c r="U28" s="134">
        <f t="shared" ca="1" si="0"/>
        <v>4168.4799999999996</v>
      </c>
      <c r="V28" s="133">
        <f t="shared" ca="1" si="1"/>
        <v>4168.4799999999996</v>
      </c>
      <c r="W28" s="132"/>
    </row>
    <row r="29" spans="1:23" ht="14.25" customHeight="1" x14ac:dyDescent="0.2">
      <c r="A29" s="90" t="s">
        <v>288</v>
      </c>
      <c r="B29" s="123" t="s">
        <v>287</v>
      </c>
      <c r="C29" s="27">
        <v>75.03</v>
      </c>
      <c r="D29" s="46" t="s">
        <v>111</v>
      </c>
      <c r="E29" s="45">
        <v>5</v>
      </c>
      <c r="F29" s="88">
        <f t="shared" ref="F29:F48" si="10">VLOOKUP($E29,$P$33:$R$44,3,FALSE)</f>
        <v>192</v>
      </c>
      <c r="G29" s="50">
        <f t="shared" ref="G29:G48" si="11">F29*C29</f>
        <v>14405.76</v>
      </c>
      <c r="H29" s="86">
        <v>1</v>
      </c>
      <c r="I29" s="87">
        <f t="shared" ref="I29:I48" si="12">G29/H29</f>
        <v>14405.76</v>
      </c>
      <c r="J29" s="86">
        <v>1</v>
      </c>
      <c r="K29" s="85">
        <f t="shared" ref="K29:K48" si="13">I29*J29</f>
        <v>14405.76</v>
      </c>
      <c r="L29" s="85">
        <f t="shared" ref="L29:L48" si="14">K29/12</f>
        <v>1200.48</v>
      </c>
      <c r="M29" s="85">
        <f t="shared" ref="M29:M48" si="15">L29/C29</f>
        <v>16</v>
      </c>
      <c r="N29" s="31"/>
      <c r="P29" s="47">
        <v>26</v>
      </c>
      <c r="Q29" s="135"/>
      <c r="S29" s="133">
        <f t="shared" si="2"/>
        <v>0</v>
      </c>
      <c r="T29" s="133">
        <f t="shared" si="3"/>
        <v>0</v>
      </c>
      <c r="U29" s="134">
        <f t="shared" ca="1" si="0"/>
        <v>0</v>
      </c>
      <c r="V29" s="133">
        <f t="shared" ca="1" si="1"/>
        <v>0</v>
      </c>
      <c r="W29" s="132"/>
    </row>
    <row r="30" spans="1:23" ht="14.25" customHeight="1" thickBot="1" x14ac:dyDescent="0.25">
      <c r="A30" s="90" t="s">
        <v>286</v>
      </c>
      <c r="B30" s="123" t="s">
        <v>285</v>
      </c>
      <c r="C30" s="27">
        <v>9.4</v>
      </c>
      <c r="D30" s="46" t="s">
        <v>159</v>
      </c>
      <c r="E30" s="45">
        <v>1</v>
      </c>
      <c r="F30" s="88">
        <f t="shared" si="10"/>
        <v>40</v>
      </c>
      <c r="G30" s="50">
        <f t="shared" si="11"/>
        <v>376</v>
      </c>
      <c r="H30" s="86">
        <v>1</v>
      </c>
      <c r="I30" s="87">
        <f t="shared" si="12"/>
        <v>376</v>
      </c>
      <c r="J30" s="86">
        <v>1</v>
      </c>
      <c r="K30" s="85">
        <f t="shared" si="13"/>
        <v>376</v>
      </c>
      <c r="L30" s="85">
        <f t="shared" si="14"/>
        <v>31.333333333333332</v>
      </c>
      <c r="M30" s="85">
        <f t="shared" si="15"/>
        <v>3.333333333333333</v>
      </c>
      <c r="N30" s="31"/>
      <c r="P30" s="131"/>
      <c r="Q30" s="130"/>
      <c r="R30" s="130"/>
      <c r="S30" s="129">
        <f>SUM(S4:S29)</f>
        <v>2991.4800000000005</v>
      </c>
      <c r="T30" s="129">
        <f ca="1">SUM(T3:T29)</f>
        <v>462318.50999999983</v>
      </c>
      <c r="U30" s="128">
        <f ca="1">SUM(U4:U29)</f>
        <v>38526.542499999996</v>
      </c>
      <c r="V30" s="128">
        <f ca="1">SUM(V4:V29)</f>
        <v>38526.539999999994</v>
      </c>
      <c r="W30" s="108"/>
    </row>
    <row r="31" spans="1:23" ht="14.25" customHeight="1" x14ac:dyDescent="0.2">
      <c r="A31" s="90" t="s">
        <v>284</v>
      </c>
      <c r="B31" s="123" t="s">
        <v>283</v>
      </c>
      <c r="C31" s="27">
        <v>22.17</v>
      </c>
      <c r="D31" s="46" t="s">
        <v>159</v>
      </c>
      <c r="E31" s="45">
        <v>1</v>
      </c>
      <c r="F31" s="88">
        <f t="shared" si="10"/>
        <v>40</v>
      </c>
      <c r="G31" s="50">
        <f t="shared" si="11"/>
        <v>886.80000000000007</v>
      </c>
      <c r="H31" s="86">
        <v>1</v>
      </c>
      <c r="I31" s="87">
        <f t="shared" si="12"/>
        <v>886.80000000000007</v>
      </c>
      <c r="J31" s="86">
        <v>1</v>
      </c>
      <c r="K31" s="85">
        <f t="shared" si="13"/>
        <v>886.80000000000007</v>
      </c>
      <c r="L31" s="85">
        <f t="shared" si="14"/>
        <v>73.900000000000006</v>
      </c>
      <c r="M31" s="85">
        <f t="shared" si="15"/>
        <v>3.3333333333333335</v>
      </c>
      <c r="N31" s="31"/>
    </row>
    <row r="32" spans="1:23" ht="14.25" customHeight="1" x14ac:dyDescent="0.2">
      <c r="A32" s="90" t="s">
        <v>282</v>
      </c>
      <c r="B32" s="123" t="s">
        <v>281</v>
      </c>
      <c r="C32" s="27">
        <v>75</v>
      </c>
      <c r="D32" s="46" t="s">
        <v>95</v>
      </c>
      <c r="E32" s="45">
        <v>5</v>
      </c>
      <c r="F32" s="88">
        <f t="shared" si="10"/>
        <v>192</v>
      </c>
      <c r="G32" s="50">
        <f t="shared" si="11"/>
        <v>14400</v>
      </c>
      <c r="H32" s="86">
        <v>1</v>
      </c>
      <c r="I32" s="87">
        <f t="shared" si="12"/>
        <v>14400</v>
      </c>
      <c r="J32" s="86">
        <v>1</v>
      </c>
      <c r="K32" s="85">
        <f t="shared" si="13"/>
        <v>14400</v>
      </c>
      <c r="L32" s="85">
        <f t="shared" si="14"/>
        <v>1200</v>
      </c>
      <c r="M32" s="85">
        <f t="shared" si="15"/>
        <v>16</v>
      </c>
      <c r="N32" s="31"/>
      <c r="P32" s="15" t="s">
        <v>280</v>
      </c>
      <c r="S32" s="15" t="s">
        <v>279</v>
      </c>
    </row>
    <row r="33" spans="1:19" ht="14.25" customHeight="1" x14ac:dyDescent="0.2">
      <c r="A33" s="90" t="s">
        <v>278</v>
      </c>
      <c r="B33" s="123" t="s">
        <v>99</v>
      </c>
      <c r="C33" s="27">
        <v>6.57</v>
      </c>
      <c r="D33" s="111" t="s">
        <v>148</v>
      </c>
      <c r="E33" s="110">
        <v>5</v>
      </c>
      <c r="F33" s="88">
        <f t="shared" si="10"/>
        <v>192</v>
      </c>
      <c r="G33" s="50">
        <f t="shared" si="11"/>
        <v>1261.44</v>
      </c>
      <c r="H33" s="86">
        <v>1</v>
      </c>
      <c r="I33" s="87">
        <f t="shared" si="12"/>
        <v>1261.44</v>
      </c>
      <c r="J33" s="86">
        <v>1</v>
      </c>
      <c r="K33" s="85">
        <f t="shared" si="13"/>
        <v>1261.44</v>
      </c>
      <c r="L33" s="85">
        <f t="shared" si="14"/>
        <v>105.12</v>
      </c>
      <c r="M33" s="85">
        <f t="shared" si="15"/>
        <v>16</v>
      </c>
      <c r="N33" s="34"/>
      <c r="P33" s="12">
        <v>0</v>
      </c>
      <c r="Q33" s="9" t="s">
        <v>277</v>
      </c>
      <c r="R33" s="127">
        <v>0</v>
      </c>
      <c r="S33" s="9" t="s">
        <v>276</v>
      </c>
    </row>
    <row r="34" spans="1:19" ht="14.25" customHeight="1" x14ac:dyDescent="0.2">
      <c r="A34" s="90" t="s">
        <v>275</v>
      </c>
      <c r="B34" s="123" t="s">
        <v>153</v>
      </c>
      <c r="C34" s="27">
        <v>7.35</v>
      </c>
      <c r="D34" s="111" t="s">
        <v>140</v>
      </c>
      <c r="E34" s="110">
        <v>5</v>
      </c>
      <c r="F34" s="88">
        <f t="shared" si="10"/>
        <v>192</v>
      </c>
      <c r="G34" s="50">
        <f t="shared" si="11"/>
        <v>1411.1999999999998</v>
      </c>
      <c r="H34" s="86">
        <v>1</v>
      </c>
      <c r="I34" s="87">
        <f t="shared" si="12"/>
        <v>1411.1999999999998</v>
      </c>
      <c r="J34" s="86">
        <v>1</v>
      </c>
      <c r="K34" s="85">
        <f t="shared" si="13"/>
        <v>1411.1999999999998</v>
      </c>
      <c r="L34" s="85">
        <f t="shared" si="14"/>
        <v>117.59999999999998</v>
      </c>
      <c r="M34" s="85">
        <f t="shared" si="15"/>
        <v>15.999999999999998</v>
      </c>
      <c r="N34" s="31"/>
      <c r="P34" s="12">
        <v>1</v>
      </c>
      <c r="Q34" s="9" t="s">
        <v>274</v>
      </c>
      <c r="R34" s="126">
        <v>40</v>
      </c>
      <c r="S34" s="9" t="s">
        <v>273</v>
      </c>
    </row>
    <row r="35" spans="1:19" ht="14.25" customHeight="1" x14ac:dyDescent="0.2">
      <c r="A35" s="90" t="s">
        <v>272</v>
      </c>
      <c r="B35" s="123" t="s">
        <v>141</v>
      </c>
      <c r="C35" s="27">
        <v>4.2699999999999996</v>
      </c>
      <c r="D35" s="111" t="s">
        <v>140</v>
      </c>
      <c r="E35" s="110">
        <v>5</v>
      </c>
      <c r="F35" s="88">
        <f t="shared" si="10"/>
        <v>192</v>
      </c>
      <c r="G35" s="50">
        <f t="shared" si="11"/>
        <v>819.83999999999992</v>
      </c>
      <c r="H35" s="86">
        <v>1</v>
      </c>
      <c r="I35" s="87">
        <f t="shared" si="12"/>
        <v>819.83999999999992</v>
      </c>
      <c r="J35" s="86">
        <v>1</v>
      </c>
      <c r="K35" s="85">
        <f t="shared" si="13"/>
        <v>819.83999999999992</v>
      </c>
      <c r="L35" s="85">
        <f t="shared" si="14"/>
        <v>68.319999999999993</v>
      </c>
      <c r="M35" s="85">
        <f t="shared" si="15"/>
        <v>16</v>
      </c>
      <c r="N35" s="31"/>
      <c r="P35" s="12">
        <v>2</v>
      </c>
      <c r="Q35" s="9" t="s">
        <v>271</v>
      </c>
      <c r="R35" s="126">
        <v>80</v>
      </c>
      <c r="S35" s="9" t="s">
        <v>270</v>
      </c>
    </row>
    <row r="36" spans="1:19" ht="14.25" customHeight="1" x14ac:dyDescent="0.2">
      <c r="A36" s="90" t="s">
        <v>269</v>
      </c>
      <c r="B36" s="123" t="s">
        <v>268</v>
      </c>
      <c r="C36" s="27">
        <v>31.78</v>
      </c>
      <c r="D36" s="111" t="s">
        <v>148</v>
      </c>
      <c r="E36" s="110">
        <v>5</v>
      </c>
      <c r="F36" s="88">
        <f t="shared" si="10"/>
        <v>192</v>
      </c>
      <c r="G36" s="50">
        <f t="shared" si="11"/>
        <v>6101.76</v>
      </c>
      <c r="H36" s="86">
        <v>1</v>
      </c>
      <c r="I36" s="87">
        <f t="shared" si="12"/>
        <v>6101.76</v>
      </c>
      <c r="J36" s="86">
        <v>1</v>
      </c>
      <c r="K36" s="85">
        <f t="shared" si="13"/>
        <v>6101.76</v>
      </c>
      <c r="L36" s="85">
        <f t="shared" si="14"/>
        <v>508.48</v>
      </c>
      <c r="M36" s="85">
        <f t="shared" si="15"/>
        <v>16</v>
      </c>
      <c r="N36" s="31"/>
      <c r="P36" s="12">
        <v>2.5</v>
      </c>
      <c r="Q36" s="9" t="s">
        <v>267</v>
      </c>
      <c r="R36" s="126">
        <v>100</v>
      </c>
      <c r="S36" s="9" t="s">
        <v>266</v>
      </c>
    </row>
    <row r="37" spans="1:19" ht="14.25" customHeight="1" x14ac:dyDescent="0.2">
      <c r="A37" s="90" t="s">
        <v>265</v>
      </c>
      <c r="B37" s="123" t="s">
        <v>264</v>
      </c>
      <c r="C37" s="27">
        <v>31.72</v>
      </c>
      <c r="D37" s="111" t="s">
        <v>148</v>
      </c>
      <c r="E37" s="110">
        <v>5</v>
      </c>
      <c r="F37" s="88">
        <f t="shared" si="10"/>
        <v>192</v>
      </c>
      <c r="G37" s="50">
        <f t="shared" si="11"/>
        <v>6090.24</v>
      </c>
      <c r="H37" s="86">
        <v>1</v>
      </c>
      <c r="I37" s="87">
        <f t="shared" si="12"/>
        <v>6090.24</v>
      </c>
      <c r="J37" s="86">
        <v>1</v>
      </c>
      <c r="K37" s="85">
        <f t="shared" si="13"/>
        <v>6090.24</v>
      </c>
      <c r="L37" s="85">
        <f t="shared" si="14"/>
        <v>507.52</v>
      </c>
      <c r="M37" s="85">
        <f t="shared" si="15"/>
        <v>16</v>
      </c>
      <c r="N37" s="31"/>
      <c r="P37" s="12">
        <v>3</v>
      </c>
      <c r="Q37" s="9" t="s">
        <v>263</v>
      </c>
      <c r="R37" s="126">
        <v>120</v>
      </c>
      <c r="S37" s="9" t="s">
        <v>262</v>
      </c>
    </row>
    <row r="38" spans="1:19" ht="14.25" customHeight="1" x14ac:dyDescent="0.2">
      <c r="A38" s="90" t="s">
        <v>261</v>
      </c>
      <c r="B38" s="123" t="s">
        <v>143</v>
      </c>
      <c r="C38" s="27">
        <v>7.48</v>
      </c>
      <c r="D38" s="111" t="s">
        <v>140</v>
      </c>
      <c r="E38" s="110">
        <v>5</v>
      </c>
      <c r="F38" s="88">
        <f t="shared" si="10"/>
        <v>192</v>
      </c>
      <c r="G38" s="50">
        <f t="shared" si="11"/>
        <v>1436.16</v>
      </c>
      <c r="H38" s="86">
        <v>1</v>
      </c>
      <c r="I38" s="87">
        <f t="shared" si="12"/>
        <v>1436.16</v>
      </c>
      <c r="J38" s="86">
        <v>1</v>
      </c>
      <c r="K38" s="85">
        <f t="shared" si="13"/>
        <v>1436.16</v>
      </c>
      <c r="L38" s="85">
        <f t="shared" si="14"/>
        <v>119.68</v>
      </c>
      <c r="M38" s="85">
        <f t="shared" si="15"/>
        <v>16</v>
      </c>
      <c r="N38" s="31"/>
      <c r="P38" s="12">
        <v>4</v>
      </c>
      <c r="Q38" s="9" t="s">
        <v>260</v>
      </c>
      <c r="R38" s="126">
        <v>160</v>
      </c>
      <c r="S38" s="9" t="s">
        <v>259</v>
      </c>
    </row>
    <row r="39" spans="1:19" ht="14.25" customHeight="1" x14ac:dyDescent="0.2">
      <c r="A39" s="90" t="s">
        <v>258</v>
      </c>
      <c r="B39" s="123" t="s">
        <v>141</v>
      </c>
      <c r="C39" s="27">
        <v>4.18</v>
      </c>
      <c r="D39" s="111" t="s">
        <v>140</v>
      </c>
      <c r="E39" s="110">
        <v>5</v>
      </c>
      <c r="F39" s="88">
        <f t="shared" si="10"/>
        <v>192</v>
      </c>
      <c r="G39" s="50">
        <f t="shared" si="11"/>
        <v>802.56</v>
      </c>
      <c r="H39" s="86">
        <v>1</v>
      </c>
      <c r="I39" s="87">
        <f t="shared" si="12"/>
        <v>802.56</v>
      </c>
      <c r="J39" s="86">
        <v>1</v>
      </c>
      <c r="K39" s="85">
        <f t="shared" si="13"/>
        <v>802.56</v>
      </c>
      <c r="L39" s="85">
        <f t="shared" si="14"/>
        <v>66.88</v>
      </c>
      <c r="M39" s="85">
        <f t="shared" si="15"/>
        <v>16</v>
      </c>
      <c r="N39" s="31"/>
      <c r="P39" s="12">
        <v>5</v>
      </c>
      <c r="Q39" s="9" t="s">
        <v>257</v>
      </c>
      <c r="R39" s="126">
        <v>192</v>
      </c>
      <c r="S39" s="9" t="s">
        <v>256</v>
      </c>
    </row>
    <row r="40" spans="1:19" ht="14.25" customHeight="1" x14ac:dyDescent="0.2">
      <c r="A40" s="90" t="s">
        <v>255</v>
      </c>
      <c r="B40" s="123" t="s">
        <v>149</v>
      </c>
      <c r="C40" s="27">
        <v>6.52</v>
      </c>
      <c r="D40" s="111" t="s">
        <v>148</v>
      </c>
      <c r="E40" s="110">
        <v>5</v>
      </c>
      <c r="F40" s="88">
        <f t="shared" si="10"/>
        <v>192</v>
      </c>
      <c r="G40" s="50">
        <f t="shared" si="11"/>
        <v>1251.8399999999999</v>
      </c>
      <c r="H40" s="86">
        <v>1</v>
      </c>
      <c r="I40" s="87">
        <f t="shared" si="12"/>
        <v>1251.8399999999999</v>
      </c>
      <c r="J40" s="86">
        <v>1</v>
      </c>
      <c r="K40" s="85">
        <f t="shared" si="13"/>
        <v>1251.8399999999999</v>
      </c>
      <c r="L40" s="85">
        <f t="shared" si="14"/>
        <v>104.32</v>
      </c>
      <c r="M40" s="85">
        <f t="shared" si="15"/>
        <v>16</v>
      </c>
      <c r="N40" s="31"/>
      <c r="P40" s="12">
        <v>6</v>
      </c>
      <c r="Q40" s="9" t="s">
        <v>254</v>
      </c>
      <c r="R40" s="126">
        <v>210</v>
      </c>
      <c r="S40" s="9" t="s">
        <v>253</v>
      </c>
    </row>
    <row r="41" spans="1:19" ht="14.25" customHeight="1" x14ac:dyDescent="0.2">
      <c r="A41" s="90" t="s">
        <v>252</v>
      </c>
      <c r="B41" s="123" t="s">
        <v>251</v>
      </c>
      <c r="C41" s="27">
        <v>50.15</v>
      </c>
      <c r="D41" s="46" t="s">
        <v>162</v>
      </c>
      <c r="E41" s="93">
        <v>5</v>
      </c>
      <c r="F41" s="88">
        <f t="shared" si="10"/>
        <v>192</v>
      </c>
      <c r="G41" s="50">
        <f t="shared" si="11"/>
        <v>9628.7999999999993</v>
      </c>
      <c r="H41" s="86">
        <v>1</v>
      </c>
      <c r="I41" s="87">
        <f t="shared" si="12"/>
        <v>9628.7999999999993</v>
      </c>
      <c r="J41" s="86">
        <v>1</v>
      </c>
      <c r="K41" s="85">
        <f t="shared" si="13"/>
        <v>9628.7999999999993</v>
      </c>
      <c r="L41" s="85">
        <f t="shared" si="14"/>
        <v>802.4</v>
      </c>
      <c r="M41" s="85">
        <f t="shared" si="15"/>
        <v>16</v>
      </c>
      <c r="N41" s="31"/>
      <c r="P41" s="12">
        <v>14</v>
      </c>
      <c r="Q41" s="9" t="s">
        <v>250</v>
      </c>
      <c r="R41" s="126">
        <v>24</v>
      </c>
      <c r="S41" s="9" t="s">
        <v>249</v>
      </c>
    </row>
    <row r="42" spans="1:19" ht="14.25" customHeight="1" x14ac:dyDescent="0.2">
      <c r="A42" s="90" t="s">
        <v>248</v>
      </c>
      <c r="B42" s="123" t="s">
        <v>190</v>
      </c>
      <c r="C42" s="27">
        <v>9.34</v>
      </c>
      <c r="D42" s="46" t="s">
        <v>162</v>
      </c>
      <c r="E42" s="93">
        <v>1</v>
      </c>
      <c r="F42" s="88">
        <f t="shared" si="10"/>
        <v>40</v>
      </c>
      <c r="G42" s="50">
        <f t="shared" si="11"/>
        <v>373.6</v>
      </c>
      <c r="H42" s="86">
        <v>1</v>
      </c>
      <c r="I42" s="87">
        <f t="shared" si="12"/>
        <v>373.6</v>
      </c>
      <c r="J42" s="86">
        <v>1</v>
      </c>
      <c r="K42" s="85">
        <f t="shared" si="13"/>
        <v>373.6</v>
      </c>
      <c r="L42" s="85">
        <f t="shared" si="14"/>
        <v>31.133333333333336</v>
      </c>
      <c r="M42" s="85">
        <f t="shared" si="15"/>
        <v>3.3333333333333339</v>
      </c>
      <c r="N42" s="31"/>
      <c r="P42" s="12" t="s">
        <v>59</v>
      </c>
      <c r="Q42" s="9" t="s">
        <v>247</v>
      </c>
      <c r="R42" s="126">
        <v>11</v>
      </c>
      <c r="S42" s="9" t="s">
        <v>246</v>
      </c>
    </row>
    <row r="43" spans="1:19" ht="14.25" customHeight="1" x14ac:dyDescent="0.2">
      <c r="A43" s="90" t="s">
        <v>245</v>
      </c>
      <c r="B43" s="123" t="s">
        <v>244</v>
      </c>
      <c r="C43" s="27">
        <v>9.77</v>
      </c>
      <c r="D43" s="46" t="s">
        <v>68</v>
      </c>
      <c r="E43" s="45">
        <v>5</v>
      </c>
      <c r="F43" s="88">
        <f t="shared" si="10"/>
        <v>192</v>
      </c>
      <c r="G43" s="50">
        <f t="shared" si="11"/>
        <v>1875.84</v>
      </c>
      <c r="H43" s="86">
        <v>1</v>
      </c>
      <c r="I43" s="87">
        <f t="shared" si="12"/>
        <v>1875.84</v>
      </c>
      <c r="J43" s="86">
        <v>1</v>
      </c>
      <c r="K43" s="85">
        <f t="shared" si="13"/>
        <v>1875.84</v>
      </c>
      <c r="L43" s="85">
        <f t="shared" si="14"/>
        <v>156.32</v>
      </c>
      <c r="M43" s="85">
        <f t="shared" si="15"/>
        <v>16</v>
      </c>
      <c r="N43" s="31"/>
      <c r="P43" s="12" t="s">
        <v>243</v>
      </c>
      <c r="Q43" s="9" t="s">
        <v>242</v>
      </c>
      <c r="R43" s="126">
        <v>4</v>
      </c>
      <c r="S43" s="9" t="s">
        <v>241</v>
      </c>
    </row>
    <row r="44" spans="1:19" ht="14.25" customHeight="1" x14ac:dyDescent="0.2">
      <c r="A44" s="90" t="s">
        <v>240</v>
      </c>
      <c r="B44" s="91" t="s">
        <v>121</v>
      </c>
      <c r="C44" s="27">
        <v>12.46</v>
      </c>
      <c r="D44" s="46" t="s">
        <v>68</v>
      </c>
      <c r="E44" s="45">
        <v>5</v>
      </c>
      <c r="F44" s="88">
        <f t="shared" si="10"/>
        <v>192</v>
      </c>
      <c r="G44" s="50">
        <f t="shared" si="11"/>
        <v>2392.3200000000002</v>
      </c>
      <c r="H44" s="86">
        <v>1</v>
      </c>
      <c r="I44" s="87">
        <f t="shared" si="12"/>
        <v>2392.3200000000002</v>
      </c>
      <c r="J44" s="86">
        <v>1</v>
      </c>
      <c r="K44" s="85">
        <f t="shared" si="13"/>
        <v>2392.3200000000002</v>
      </c>
      <c r="L44" s="85">
        <f t="shared" si="14"/>
        <v>199.36</v>
      </c>
      <c r="M44" s="85">
        <f t="shared" si="15"/>
        <v>16</v>
      </c>
      <c r="N44" s="31"/>
      <c r="P44" s="12" t="s">
        <v>239</v>
      </c>
      <c r="Q44" s="9" t="s">
        <v>238</v>
      </c>
      <c r="R44" s="126">
        <v>1</v>
      </c>
      <c r="S44" s="9" t="s">
        <v>237</v>
      </c>
    </row>
    <row r="45" spans="1:19" ht="14.25" customHeight="1" x14ac:dyDescent="0.2">
      <c r="A45" s="90" t="s">
        <v>236</v>
      </c>
      <c r="B45" s="91" t="s">
        <v>235</v>
      </c>
      <c r="C45" s="27">
        <v>1.93</v>
      </c>
      <c r="D45" s="46" t="s">
        <v>101</v>
      </c>
      <c r="E45" s="45">
        <v>0</v>
      </c>
      <c r="F45" s="88">
        <f t="shared" si="10"/>
        <v>0</v>
      </c>
      <c r="G45" s="50">
        <f t="shared" si="11"/>
        <v>0</v>
      </c>
      <c r="H45" s="86">
        <v>1</v>
      </c>
      <c r="I45" s="87">
        <f t="shared" si="12"/>
        <v>0</v>
      </c>
      <c r="J45" s="86">
        <v>1</v>
      </c>
      <c r="K45" s="85">
        <f t="shared" si="13"/>
        <v>0</v>
      </c>
      <c r="L45" s="85">
        <f t="shared" si="14"/>
        <v>0</v>
      </c>
      <c r="M45" s="85">
        <f t="shared" si="15"/>
        <v>0</v>
      </c>
      <c r="N45" s="31"/>
      <c r="S45" s="9" t="s">
        <v>234</v>
      </c>
    </row>
    <row r="46" spans="1:19" ht="14.25" customHeight="1" x14ac:dyDescent="0.2">
      <c r="A46" s="90" t="s">
        <v>233</v>
      </c>
      <c r="B46" s="91" t="s">
        <v>232</v>
      </c>
      <c r="C46" s="27">
        <v>5.75</v>
      </c>
      <c r="D46" s="46" t="s">
        <v>68</v>
      </c>
      <c r="E46" s="45">
        <v>5</v>
      </c>
      <c r="F46" s="88">
        <f t="shared" si="10"/>
        <v>192</v>
      </c>
      <c r="G46" s="50">
        <f t="shared" si="11"/>
        <v>1104</v>
      </c>
      <c r="H46" s="86">
        <v>1</v>
      </c>
      <c r="I46" s="87">
        <f t="shared" si="12"/>
        <v>1104</v>
      </c>
      <c r="J46" s="86">
        <v>1</v>
      </c>
      <c r="K46" s="85">
        <f t="shared" si="13"/>
        <v>1104</v>
      </c>
      <c r="L46" s="85">
        <f t="shared" si="14"/>
        <v>92</v>
      </c>
      <c r="M46" s="85">
        <f t="shared" si="15"/>
        <v>16</v>
      </c>
      <c r="N46" s="33"/>
      <c r="O46" s="9"/>
      <c r="S46" s="9" t="s">
        <v>231</v>
      </c>
    </row>
    <row r="47" spans="1:19" ht="14.25" customHeight="1" x14ac:dyDescent="0.2">
      <c r="A47" s="90" t="s">
        <v>230</v>
      </c>
      <c r="B47" s="91" t="s">
        <v>104</v>
      </c>
      <c r="C47" s="27">
        <v>5.54</v>
      </c>
      <c r="D47" s="46" t="s">
        <v>68</v>
      </c>
      <c r="E47" s="45">
        <v>5</v>
      </c>
      <c r="F47" s="88">
        <f t="shared" si="10"/>
        <v>192</v>
      </c>
      <c r="G47" s="50">
        <f t="shared" si="11"/>
        <v>1063.68</v>
      </c>
      <c r="H47" s="86">
        <v>1</v>
      </c>
      <c r="I47" s="87">
        <f t="shared" si="12"/>
        <v>1063.68</v>
      </c>
      <c r="J47" s="86">
        <v>1</v>
      </c>
      <c r="K47" s="85">
        <f t="shared" si="13"/>
        <v>1063.68</v>
      </c>
      <c r="L47" s="85">
        <f t="shared" si="14"/>
        <v>88.64</v>
      </c>
      <c r="M47" s="85">
        <f t="shared" si="15"/>
        <v>16</v>
      </c>
      <c r="N47" s="31"/>
    </row>
    <row r="48" spans="1:19" ht="14.25" customHeight="1" x14ac:dyDescent="0.2">
      <c r="A48" s="68" t="s">
        <v>229</v>
      </c>
      <c r="B48" s="125" t="s">
        <v>228</v>
      </c>
      <c r="C48" s="10">
        <v>8.06</v>
      </c>
      <c r="D48" s="66" t="s">
        <v>68</v>
      </c>
      <c r="E48" s="65">
        <v>5</v>
      </c>
      <c r="F48" s="60">
        <f t="shared" si="10"/>
        <v>192</v>
      </c>
      <c r="G48" s="59">
        <f t="shared" si="11"/>
        <v>1547.52</v>
      </c>
      <c r="H48" s="57">
        <v>1</v>
      </c>
      <c r="I48" s="58">
        <f t="shared" si="12"/>
        <v>1547.52</v>
      </c>
      <c r="J48" s="57">
        <v>1</v>
      </c>
      <c r="K48" s="56">
        <f t="shared" si="13"/>
        <v>1547.52</v>
      </c>
      <c r="L48" s="56">
        <f t="shared" si="14"/>
        <v>128.96</v>
      </c>
      <c r="M48" s="56">
        <f t="shared" si="15"/>
        <v>16</v>
      </c>
      <c r="N48" s="30"/>
    </row>
    <row r="49" spans="1:14" ht="14.25" customHeight="1" x14ac:dyDescent="0.2">
      <c r="A49" s="68"/>
      <c r="B49" s="63"/>
      <c r="C49" s="124"/>
      <c r="D49" s="66"/>
      <c r="E49" s="65"/>
      <c r="F49" s="60"/>
      <c r="G49" s="59"/>
      <c r="H49" s="57"/>
      <c r="I49" s="58"/>
      <c r="J49" s="57"/>
      <c r="K49" s="56"/>
      <c r="L49" s="56"/>
      <c r="M49" s="56"/>
      <c r="N49" s="30"/>
    </row>
    <row r="50" spans="1:14" ht="14.25" customHeight="1" x14ac:dyDescent="0.2">
      <c r="A50" s="382" t="s">
        <v>227</v>
      </c>
      <c r="B50" s="381"/>
      <c r="C50" s="117"/>
      <c r="D50" s="116">
        <f>SUM(C51:C73)-C68-C67</f>
        <v>357.89000000000004</v>
      </c>
      <c r="E50" s="115"/>
      <c r="F50" s="114"/>
      <c r="G50" s="114"/>
      <c r="H50" s="113"/>
      <c r="I50" s="112"/>
      <c r="J50" s="113"/>
      <c r="K50" s="112"/>
      <c r="L50" s="112"/>
      <c r="M50" s="112"/>
      <c r="N50" s="95"/>
    </row>
    <row r="51" spans="1:14" ht="14.25" customHeight="1" x14ac:dyDescent="0.2">
      <c r="A51" s="90" t="s">
        <v>226</v>
      </c>
      <c r="B51" s="91" t="s">
        <v>131</v>
      </c>
      <c r="C51" s="27">
        <v>75.25</v>
      </c>
      <c r="D51" s="46" t="s">
        <v>111</v>
      </c>
      <c r="E51" s="45">
        <v>5</v>
      </c>
      <c r="F51" s="88">
        <f t="shared" ref="F51:F72" si="16">VLOOKUP($E51,$P$33:$R$44,3,FALSE)</f>
        <v>192</v>
      </c>
      <c r="G51" s="50">
        <f t="shared" ref="G51:G72" si="17">F51*C51</f>
        <v>14448</v>
      </c>
      <c r="H51" s="86">
        <v>1</v>
      </c>
      <c r="I51" s="87">
        <f t="shared" ref="I51:I72" si="18">G51/H51</f>
        <v>14448</v>
      </c>
      <c r="J51" s="86">
        <v>1</v>
      </c>
      <c r="K51" s="85">
        <f t="shared" ref="K51:K72" si="19">I51*J51</f>
        <v>14448</v>
      </c>
      <c r="L51" s="85">
        <f t="shared" ref="L51:L72" si="20">K51/12</f>
        <v>1204</v>
      </c>
      <c r="M51" s="85">
        <f t="shared" ref="M51:M72" si="21">L51/C51</f>
        <v>16</v>
      </c>
      <c r="N51" s="31"/>
    </row>
    <row r="52" spans="1:14" ht="14.25" customHeight="1" x14ac:dyDescent="0.2">
      <c r="A52" s="90" t="s">
        <v>225</v>
      </c>
      <c r="B52" s="91" t="s">
        <v>190</v>
      </c>
      <c r="C52" s="27">
        <v>9.49</v>
      </c>
      <c r="D52" s="46" t="s">
        <v>111</v>
      </c>
      <c r="E52" s="45">
        <v>1</v>
      </c>
      <c r="F52" s="88">
        <f t="shared" si="16"/>
        <v>40</v>
      </c>
      <c r="G52" s="50">
        <f t="shared" si="17"/>
        <v>379.6</v>
      </c>
      <c r="H52" s="86">
        <v>1</v>
      </c>
      <c r="I52" s="87">
        <f t="shared" si="18"/>
        <v>379.6</v>
      </c>
      <c r="J52" s="86">
        <v>1</v>
      </c>
      <c r="K52" s="85">
        <f t="shared" si="19"/>
        <v>379.6</v>
      </c>
      <c r="L52" s="85">
        <f t="shared" si="20"/>
        <v>31.633333333333336</v>
      </c>
      <c r="M52" s="85">
        <f t="shared" si="21"/>
        <v>3.3333333333333335</v>
      </c>
      <c r="N52" s="31"/>
    </row>
    <row r="53" spans="1:14" ht="14.25" customHeight="1" x14ac:dyDescent="0.2">
      <c r="A53" s="90" t="s">
        <v>224</v>
      </c>
      <c r="B53" s="91" t="s">
        <v>223</v>
      </c>
      <c r="C53" s="27">
        <v>21.96</v>
      </c>
      <c r="D53" s="46" t="s">
        <v>162</v>
      </c>
      <c r="E53" s="45">
        <v>1</v>
      </c>
      <c r="F53" s="88">
        <f t="shared" si="16"/>
        <v>40</v>
      </c>
      <c r="G53" s="50">
        <f t="shared" si="17"/>
        <v>878.40000000000009</v>
      </c>
      <c r="H53" s="86">
        <v>1</v>
      </c>
      <c r="I53" s="87">
        <f t="shared" si="18"/>
        <v>878.40000000000009</v>
      </c>
      <c r="J53" s="86">
        <v>1</v>
      </c>
      <c r="K53" s="85">
        <f t="shared" si="19"/>
        <v>878.40000000000009</v>
      </c>
      <c r="L53" s="85">
        <f t="shared" si="20"/>
        <v>73.2</v>
      </c>
      <c r="M53" s="85">
        <f t="shared" si="21"/>
        <v>3.3333333333333335</v>
      </c>
      <c r="N53" s="31"/>
    </row>
    <row r="54" spans="1:14" ht="14.25" customHeight="1" x14ac:dyDescent="0.2">
      <c r="A54" s="90" t="s">
        <v>222</v>
      </c>
      <c r="B54" s="91" t="s">
        <v>221</v>
      </c>
      <c r="C54" s="27">
        <v>75.06</v>
      </c>
      <c r="D54" s="46" t="s">
        <v>162</v>
      </c>
      <c r="E54" s="45">
        <v>5</v>
      </c>
      <c r="F54" s="88">
        <f t="shared" si="16"/>
        <v>192</v>
      </c>
      <c r="G54" s="50">
        <f t="shared" si="17"/>
        <v>14411.52</v>
      </c>
      <c r="H54" s="86">
        <v>1</v>
      </c>
      <c r="I54" s="87">
        <f t="shared" si="18"/>
        <v>14411.52</v>
      </c>
      <c r="J54" s="86">
        <v>1</v>
      </c>
      <c r="K54" s="85">
        <f t="shared" si="19"/>
        <v>14411.52</v>
      </c>
      <c r="L54" s="85">
        <f t="shared" si="20"/>
        <v>1200.96</v>
      </c>
      <c r="M54" s="85">
        <f t="shared" si="21"/>
        <v>16</v>
      </c>
      <c r="N54" s="31"/>
    </row>
    <row r="55" spans="1:14" ht="14.25" customHeight="1" x14ac:dyDescent="0.2">
      <c r="A55" s="90" t="s">
        <v>220</v>
      </c>
      <c r="B55" s="91" t="s">
        <v>99</v>
      </c>
      <c r="C55" s="27">
        <v>6.29</v>
      </c>
      <c r="D55" s="111" t="s">
        <v>148</v>
      </c>
      <c r="E55" s="110">
        <v>5</v>
      </c>
      <c r="F55" s="88">
        <f t="shared" si="16"/>
        <v>192</v>
      </c>
      <c r="G55" s="50">
        <f t="shared" si="17"/>
        <v>1207.68</v>
      </c>
      <c r="H55" s="86">
        <v>1</v>
      </c>
      <c r="I55" s="87">
        <f t="shared" si="18"/>
        <v>1207.68</v>
      </c>
      <c r="J55" s="86">
        <v>1</v>
      </c>
      <c r="K55" s="85">
        <f t="shared" si="19"/>
        <v>1207.68</v>
      </c>
      <c r="L55" s="85">
        <f t="shared" si="20"/>
        <v>100.64</v>
      </c>
      <c r="M55" s="85">
        <f t="shared" si="21"/>
        <v>16</v>
      </c>
      <c r="N55" s="31"/>
    </row>
    <row r="56" spans="1:14" ht="14.25" customHeight="1" x14ac:dyDescent="0.2">
      <c r="A56" s="90" t="s">
        <v>219</v>
      </c>
      <c r="B56" s="91" t="s">
        <v>153</v>
      </c>
      <c r="C56" s="27">
        <v>7.4</v>
      </c>
      <c r="D56" s="111" t="s">
        <v>140</v>
      </c>
      <c r="E56" s="110">
        <v>5</v>
      </c>
      <c r="F56" s="88">
        <f t="shared" si="16"/>
        <v>192</v>
      </c>
      <c r="G56" s="50">
        <f t="shared" si="17"/>
        <v>1420.8000000000002</v>
      </c>
      <c r="H56" s="86">
        <v>1</v>
      </c>
      <c r="I56" s="87">
        <f t="shared" si="18"/>
        <v>1420.8000000000002</v>
      </c>
      <c r="J56" s="86">
        <v>1</v>
      </c>
      <c r="K56" s="85">
        <f t="shared" si="19"/>
        <v>1420.8000000000002</v>
      </c>
      <c r="L56" s="85">
        <f t="shared" si="20"/>
        <v>118.40000000000002</v>
      </c>
      <c r="M56" s="85">
        <f t="shared" si="21"/>
        <v>16.000000000000004</v>
      </c>
      <c r="N56" s="31"/>
    </row>
    <row r="57" spans="1:14" ht="14.25" customHeight="1" x14ac:dyDescent="0.2">
      <c r="A57" s="90" t="s">
        <v>218</v>
      </c>
      <c r="B57" s="91" t="s">
        <v>141</v>
      </c>
      <c r="C57" s="27">
        <v>4.2699999999999996</v>
      </c>
      <c r="D57" s="111" t="s">
        <v>140</v>
      </c>
      <c r="E57" s="110">
        <v>5</v>
      </c>
      <c r="F57" s="88">
        <f t="shared" si="16"/>
        <v>192</v>
      </c>
      <c r="G57" s="50">
        <f t="shared" si="17"/>
        <v>819.83999999999992</v>
      </c>
      <c r="H57" s="86">
        <v>1</v>
      </c>
      <c r="I57" s="87">
        <f t="shared" si="18"/>
        <v>819.83999999999992</v>
      </c>
      <c r="J57" s="86">
        <v>1</v>
      </c>
      <c r="K57" s="85">
        <f t="shared" si="19"/>
        <v>819.83999999999992</v>
      </c>
      <c r="L57" s="85">
        <f t="shared" si="20"/>
        <v>68.319999999999993</v>
      </c>
      <c r="M57" s="85">
        <f t="shared" si="21"/>
        <v>16</v>
      </c>
      <c r="N57" s="31"/>
    </row>
    <row r="58" spans="1:14" ht="14.25" customHeight="1" x14ac:dyDescent="0.2">
      <c r="A58" s="90" t="s">
        <v>217</v>
      </c>
      <c r="B58" s="123" t="s">
        <v>179</v>
      </c>
      <c r="C58" s="27">
        <v>23.49</v>
      </c>
      <c r="D58" s="111" t="s">
        <v>148</v>
      </c>
      <c r="E58" s="110">
        <v>5</v>
      </c>
      <c r="F58" s="88">
        <f t="shared" si="16"/>
        <v>192</v>
      </c>
      <c r="G58" s="50">
        <f t="shared" si="17"/>
        <v>4510.08</v>
      </c>
      <c r="H58" s="86">
        <v>1</v>
      </c>
      <c r="I58" s="87">
        <f t="shared" si="18"/>
        <v>4510.08</v>
      </c>
      <c r="J58" s="86">
        <v>1</v>
      </c>
      <c r="K58" s="85">
        <f t="shared" si="19"/>
        <v>4510.08</v>
      </c>
      <c r="L58" s="85">
        <f t="shared" si="20"/>
        <v>375.84</v>
      </c>
      <c r="M58" s="85">
        <f t="shared" si="21"/>
        <v>16</v>
      </c>
      <c r="N58" s="31"/>
    </row>
    <row r="59" spans="1:14" ht="14.25" customHeight="1" x14ac:dyDescent="0.2">
      <c r="A59" s="90" t="s">
        <v>216</v>
      </c>
      <c r="B59" s="123" t="s">
        <v>215</v>
      </c>
      <c r="C59" s="27">
        <v>9.31</v>
      </c>
      <c r="D59" s="46" t="s">
        <v>116</v>
      </c>
      <c r="E59" s="45">
        <v>2</v>
      </c>
      <c r="F59" s="88">
        <f t="shared" si="16"/>
        <v>80</v>
      </c>
      <c r="G59" s="50">
        <f t="shared" si="17"/>
        <v>744.80000000000007</v>
      </c>
      <c r="H59" s="86">
        <v>1</v>
      </c>
      <c r="I59" s="87">
        <f t="shared" si="18"/>
        <v>744.80000000000007</v>
      </c>
      <c r="J59" s="86">
        <v>1</v>
      </c>
      <c r="K59" s="85">
        <f t="shared" si="19"/>
        <v>744.80000000000007</v>
      </c>
      <c r="L59" s="85">
        <f t="shared" si="20"/>
        <v>62.06666666666667</v>
      </c>
      <c r="M59" s="85">
        <f t="shared" si="21"/>
        <v>6.666666666666667</v>
      </c>
      <c r="N59" s="31"/>
    </row>
    <row r="60" spans="1:14" ht="14.25" customHeight="1" x14ac:dyDescent="0.2">
      <c r="A60" s="90" t="s">
        <v>214</v>
      </c>
      <c r="B60" s="123" t="s">
        <v>149</v>
      </c>
      <c r="C60" s="27">
        <v>6.48</v>
      </c>
      <c r="D60" s="111" t="s">
        <v>148</v>
      </c>
      <c r="E60" s="110">
        <v>5</v>
      </c>
      <c r="F60" s="88">
        <f t="shared" si="16"/>
        <v>192</v>
      </c>
      <c r="G60" s="50">
        <f t="shared" si="17"/>
        <v>1244.1600000000001</v>
      </c>
      <c r="H60" s="86">
        <v>1</v>
      </c>
      <c r="I60" s="87">
        <f t="shared" si="18"/>
        <v>1244.1600000000001</v>
      </c>
      <c r="J60" s="86">
        <v>1</v>
      </c>
      <c r="K60" s="85">
        <f t="shared" si="19"/>
        <v>1244.1600000000001</v>
      </c>
      <c r="L60" s="85">
        <f t="shared" si="20"/>
        <v>103.68</v>
      </c>
      <c r="M60" s="85">
        <f t="shared" si="21"/>
        <v>16</v>
      </c>
      <c r="N60" s="31"/>
    </row>
    <row r="61" spans="1:14" ht="14.25" customHeight="1" x14ac:dyDescent="0.2">
      <c r="A61" s="90" t="s">
        <v>213</v>
      </c>
      <c r="B61" s="123" t="s">
        <v>212</v>
      </c>
      <c r="C61" s="27">
        <v>21.6</v>
      </c>
      <c r="D61" s="46" t="s">
        <v>116</v>
      </c>
      <c r="E61" s="45">
        <v>2</v>
      </c>
      <c r="F61" s="88">
        <f t="shared" si="16"/>
        <v>80</v>
      </c>
      <c r="G61" s="50">
        <f t="shared" si="17"/>
        <v>1728</v>
      </c>
      <c r="H61" s="86">
        <v>1</v>
      </c>
      <c r="I61" s="87">
        <f t="shared" si="18"/>
        <v>1728</v>
      </c>
      <c r="J61" s="86">
        <v>1</v>
      </c>
      <c r="K61" s="85">
        <f t="shared" si="19"/>
        <v>1728</v>
      </c>
      <c r="L61" s="85">
        <f t="shared" si="20"/>
        <v>144</v>
      </c>
      <c r="M61" s="85">
        <f t="shared" si="21"/>
        <v>6.6666666666666661</v>
      </c>
      <c r="N61" s="31"/>
    </row>
    <row r="62" spans="1:14" ht="14.25" customHeight="1" x14ac:dyDescent="0.2">
      <c r="A62" s="90" t="s">
        <v>211</v>
      </c>
      <c r="B62" s="91" t="s">
        <v>210</v>
      </c>
      <c r="C62" s="27">
        <v>9.34</v>
      </c>
      <c r="D62" s="46" t="s">
        <v>116</v>
      </c>
      <c r="E62" s="45">
        <v>1</v>
      </c>
      <c r="F62" s="88">
        <f t="shared" si="16"/>
        <v>40</v>
      </c>
      <c r="G62" s="50">
        <f t="shared" si="17"/>
        <v>373.6</v>
      </c>
      <c r="H62" s="86">
        <v>1</v>
      </c>
      <c r="I62" s="87">
        <f t="shared" si="18"/>
        <v>373.6</v>
      </c>
      <c r="J62" s="86">
        <v>1</v>
      </c>
      <c r="K62" s="85">
        <f t="shared" si="19"/>
        <v>373.6</v>
      </c>
      <c r="L62" s="85">
        <f t="shared" si="20"/>
        <v>31.133333333333336</v>
      </c>
      <c r="M62" s="85">
        <f t="shared" si="21"/>
        <v>3.3333333333333339</v>
      </c>
      <c r="N62" s="31"/>
    </row>
    <row r="63" spans="1:14" ht="14.25" customHeight="1" x14ac:dyDescent="0.2">
      <c r="A63" s="90" t="s">
        <v>209</v>
      </c>
      <c r="B63" s="91" t="s">
        <v>143</v>
      </c>
      <c r="C63" s="27">
        <v>7.48</v>
      </c>
      <c r="D63" s="111" t="s">
        <v>140</v>
      </c>
      <c r="E63" s="110">
        <v>5</v>
      </c>
      <c r="F63" s="88">
        <f t="shared" si="16"/>
        <v>192</v>
      </c>
      <c r="G63" s="50">
        <f t="shared" si="17"/>
        <v>1436.16</v>
      </c>
      <c r="H63" s="86">
        <v>1</v>
      </c>
      <c r="I63" s="87">
        <f t="shared" si="18"/>
        <v>1436.16</v>
      </c>
      <c r="J63" s="86">
        <v>1</v>
      </c>
      <c r="K63" s="85">
        <f t="shared" si="19"/>
        <v>1436.16</v>
      </c>
      <c r="L63" s="85">
        <f t="shared" si="20"/>
        <v>119.68</v>
      </c>
      <c r="M63" s="85">
        <f t="shared" si="21"/>
        <v>16</v>
      </c>
      <c r="N63" s="31"/>
    </row>
    <row r="64" spans="1:14" ht="14.25" customHeight="1" x14ac:dyDescent="0.2">
      <c r="A64" s="90" t="s">
        <v>208</v>
      </c>
      <c r="B64" s="91" t="s">
        <v>141</v>
      </c>
      <c r="C64" s="27">
        <v>4.18</v>
      </c>
      <c r="D64" s="111" t="s">
        <v>140</v>
      </c>
      <c r="E64" s="110">
        <v>5</v>
      </c>
      <c r="F64" s="88">
        <f t="shared" si="16"/>
        <v>192</v>
      </c>
      <c r="G64" s="50">
        <f t="shared" si="17"/>
        <v>802.56</v>
      </c>
      <c r="H64" s="86">
        <v>1</v>
      </c>
      <c r="I64" s="87">
        <f t="shared" si="18"/>
        <v>802.56</v>
      </c>
      <c r="J64" s="86">
        <v>1</v>
      </c>
      <c r="K64" s="85">
        <f t="shared" si="19"/>
        <v>802.56</v>
      </c>
      <c r="L64" s="85">
        <f t="shared" si="20"/>
        <v>66.88</v>
      </c>
      <c r="M64" s="85">
        <f t="shared" si="21"/>
        <v>16</v>
      </c>
      <c r="N64" s="34"/>
    </row>
    <row r="65" spans="1:15" ht="14.25" customHeight="1" x14ac:dyDescent="0.2">
      <c r="A65" s="90" t="s">
        <v>207</v>
      </c>
      <c r="B65" s="91" t="s">
        <v>206</v>
      </c>
      <c r="C65" s="27">
        <v>9.74</v>
      </c>
      <c r="D65" s="46" t="s">
        <v>68</v>
      </c>
      <c r="E65" s="45">
        <v>5</v>
      </c>
      <c r="F65" s="88">
        <f t="shared" si="16"/>
        <v>192</v>
      </c>
      <c r="G65" s="50">
        <f t="shared" si="17"/>
        <v>1870.08</v>
      </c>
      <c r="H65" s="86">
        <v>1</v>
      </c>
      <c r="I65" s="87">
        <f t="shared" si="18"/>
        <v>1870.08</v>
      </c>
      <c r="J65" s="86">
        <v>1</v>
      </c>
      <c r="K65" s="85">
        <f t="shared" si="19"/>
        <v>1870.08</v>
      </c>
      <c r="L65" s="85">
        <f t="shared" si="20"/>
        <v>155.84</v>
      </c>
      <c r="M65" s="85">
        <f t="shared" si="21"/>
        <v>16</v>
      </c>
      <c r="N65" s="31"/>
    </row>
    <row r="66" spans="1:15" ht="14.25" customHeight="1" x14ac:dyDescent="0.2">
      <c r="A66" s="90" t="s">
        <v>205</v>
      </c>
      <c r="B66" s="91" t="s">
        <v>204</v>
      </c>
      <c r="C66" s="27">
        <v>18.79</v>
      </c>
      <c r="D66" s="46" t="s">
        <v>116</v>
      </c>
      <c r="E66" s="45">
        <v>1</v>
      </c>
      <c r="F66" s="88">
        <f t="shared" si="16"/>
        <v>40</v>
      </c>
      <c r="G66" s="50">
        <f t="shared" si="17"/>
        <v>751.59999999999991</v>
      </c>
      <c r="H66" s="86">
        <v>1</v>
      </c>
      <c r="I66" s="87">
        <f t="shared" si="18"/>
        <v>751.59999999999991</v>
      </c>
      <c r="J66" s="86">
        <v>1</v>
      </c>
      <c r="K66" s="85">
        <f t="shared" si="19"/>
        <v>751.59999999999991</v>
      </c>
      <c r="L66" s="85">
        <f t="shared" si="20"/>
        <v>62.633333333333326</v>
      </c>
      <c r="M66" s="85">
        <f t="shared" si="21"/>
        <v>3.333333333333333</v>
      </c>
      <c r="N66" s="31"/>
    </row>
    <row r="67" spans="1:15" ht="14.25" customHeight="1" x14ac:dyDescent="0.2">
      <c r="A67" s="90" t="s">
        <v>203</v>
      </c>
      <c r="B67" s="91" t="s">
        <v>145</v>
      </c>
      <c r="C67" s="27">
        <v>18.96</v>
      </c>
      <c r="D67" s="46" t="s">
        <v>85</v>
      </c>
      <c r="E67" s="45" t="s">
        <v>59</v>
      </c>
      <c r="F67" s="88">
        <f t="shared" si="16"/>
        <v>11</v>
      </c>
      <c r="G67" s="50">
        <f t="shared" si="17"/>
        <v>208.56</v>
      </c>
      <c r="H67" s="86">
        <v>1</v>
      </c>
      <c r="I67" s="87">
        <f t="shared" si="18"/>
        <v>208.56</v>
      </c>
      <c r="J67" s="86">
        <v>1</v>
      </c>
      <c r="K67" s="85">
        <f t="shared" si="19"/>
        <v>208.56</v>
      </c>
      <c r="L67" s="85">
        <f t="shared" si="20"/>
        <v>17.38</v>
      </c>
      <c r="M67" s="85">
        <f t="shared" si="21"/>
        <v>0.91666666666666652</v>
      </c>
      <c r="N67" s="31" t="s">
        <v>84</v>
      </c>
    </row>
    <row r="68" spans="1:15" ht="14.25" customHeight="1" x14ac:dyDescent="0.2">
      <c r="A68" s="92" t="s">
        <v>202</v>
      </c>
      <c r="B68" s="91" t="s">
        <v>201</v>
      </c>
      <c r="C68" s="27">
        <v>4.1900000000000004</v>
      </c>
      <c r="D68" s="46" t="s">
        <v>101</v>
      </c>
      <c r="E68" s="45">
        <v>0</v>
      </c>
      <c r="F68" s="88">
        <f t="shared" si="16"/>
        <v>0</v>
      </c>
      <c r="G68" s="50">
        <f t="shared" si="17"/>
        <v>0</v>
      </c>
      <c r="H68" s="86">
        <v>1</v>
      </c>
      <c r="I68" s="87">
        <f t="shared" si="18"/>
        <v>0</v>
      </c>
      <c r="J68" s="86">
        <v>1</v>
      </c>
      <c r="K68" s="85">
        <f t="shared" si="19"/>
        <v>0</v>
      </c>
      <c r="L68" s="85">
        <f t="shared" si="20"/>
        <v>0</v>
      </c>
      <c r="M68" s="85">
        <f t="shared" si="21"/>
        <v>0</v>
      </c>
      <c r="N68" s="31" t="s">
        <v>84</v>
      </c>
    </row>
    <row r="69" spans="1:15" ht="14.25" customHeight="1" x14ac:dyDescent="0.2">
      <c r="A69" s="92" t="s">
        <v>200</v>
      </c>
      <c r="B69" s="91" t="s">
        <v>199</v>
      </c>
      <c r="C69" s="27">
        <v>5.98</v>
      </c>
      <c r="D69" s="46" t="s">
        <v>68</v>
      </c>
      <c r="E69" s="45">
        <v>5</v>
      </c>
      <c r="F69" s="88">
        <f t="shared" si="16"/>
        <v>192</v>
      </c>
      <c r="G69" s="50">
        <f t="shared" si="17"/>
        <v>1148.1600000000001</v>
      </c>
      <c r="H69" s="86">
        <v>1</v>
      </c>
      <c r="I69" s="87">
        <f t="shared" si="18"/>
        <v>1148.1600000000001</v>
      </c>
      <c r="J69" s="86">
        <v>1</v>
      </c>
      <c r="K69" s="85">
        <f t="shared" si="19"/>
        <v>1148.1600000000001</v>
      </c>
      <c r="L69" s="85">
        <f t="shared" si="20"/>
        <v>95.68</v>
      </c>
      <c r="M69" s="85">
        <f t="shared" si="21"/>
        <v>16</v>
      </c>
      <c r="N69" s="31"/>
    </row>
    <row r="70" spans="1:15" ht="14.25" customHeight="1" x14ac:dyDescent="0.2">
      <c r="A70" s="92" t="s">
        <v>198</v>
      </c>
      <c r="B70" s="91" t="s">
        <v>197</v>
      </c>
      <c r="C70" s="27">
        <v>8.77</v>
      </c>
      <c r="D70" s="46" t="s">
        <v>68</v>
      </c>
      <c r="E70" s="45">
        <v>5</v>
      </c>
      <c r="F70" s="88">
        <f t="shared" si="16"/>
        <v>192</v>
      </c>
      <c r="G70" s="50">
        <f t="shared" si="17"/>
        <v>1683.84</v>
      </c>
      <c r="H70" s="86">
        <v>1</v>
      </c>
      <c r="I70" s="87">
        <f t="shared" si="18"/>
        <v>1683.84</v>
      </c>
      <c r="J70" s="86">
        <v>1</v>
      </c>
      <c r="K70" s="85">
        <f t="shared" si="19"/>
        <v>1683.84</v>
      </c>
      <c r="L70" s="85">
        <f t="shared" si="20"/>
        <v>140.32</v>
      </c>
      <c r="M70" s="85">
        <f t="shared" si="21"/>
        <v>16</v>
      </c>
      <c r="N70" s="31"/>
    </row>
    <row r="71" spans="1:15" ht="14.25" customHeight="1" x14ac:dyDescent="0.2">
      <c r="A71" s="92" t="s">
        <v>196</v>
      </c>
      <c r="B71" s="91" t="s">
        <v>127</v>
      </c>
      <c r="C71" s="27">
        <v>15.18</v>
      </c>
      <c r="D71" s="46" t="s">
        <v>68</v>
      </c>
      <c r="E71" s="45">
        <v>5</v>
      </c>
      <c r="F71" s="88">
        <f t="shared" si="16"/>
        <v>192</v>
      </c>
      <c r="G71" s="50">
        <f t="shared" si="17"/>
        <v>2914.56</v>
      </c>
      <c r="H71" s="86">
        <v>1</v>
      </c>
      <c r="I71" s="87">
        <f t="shared" si="18"/>
        <v>2914.56</v>
      </c>
      <c r="J71" s="86">
        <v>1</v>
      </c>
      <c r="K71" s="85">
        <f t="shared" si="19"/>
        <v>2914.56</v>
      </c>
      <c r="L71" s="85">
        <f t="shared" si="20"/>
        <v>242.88</v>
      </c>
      <c r="M71" s="85">
        <f t="shared" si="21"/>
        <v>16</v>
      </c>
      <c r="N71" s="31"/>
    </row>
    <row r="72" spans="1:15" ht="14.25" customHeight="1" x14ac:dyDescent="0.2">
      <c r="A72" s="122" t="s">
        <v>195</v>
      </c>
      <c r="B72" s="63" t="s">
        <v>194</v>
      </c>
      <c r="C72" s="40">
        <v>17.829999999999998</v>
      </c>
      <c r="D72" s="66" t="s">
        <v>116</v>
      </c>
      <c r="E72" s="65">
        <v>2</v>
      </c>
      <c r="F72" s="60">
        <f t="shared" si="16"/>
        <v>80</v>
      </c>
      <c r="G72" s="59">
        <f t="shared" si="17"/>
        <v>1426.3999999999999</v>
      </c>
      <c r="H72" s="57">
        <v>1</v>
      </c>
      <c r="I72" s="58">
        <f t="shared" si="18"/>
        <v>1426.3999999999999</v>
      </c>
      <c r="J72" s="57">
        <v>1</v>
      </c>
      <c r="K72" s="56">
        <f t="shared" si="19"/>
        <v>1426.3999999999999</v>
      </c>
      <c r="L72" s="56">
        <f t="shared" si="20"/>
        <v>118.86666666666666</v>
      </c>
      <c r="M72" s="56">
        <f t="shared" si="21"/>
        <v>6.666666666666667</v>
      </c>
      <c r="N72" s="30"/>
    </row>
    <row r="73" spans="1:15" ht="14.25" customHeight="1" x14ac:dyDescent="0.2">
      <c r="A73" s="121"/>
      <c r="B73" s="120"/>
      <c r="C73" s="40"/>
      <c r="D73" s="62"/>
      <c r="E73" s="61"/>
      <c r="F73" s="60"/>
      <c r="G73" s="59"/>
      <c r="H73" s="57"/>
      <c r="I73" s="58"/>
      <c r="J73" s="57"/>
      <c r="K73" s="56"/>
      <c r="L73" s="56"/>
      <c r="M73" s="56"/>
      <c r="N73" s="30"/>
    </row>
    <row r="74" spans="1:15" ht="14.25" customHeight="1" x14ac:dyDescent="0.2">
      <c r="A74" s="382" t="s">
        <v>193</v>
      </c>
      <c r="B74" s="381"/>
      <c r="C74" s="117"/>
      <c r="D74" s="116">
        <f>SUM(C75:C92)</f>
        <v>390.25</v>
      </c>
      <c r="E74" s="115"/>
      <c r="F74" s="114"/>
      <c r="G74" s="114"/>
      <c r="H74" s="113"/>
      <c r="I74" s="112"/>
      <c r="J74" s="113"/>
      <c r="K74" s="112"/>
      <c r="L74" s="112"/>
      <c r="M74" s="112"/>
      <c r="N74" s="95"/>
    </row>
    <row r="75" spans="1:15" ht="14.25" customHeight="1" x14ac:dyDescent="0.2">
      <c r="A75" s="90" t="s">
        <v>192</v>
      </c>
      <c r="B75" s="91" t="s">
        <v>131</v>
      </c>
      <c r="C75" s="27">
        <v>75.16</v>
      </c>
      <c r="D75" s="46" t="s">
        <v>111</v>
      </c>
      <c r="E75" s="45">
        <v>5</v>
      </c>
      <c r="F75" s="88">
        <f t="shared" ref="F75:F91" si="22">VLOOKUP($E75,$P$33:$R$44,3,FALSE)</f>
        <v>192</v>
      </c>
      <c r="G75" s="50">
        <f t="shared" ref="G75:G91" si="23">F75*C75</f>
        <v>14430.72</v>
      </c>
      <c r="H75" s="86">
        <v>1</v>
      </c>
      <c r="I75" s="87">
        <f t="shared" ref="I75:I91" si="24">G75/H75</f>
        <v>14430.72</v>
      </c>
      <c r="J75" s="86">
        <v>1</v>
      </c>
      <c r="K75" s="85">
        <f t="shared" ref="K75:K91" si="25">I75*J75</f>
        <v>14430.72</v>
      </c>
      <c r="L75" s="85">
        <f t="shared" ref="L75:L91" si="26">K75/12</f>
        <v>1202.56</v>
      </c>
      <c r="M75" s="85">
        <f t="shared" ref="M75:M91" si="27">L75/C75</f>
        <v>16</v>
      </c>
      <c r="N75" s="31"/>
    </row>
    <row r="76" spans="1:15" ht="14.25" customHeight="1" x14ac:dyDescent="0.2">
      <c r="A76" s="90" t="s">
        <v>191</v>
      </c>
      <c r="B76" s="91" t="s">
        <v>190</v>
      </c>
      <c r="C76" s="27">
        <v>9.4</v>
      </c>
      <c r="D76" s="46" t="s">
        <v>111</v>
      </c>
      <c r="E76" s="45">
        <v>1</v>
      </c>
      <c r="F76" s="88">
        <f t="shared" si="22"/>
        <v>40</v>
      </c>
      <c r="G76" s="50">
        <f t="shared" si="23"/>
        <v>376</v>
      </c>
      <c r="H76" s="86">
        <v>1</v>
      </c>
      <c r="I76" s="87">
        <f t="shared" si="24"/>
        <v>376</v>
      </c>
      <c r="J76" s="86">
        <v>1</v>
      </c>
      <c r="K76" s="85">
        <f t="shared" si="25"/>
        <v>376</v>
      </c>
      <c r="L76" s="85">
        <f t="shared" si="26"/>
        <v>31.333333333333332</v>
      </c>
      <c r="M76" s="85">
        <f t="shared" si="27"/>
        <v>3.333333333333333</v>
      </c>
      <c r="N76" s="33"/>
      <c r="O76" s="9"/>
    </row>
    <row r="77" spans="1:15" ht="14.25" customHeight="1" x14ac:dyDescent="0.2">
      <c r="A77" s="90" t="s">
        <v>189</v>
      </c>
      <c r="B77" s="91" t="s">
        <v>188</v>
      </c>
      <c r="C77" s="27">
        <v>21.92</v>
      </c>
      <c r="D77" s="46" t="s">
        <v>159</v>
      </c>
      <c r="E77" s="45">
        <v>1</v>
      </c>
      <c r="F77" s="88">
        <f t="shared" si="22"/>
        <v>40</v>
      </c>
      <c r="G77" s="50">
        <f t="shared" si="23"/>
        <v>876.80000000000007</v>
      </c>
      <c r="H77" s="86">
        <v>1</v>
      </c>
      <c r="I77" s="87">
        <f t="shared" si="24"/>
        <v>876.80000000000007</v>
      </c>
      <c r="J77" s="86">
        <v>1</v>
      </c>
      <c r="K77" s="85">
        <f t="shared" si="25"/>
        <v>876.80000000000007</v>
      </c>
      <c r="L77" s="85">
        <f t="shared" si="26"/>
        <v>73.066666666666677</v>
      </c>
      <c r="M77" s="85">
        <f t="shared" si="27"/>
        <v>3.3333333333333335</v>
      </c>
      <c r="N77" s="31"/>
    </row>
    <row r="78" spans="1:15" ht="14.25" customHeight="1" x14ac:dyDescent="0.2">
      <c r="A78" s="90" t="s">
        <v>187</v>
      </c>
      <c r="B78" s="91" t="s">
        <v>186</v>
      </c>
      <c r="C78" s="27">
        <v>75.05</v>
      </c>
      <c r="D78" s="46" t="s">
        <v>162</v>
      </c>
      <c r="E78" s="45">
        <v>5</v>
      </c>
      <c r="F78" s="88">
        <f t="shared" si="22"/>
        <v>192</v>
      </c>
      <c r="G78" s="50">
        <f t="shared" si="23"/>
        <v>14409.599999999999</v>
      </c>
      <c r="H78" s="86">
        <v>1</v>
      </c>
      <c r="I78" s="87">
        <f t="shared" si="24"/>
        <v>14409.599999999999</v>
      </c>
      <c r="J78" s="86">
        <v>1</v>
      </c>
      <c r="K78" s="85">
        <f t="shared" si="25"/>
        <v>14409.599999999999</v>
      </c>
      <c r="L78" s="85">
        <f t="shared" si="26"/>
        <v>1200.8</v>
      </c>
      <c r="M78" s="85">
        <f t="shared" si="27"/>
        <v>16</v>
      </c>
      <c r="N78" s="31"/>
    </row>
    <row r="79" spans="1:15" ht="14.25" customHeight="1" x14ac:dyDescent="0.2">
      <c r="A79" s="90" t="s">
        <v>185</v>
      </c>
      <c r="B79" s="91" t="s">
        <v>99</v>
      </c>
      <c r="C79" s="27">
        <v>6.54</v>
      </c>
      <c r="D79" s="111" t="s">
        <v>148</v>
      </c>
      <c r="E79" s="110">
        <v>5</v>
      </c>
      <c r="F79" s="88">
        <f t="shared" si="22"/>
        <v>192</v>
      </c>
      <c r="G79" s="50">
        <f t="shared" si="23"/>
        <v>1255.68</v>
      </c>
      <c r="H79" s="86">
        <v>1</v>
      </c>
      <c r="I79" s="87">
        <f t="shared" si="24"/>
        <v>1255.68</v>
      </c>
      <c r="J79" s="86">
        <v>1</v>
      </c>
      <c r="K79" s="85">
        <f t="shared" si="25"/>
        <v>1255.68</v>
      </c>
      <c r="L79" s="85">
        <f t="shared" si="26"/>
        <v>104.64</v>
      </c>
      <c r="M79" s="85">
        <f t="shared" si="27"/>
        <v>16</v>
      </c>
      <c r="N79" s="31"/>
    </row>
    <row r="80" spans="1:15" ht="14.25" customHeight="1" x14ac:dyDescent="0.2">
      <c r="A80" s="90" t="s">
        <v>184</v>
      </c>
      <c r="B80" s="91" t="s">
        <v>183</v>
      </c>
      <c r="C80" s="27">
        <v>4.33</v>
      </c>
      <c r="D80" s="111" t="s">
        <v>148</v>
      </c>
      <c r="E80" s="110">
        <v>5</v>
      </c>
      <c r="F80" s="88">
        <f t="shared" si="22"/>
        <v>192</v>
      </c>
      <c r="G80" s="50">
        <f t="shared" si="23"/>
        <v>831.36</v>
      </c>
      <c r="H80" s="86">
        <v>1</v>
      </c>
      <c r="I80" s="87">
        <f t="shared" si="24"/>
        <v>831.36</v>
      </c>
      <c r="J80" s="86">
        <v>1</v>
      </c>
      <c r="K80" s="85">
        <f t="shared" si="25"/>
        <v>831.36</v>
      </c>
      <c r="L80" s="85">
        <f t="shared" si="26"/>
        <v>69.28</v>
      </c>
      <c r="M80" s="85">
        <f t="shared" si="27"/>
        <v>16</v>
      </c>
      <c r="N80" s="31"/>
    </row>
    <row r="81" spans="1:14" ht="14.25" customHeight="1" x14ac:dyDescent="0.2">
      <c r="A81" s="90" t="s">
        <v>182</v>
      </c>
      <c r="B81" s="91" t="s">
        <v>153</v>
      </c>
      <c r="C81" s="27">
        <v>7.4</v>
      </c>
      <c r="D81" s="111" t="s">
        <v>140</v>
      </c>
      <c r="E81" s="110">
        <v>5</v>
      </c>
      <c r="F81" s="88">
        <f t="shared" si="22"/>
        <v>192</v>
      </c>
      <c r="G81" s="50">
        <f t="shared" si="23"/>
        <v>1420.8000000000002</v>
      </c>
      <c r="H81" s="86">
        <v>1</v>
      </c>
      <c r="I81" s="87">
        <f t="shared" si="24"/>
        <v>1420.8000000000002</v>
      </c>
      <c r="J81" s="86">
        <v>1</v>
      </c>
      <c r="K81" s="85">
        <f t="shared" si="25"/>
        <v>1420.8000000000002</v>
      </c>
      <c r="L81" s="85">
        <f t="shared" si="26"/>
        <v>118.40000000000002</v>
      </c>
      <c r="M81" s="85">
        <f t="shared" si="27"/>
        <v>16.000000000000004</v>
      </c>
      <c r="N81" s="31"/>
    </row>
    <row r="82" spans="1:14" ht="14.25" customHeight="1" x14ac:dyDescent="0.2">
      <c r="A82" s="90" t="s">
        <v>181</v>
      </c>
      <c r="B82" s="91" t="s">
        <v>141</v>
      </c>
      <c r="C82" s="27">
        <v>4.2699999999999996</v>
      </c>
      <c r="D82" s="111" t="s">
        <v>140</v>
      </c>
      <c r="E82" s="110">
        <v>5</v>
      </c>
      <c r="F82" s="88">
        <f t="shared" si="22"/>
        <v>192</v>
      </c>
      <c r="G82" s="50">
        <f t="shared" si="23"/>
        <v>819.83999999999992</v>
      </c>
      <c r="H82" s="86">
        <v>1</v>
      </c>
      <c r="I82" s="87">
        <f t="shared" si="24"/>
        <v>819.83999999999992</v>
      </c>
      <c r="J82" s="86">
        <v>1</v>
      </c>
      <c r="K82" s="85">
        <f t="shared" si="25"/>
        <v>819.83999999999992</v>
      </c>
      <c r="L82" s="85">
        <f t="shared" si="26"/>
        <v>68.319999999999993</v>
      </c>
      <c r="M82" s="85">
        <f t="shared" si="27"/>
        <v>16</v>
      </c>
      <c r="N82" s="31"/>
    </row>
    <row r="83" spans="1:14" ht="14.25" customHeight="1" x14ac:dyDescent="0.2">
      <c r="A83" s="90" t="s">
        <v>180</v>
      </c>
      <c r="B83" s="91" t="s">
        <v>179</v>
      </c>
      <c r="C83" s="27">
        <v>21.29</v>
      </c>
      <c r="D83" s="111" t="s">
        <v>148</v>
      </c>
      <c r="E83" s="110">
        <v>5</v>
      </c>
      <c r="F83" s="88">
        <f t="shared" si="22"/>
        <v>192</v>
      </c>
      <c r="G83" s="50">
        <f t="shared" si="23"/>
        <v>4087.68</v>
      </c>
      <c r="H83" s="86">
        <v>1</v>
      </c>
      <c r="I83" s="87">
        <f t="shared" si="24"/>
        <v>4087.68</v>
      </c>
      <c r="J83" s="86">
        <v>1</v>
      </c>
      <c r="K83" s="85">
        <f t="shared" si="25"/>
        <v>4087.68</v>
      </c>
      <c r="L83" s="85">
        <f t="shared" si="26"/>
        <v>340.64</v>
      </c>
      <c r="M83" s="85">
        <f t="shared" si="27"/>
        <v>16</v>
      </c>
      <c r="N83" s="31"/>
    </row>
    <row r="84" spans="1:14" ht="14.25" customHeight="1" x14ac:dyDescent="0.2">
      <c r="A84" s="90" t="s">
        <v>178</v>
      </c>
      <c r="B84" s="91" t="s">
        <v>143</v>
      </c>
      <c r="C84" s="27">
        <v>7.48</v>
      </c>
      <c r="D84" s="111" t="s">
        <v>140</v>
      </c>
      <c r="E84" s="110">
        <v>5</v>
      </c>
      <c r="F84" s="88">
        <f t="shared" si="22"/>
        <v>192</v>
      </c>
      <c r="G84" s="50">
        <f t="shared" si="23"/>
        <v>1436.16</v>
      </c>
      <c r="H84" s="86">
        <v>1</v>
      </c>
      <c r="I84" s="87">
        <f t="shared" si="24"/>
        <v>1436.16</v>
      </c>
      <c r="J84" s="86">
        <v>1</v>
      </c>
      <c r="K84" s="85">
        <f t="shared" si="25"/>
        <v>1436.16</v>
      </c>
      <c r="L84" s="85">
        <f t="shared" si="26"/>
        <v>119.68</v>
      </c>
      <c r="M84" s="85">
        <f t="shared" si="27"/>
        <v>16</v>
      </c>
      <c r="N84" s="31"/>
    </row>
    <row r="85" spans="1:14" ht="14.25" customHeight="1" x14ac:dyDescent="0.2">
      <c r="A85" s="90" t="s">
        <v>177</v>
      </c>
      <c r="B85" s="91" t="s">
        <v>141</v>
      </c>
      <c r="C85" s="27">
        <v>4.18</v>
      </c>
      <c r="D85" s="111" t="s">
        <v>140</v>
      </c>
      <c r="E85" s="110">
        <v>5</v>
      </c>
      <c r="F85" s="88">
        <f t="shared" si="22"/>
        <v>192</v>
      </c>
      <c r="G85" s="50">
        <f t="shared" si="23"/>
        <v>802.56</v>
      </c>
      <c r="H85" s="86">
        <v>1</v>
      </c>
      <c r="I85" s="87">
        <f t="shared" si="24"/>
        <v>802.56</v>
      </c>
      <c r="J85" s="86">
        <v>1</v>
      </c>
      <c r="K85" s="85">
        <f t="shared" si="25"/>
        <v>802.56</v>
      </c>
      <c r="L85" s="85">
        <f t="shared" si="26"/>
        <v>66.88</v>
      </c>
      <c r="M85" s="85">
        <f t="shared" si="27"/>
        <v>16</v>
      </c>
      <c r="N85" s="31"/>
    </row>
    <row r="86" spans="1:14" ht="14.25" customHeight="1" x14ac:dyDescent="0.2">
      <c r="A86" s="90" t="s">
        <v>176</v>
      </c>
      <c r="B86" s="91" t="s">
        <v>149</v>
      </c>
      <c r="C86" s="27">
        <v>6.52</v>
      </c>
      <c r="D86" s="111" t="s">
        <v>148</v>
      </c>
      <c r="E86" s="110">
        <v>5</v>
      </c>
      <c r="F86" s="88">
        <f t="shared" si="22"/>
        <v>192</v>
      </c>
      <c r="G86" s="50">
        <f t="shared" si="23"/>
        <v>1251.8399999999999</v>
      </c>
      <c r="H86" s="86">
        <v>1</v>
      </c>
      <c r="I86" s="87">
        <f t="shared" si="24"/>
        <v>1251.8399999999999</v>
      </c>
      <c r="J86" s="86">
        <v>1</v>
      </c>
      <c r="K86" s="85">
        <f t="shared" si="25"/>
        <v>1251.8399999999999</v>
      </c>
      <c r="L86" s="85">
        <f t="shared" si="26"/>
        <v>104.32</v>
      </c>
      <c r="M86" s="85">
        <f t="shared" si="27"/>
        <v>16</v>
      </c>
      <c r="N86" s="31"/>
    </row>
    <row r="87" spans="1:14" ht="14.25" customHeight="1" x14ac:dyDescent="0.2">
      <c r="A87" s="90" t="s">
        <v>175</v>
      </c>
      <c r="B87" s="91" t="s">
        <v>174</v>
      </c>
      <c r="C87" s="27">
        <v>4.34</v>
      </c>
      <c r="D87" s="111" t="s">
        <v>148</v>
      </c>
      <c r="E87" s="110">
        <v>5</v>
      </c>
      <c r="F87" s="88">
        <f t="shared" si="22"/>
        <v>192</v>
      </c>
      <c r="G87" s="50">
        <f t="shared" si="23"/>
        <v>833.28</v>
      </c>
      <c r="H87" s="86">
        <v>1</v>
      </c>
      <c r="I87" s="87">
        <f t="shared" si="24"/>
        <v>833.28</v>
      </c>
      <c r="J87" s="86">
        <v>1</v>
      </c>
      <c r="K87" s="85">
        <f t="shared" si="25"/>
        <v>833.28</v>
      </c>
      <c r="L87" s="85">
        <f t="shared" si="26"/>
        <v>69.44</v>
      </c>
      <c r="M87" s="85">
        <f t="shared" si="27"/>
        <v>16</v>
      </c>
      <c r="N87" s="31"/>
    </row>
    <row r="88" spans="1:14" ht="14.25" customHeight="1" x14ac:dyDescent="0.2">
      <c r="A88" s="90" t="s">
        <v>173</v>
      </c>
      <c r="B88" s="91" t="s">
        <v>172</v>
      </c>
      <c r="C88" s="27">
        <v>50.33</v>
      </c>
      <c r="D88" s="46" t="s">
        <v>162</v>
      </c>
      <c r="E88" s="45">
        <v>5</v>
      </c>
      <c r="F88" s="88">
        <f t="shared" si="22"/>
        <v>192</v>
      </c>
      <c r="G88" s="50">
        <f t="shared" si="23"/>
        <v>9663.36</v>
      </c>
      <c r="H88" s="86">
        <v>1</v>
      </c>
      <c r="I88" s="87">
        <f t="shared" si="24"/>
        <v>9663.36</v>
      </c>
      <c r="J88" s="86">
        <v>1</v>
      </c>
      <c r="K88" s="85">
        <f t="shared" si="25"/>
        <v>9663.36</v>
      </c>
      <c r="L88" s="85">
        <f t="shared" si="26"/>
        <v>805.28000000000009</v>
      </c>
      <c r="M88" s="85">
        <f t="shared" si="27"/>
        <v>16.000000000000004</v>
      </c>
      <c r="N88" s="31"/>
    </row>
    <row r="89" spans="1:14" ht="14.25" customHeight="1" x14ac:dyDescent="0.2">
      <c r="A89" s="90" t="s">
        <v>171</v>
      </c>
      <c r="B89" s="91" t="s">
        <v>170</v>
      </c>
      <c r="C89" s="27">
        <v>9.6999999999999993</v>
      </c>
      <c r="D89" s="46" t="s">
        <v>85</v>
      </c>
      <c r="E89" s="45">
        <v>0</v>
      </c>
      <c r="F89" s="88">
        <f t="shared" si="22"/>
        <v>0</v>
      </c>
      <c r="G89" s="50">
        <f t="shared" si="23"/>
        <v>0</v>
      </c>
      <c r="H89" s="86">
        <v>1</v>
      </c>
      <c r="I89" s="87">
        <f t="shared" si="24"/>
        <v>0</v>
      </c>
      <c r="J89" s="86">
        <v>1</v>
      </c>
      <c r="K89" s="85">
        <f t="shared" si="25"/>
        <v>0</v>
      </c>
      <c r="L89" s="85">
        <f t="shared" si="26"/>
        <v>0</v>
      </c>
      <c r="M89" s="85">
        <f t="shared" si="27"/>
        <v>0</v>
      </c>
      <c r="N89" s="31"/>
    </row>
    <row r="90" spans="1:14" ht="14.25" customHeight="1" x14ac:dyDescent="0.2">
      <c r="A90" s="90" t="s">
        <v>169</v>
      </c>
      <c r="B90" s="91" t="s">
        <v>168</v>
      </c>
      <c r="C90" s="27">
        <v>31.97</v>
      </c>
      <c r="D90" s="46" t="s">
        <v>116</v>
      </c>
      <c r="E90" s="45">
        <v>2</v>
      </c>
      <c r="F90" s="88">
        <f t="shared" si="22"/>
        <v>80</v>
      </c>
      <c r="G90" s="50">
        <f t="shared" si="23"/>
        <v>2557.6</v>
      </c>
      <c r="H90" s="86">
        <v>1</v>
      </c>
      <c r="I90" s="87">
        <f t="shared" si="24"/>
        <v>2557.6</v>
      </c>
      <c r="J90" s="86">
        <v>1</v>
      </c>
      <c r="K90" s="85">
        <f t="shared" si="25"/>
        <v>2557.6</v>
      </c>
      <c r="L90" s="85">
        <f t="shared" si="26"/>
        <v>213.13333333333333</v>
      </c>
      <c r="M90" s="85">
        <f t="shared" si="27"/>
        <v>6.666666666666667</v>
      </c>
      <c r="N90" s="31"/>
    </row>
    <row r="91" spans="1:14" ht="14.25" customHeight="1" x14ac:dyDescent="0.2">
      <c r="A91" s="68" t="s">
        <v>167</v>
      </c>
      <c r="B91" s="63" t="s">
        <v>166</v>
      </c>
      <c r="C91" s="40">
        <v>50.37</v>
      </c>
      <c r="D91" s="66" t="s">
        <v>162</v>
      </c>
      <c r="E91" s="65">
        <v>5</v>
      </c>
      <c r="F91" s="60">
        <f t="shared" si="22"/>
        <v>192</v>
      </c>
      <c r="G91" s="59">
        <f t="shared" si="23"/>
        <v>9671.0399999999991</v>
      </c>
      <c r="H91" s="57">
        <v>1</v>
      </c>
      <c r="I91" s="58">
        <f t="shared" si="24"/>
        <v>9671.0399999999991</v>
      </c>
      <c r="J91" s="57">
        <v>1</v>
      </c>
      <c r="K91" s="56">
        <f t="shared" si="25"/>
        <v>9671.0399999999991</v>
      </c>
      <c r="L91" s="56">
        <f t="shared" si="26"/>
        <v>805.92</v>
      </c>
      <c r="M91" s="56">
        <f t="shared" si="27"/>
        <v>16</v>
      </c>
      <c r="N91" s="30"/>
    </row>
    <row r="92" spans="1:14" ht="14.25" customHeight="1" x14ac:dyDescent="0.2">
      <c r="A92" s="119"/>
      <c r="B92" s="118"/>
      <c r="C92" s="27"/>
      <c r="D92" s="26"/>
      <c r="E92" s="25"/>
      <c r="F92" s="88"/>
      <c r="G92" s="50"/>
      <c r="H92" s="86"/>
      <c r="I92" s="87"/>
      <c r="J92" s="86"/>
      <c r="K92" s="85"/>
      <c r="L92" s="85"/>
      <c r="M92" s="85"/>
      <c r="N92" s="31"/>
    </row>
    <row r="93" spans="1:14" ht="14.25" customHeight="1" x14ac:dyDescent="0.2">
      <c r="A93" s="382" t="s">
        <v>165</v>
      </c>
      <c r="B93" s="381"/>
      <c r="C93" s="117"/>
      <c r="D93" s="116">
        <f>SUM(C94:C106)-C103</f>
        <v>312.44999999999993</v>
      </c>
      <c r="E93" s="115"/>
      <c r="F93" s="114"/>
      <c r="G93" s="114"/>
      <c r="H93" s="113"/>
      <c r="I93" s="112"/>
      <c r="J93" s="113"/>
      <c r="K93" s="112"/>
      <c r="L93" s="112"/>
      <c r="M93" s="112"/>
      <c r="N93" s="95"/>
    </row>
    <row r="94" spans="1:14" ht="14.25" customHeight="1" x14ac:dyDescent="0.2">
      <c r="A94" s="90" t="s">
        <v>164</v>
      </c>
      <c r="B94" s="91" t="s">
        <v>163</v>
      </c>
      <c r="C94" s="27">
        <v>75.16</v>
      </c>
      <c r="D94" s="46" t="s">
        <v>162</v>
      </c>
      <c r="E94" s="45">
        <v>5</v>
      </c>
      <c r="F94" s="88">
        <f t="shared" ref="F94:F106" si="28">VLOOKUP($E94,$P$33:$R$44,3,FALSE)</f>
        <v>192</v>
      </c>
      <c r="G94" s="50">
        <f t="shared" ref="G94:G106" si="29">F94*C94</f>
        <v>14430.72</v>
      </c>
      <c r="H94" s="86">
        <v>1</v>
      </c>
      <c r="I94" s="87">
        <f t="shared" ref="I94:I106" si="30">G94/H94</f>
        <v>14430.72</v>
      </c>
      <c r="J94" s="86">
        <v>1</v>
      </c>
      <c r="K94" s="85">
        <f t="shared" ref="K94:K106" si="31">I94*J94</f>
        <v>14430.72</v>
      </c>
      <c r="L94" s="85">
        <f t="shared" ref="L94:L106" si="32">K94/12</f>
        <v>1202.56</v>
      </c>
      <c r="M94" s="85">
        <f t="shared" ref="M94:M106" si="33">L94/C94</f>
        <v>16</v>
      </c>
      <c r="N94" s="34"/>
    </row>
    <row r="95" spans="1:14" ht="14.25" customHeight="1" x14ac:dyDescent="0.2">
      <c r="A95" s="90" t="s">
        <v>161</v>
      </c>
      <c r="B95" s="91" t="s">
        <v>160</v>
      </c>
      <c r="C95" s="27">
        <v>9.4</v>
      </c>
      <c r="D95" s="46" t="s">
        <v>159</v>
      </c>
      <c r="E95" s="45">
        <v>1</v>
      </c>
      <c r="F95" s="88">
        <f t="shared" si="28"/>
        <v>40</v>
      </c>
      <c r="G95" s="50">
        <f t="shared" si="29"/>
        <v>376</v>
      </c>
      <c r="H95" s="86">
        <v>1</v>
      </c>
      <c r="I95" s="87">
        <f t="shared" si="30"/>
        <v>376</v>
      </c>
      <c r="J95" s="86">
        <v>1</v>
      </c>
      <c r="K95" s="85">
        <f t="shared" si="31"/>
        <v>376</v>
      </c>
      <c r="L95" s="85">
        <f t="shared" si="32"/>
        <v>31.333333333333332</v>
      </c>
      <c r="M95" s="85">
        <f t="shared" si="33"/>
        <v>3.333333333333333</v>
      </c>
      <c r="N95" s="31"/>
    </row>
    <row r="96" spans="1:14" ht="14.25" customHeight="1" x14ac:dyDescent="0.2">
      <c r="A96" s="90" t="s">
        <v>158</v>
      </c>
      <c r="B96" s="91" t="s">
        <v>157</v>
      </c>
      <c r="C96" s="27">
        <v>21.97</v>
      </c>
      <c r="D96" s="46" t="s">
        <v>116</v>
      </c>
      <c r="E96" s="45">
        <v>2</v>
      </c>
      <c r="F96" s="88">
        <f t="shared" si="28"/>
        <v>80</v>
      </c>
      <c r="G96" s="50">
        <f t="shared" si="29"/>
        <v>1757.6</v>
      </c>
      <c r="H96" s="86">
        <v>1</v>
      </c>
      <c r="I96" s="87">
        <f t="shared" si="30"/>
        <v>1757.6</v>
      </c>
      <c r="J96" s="86">
        <v>1</v>
      </c>
      <c r="K96" s="85">
        <f t="shared" si="31"/>
        <v>1757.6</v>
      </c>
      <c r="L96" s="85">
        <f t="shared" si="32"/>
        <v>146.46666666666667</v>
      </c>
      <c r="M96" s="85">
        <f t="shared" si="33"/>
        <v>6.666666666666667</v>
      </c>
      <c r="N96" s="31"/>
    </row>
    <row r="97" spans="1:15" ht="14.25" customHeight="1" x14ac:dyDescent="0.2">
      <c r="A97" s="90" t="s">
        <v>156</v>
      </c>
      <c r="B97" s="91" t="s">
        <v>131</v>
      </c>
      <c r="C97" s="27">
        <v>74.88</v>
      </c>
      <c r="D97" s="46" t="s">
        <v>111</v>
      </c>
      <c r="E97" s="45">
        <v>5</v>
      </c>
      <c r="F97" s="88">
        <f t="shared" si="28"/>
        <v>192</v>
      </c>
      <c r="G97" s="50">
        <f t="shared" si="29"/>
        <v>14376.96</v>
      </c>
      <c r="H97" s="86">
        <v>1</v>
      </c>
      <c r="I97" s="87">
        <f t="shared" si="30"/>
        <v>14376.96</v>
      </c>
      <c r="J97" s="86">
        <v>1</v>
      </c>
      <c r="K97" s="85">
        <f t="shared" si="31"/>
        <v>14376.96</v>
      </c>
      <c r="L97" s="85">
        <f t="shared" si="32"/>
        <v>1198.08</v>
      </c>
      <c r="M97" s="85">
        <f t="shared" si="33"/>
        <v>16</v>
      </c>
      <c r="N97" s="31"/>
    </row>
    <row r="98" spans="1:15" ht="14.25" customHeight="1" x14ac:dyDescent="0.2">
      <c r="A98" s="90" t="s">
        <v>155</v>
      </c>
      <c r="B98" s="91" t="s">
        <v>99</v>
      </c>
      <c r="C98" s="27">
        <v>6.49</v>
      </c>
      <c r="D98" s="111" t="s">
        <v>148</v>
      </c>
      <c r="E98" s="110">
        <v>5</v>
      </c>
      <c r="F98" s="88">
        <f t="shared" si="28"/>
        <v>192</v>
      </c>
      <c r="G98" s="50">
        <f t="shared" si="29"/>
        <v>1246.08</v>
      </c>
      <c r="H98" s="86">
        <v>1</v>
      </c>
      <c r="I98" s="87">
        <f t="shared" si="30"/>
        <v>1246.08</v>
      </c>
      <c r="J98" s="86">
        <v>1</v>
      </c>
      <c r="K98" s="85">
        <f t="shared" si="31"/>
        <v>1246.08</v>
      </c>
      <c r="L98" s="85">
        <f t="shared" si="32"/>
        <v>103.83999999999999</v>
      </c>
      <c r="M98" s="85">
        <f t="shared" si="33"/>
        <v>15.999999999999998</v>
      </c>
      <c r="N98" s="31"/>
    </row>
    <row r="99" spans="1:15" ht="14.25" customHeight="1" x14ac:dyDescent="0.2">
      <c r="A99" s="90" t="s">
        <v>154</v>
      </c>
      <c r="B99" s="91" t="s">
        <v>153</v>
      </c>
      <c r="C99" s="27">
        <v>7.19</v>
      </c>
      <c r="D99" s="111" t="s">
        <v>140</v>
      </c>
      <c r="E99" s="110">
        <v>5</v>
      </c>
      <c r="F99" s="88">
        <f t="shared" si="28"/>
        <v>192</v>
      </c>
      <c r="G99" s="50">
        <f t="shared" si="29"/>
        <v>1380.48</v>
      </c>
      <c r="H99" s="86">
        <v>1</v>
      </c>
      <c r="I99" s="87">
        <f t="shared" si="30"/>
        <v>1380.48</v>
      </c>
      <c r="J99" s="86">
        <v>1</v>
      </c>
      <c r="K99" s="85">
        <f t="shared" si="31"/>
        <v>1380.48</v>
      </c>
      <c r="L99" s="85">
        <f t="shared" si="32"/>
        <v>115.04</v>
      </c>
      <c r="M99" s="85">
        <f t="shared" si="33"/>
        <v>16</v>
      </c>
      <c r="N99" s="31"/>
    </row>
    <row r="100" spans="1:15" ht="14.25" customHeight="1" x14ac:dyDescent="0.2">
      <c r="A100" s="90" t="s">
        <v>152</v>
      </c>
      <c r="B100" s="91" t="s">
        <v>151</v>
      </c>
      <c r="C100" s="27">
        <v>4.18</v>
      </c>
      <c r="D100" s="111" t="s">
        <v>148</v>
      </c>
      <c r="E100" s="110">
        <v>5</v>
      </c>
      <c r="F100" s="88">
        <f t="shared" si="28"/>
        <v>192</v>
      </c>
      <c r="G100" s="50">
        <f t="shared" si="29"/>
        <v>802.56</v>
      </c>
      <c r="H100" s="86">
        <v>1</v>
      </c>
      <c r="I100" s="87">
        <f t="shared" si="30"/>
        <v>802.56</v>
      </c>
      <c r="J100" s="86">
        <v>1</v>
      </c>
      <c r="K100" s="85">
        <f t="shared" si="31"/>
        <v>802.56</v>
      </c>
      <c r="L100" s="85">
        <f t="shared" si="32"/>
        <v>66.88</v>
      </c>
      <c r="M100" s="85">
        <f t="shared" si="33"/>
        <v>16</v>
      </c>
      <c r="N100" s="31"/>
    </row>
    <row r="101" spans="1:15" ht="14.25" customHeight="1" x14ac:dyDescent="0.2">
      <c r="A101" s="90" t="s">
        <v>150</v>
      </c>
      <c r="B101" s="91" t="s">
        <v>149</v>
      </c>
      <c r="C101" s="27">
        <v>6.4</v>
      </c>
      <c r="D101" s="111" t="s">
        <v>148</v>
      </c>
      <c r="E101" s="110">
        <v>5</v>
      </c>
      <c r="F101" s="88">
        <f t="shared" si="28"/>
        <v>192</v>
      </c>
      <c r="G101" s="50">
        <f t="shared" si="29"/>
        <v>1228.8000000000002</v>
      </c>
      <c r="H101" s="86">
        <v>1</v>
      </c>
      <c r="I101" s="87">
        <f t="shared" si="30"/>
        <v>1228.8000000000002</v>
      </c>
      <c r="J101" s="86">
        <v>1</v>
      </c>
      <c r="K101" s="85">
        <f t="shared" si="31"/>
        <v>1228.8000000000002</v>
      </c>
      <c r="L101" s="85">
        <f t="shared" si="32"/>
        <v>102.40000000000002</v>
      </c>
      <c r="M101" s="85">
        <f t="shared" si="33"/>
        <v>16.000000000000004</v>
      </c>
      <c r="N101" s="31"/>
    </row>
    <row r="102" spans="1:15" ht="14.25" customHeight="1" x14ac:dyDescent="0.2">
      <c r="A102" s="90" t="s">
        <v>147</v>
      </c>
      <c r="B102" s="91" t="s">
        <v>131</v>
      </c>
      <c r="C102" s="27">
        <v>49.97</v>
      </c>
      <c r="D102" s="46" t="s">
        <v>111</v>
      </c>
      <c r="E102" s="45">
        <v>5</v>
      </c>
      <c r="F102" s="88">
        <f t="shared" si="28"/>
        <v>192</v>
      </c>
      <c r="G102" s="50">
        <f t="shared" si="29"/>
        <v>9594.24</v>
      </c>
      <c r="H102" s="86">
        <v>1</v>
      </c>
      <c r="I102" s="87">
        <f t="shared" si="30"/>
        <v>9594.24</v>
      </c>
      <c r="J102" s="86">
        <v>1</v>
      </c>
      <c r="K102" s="85">
        <f t="shared" si="31"/>
        <v>9594.24</v>
      </c>
      <c r="L102" s="85">
        <f t="shared" si="32"/>
        <v>799.52</v>
      </c>
      <c r="M102" s="85">
        <f t="shared" si="33"/>
        <v>16</v>
      </c>
      <c r="N102" s="31"/>
    </row>
    <row r="103" spans="1:15" ht="14.25" customHeight="1" x14ac:dyDescent="0.2">
      <c r="A103" s="90" t="s">
        <v>146</v>
      </c>
      <c r="B103" s="91" t="s">
        <v>145</v>
      </c>
      <c r="C103" s="27">
        <v>9.75</v>
      </c>
      <c r="D103" s="46" t="s">
        <v>85</v>
      </c>
      <c r="E103" s="45" t="s">
        <v>59</v>
      </c>
      <c r="F103" s="88">
        <f t="shared" si="28"/>
        <v>11</v>
      </c>
      <c r="G103" s="50">
        <f t="shared" si="29"/>
        <v>107.25</v>
      </c>
      <c r="H103" s="86">
        <v>1</v>
      </c>
      <c r="I103" s="87">
        <f t="shared" si="30"/>
        <v>107.25</v>
      </c>
      <c r="J103" s="86">
        <v>1</v>
      </c>
      <c r="K103" s="85">
        <f t="shared" si="31"/>
        <v>107.25</v>
      </c>
      <c r="L103" s="85">
        <f t="shared" si="32"/>
        <v>8.9375</v>
      </c>
      <c r="M103" s="85">
        <f t="shared" si="33"/>
        <v>0.91666666666666663</v>
      </c>
      <c r="N103" s="31" t="s">
        <v>84</v>
      </c>
    </row>
    <row r="104" spans="1:15" ht="14.25" customHeight="1" x14ac:dyDescent="0.2">
      <c r="A104" s="90" t="s">
        <v>144</v>
      </c>
      <c r="B104" s="91" t="s">
        <v>143</v>
      </c>
      <c r="C104" s="27">
        <v>2.78</v>
      </c>
      <c r="D104" s="111" t="s">
        <v>140</v>
      </c>
      <c r="E104" s="110">
        <v>5</v>
      </c>
      <c r="F104" s="88">
        <f t="shared" si="28"/>
        <v>192</v>
      </c>
      <c r="G104" s="50">
        <f t="shared" si="29"/>
        <v>533.76</v>
      </c>
      <c r="H104" s="86">
        <v>1</v>
      </c>
      <c r="I104" s="87">
        <f t="shared" si="30"/>
        <v>533.76</v>
      </c>
      <c r="J104" s="86">
        <v>1</v>
      </c>
      <c r="K104" s="85">
        <f t="shared" si="31"/>
        <v>533.76</v>
      </c>
      <c r="L104" s="85">
        <f t="shared" si="32"/>
        <v>44.48</v>
      </c>
      <c r="M104" s="85">
        <f t="shared" si="33"/>
        <v>16</v>
      </c>
      <c r="N104" s="31"/>
    </row>
    <row r="105" spans="1:15" ht="14.25" customHeight="1" x14ac:dyDescent="0.2">
      <c r="A105" s="90" t="s">
        <v>142</v>
      </c>
      <c r="B105" s="91" t="s">
        <v>141</v>
      </c>
      <c r="C105" s="27">
        <v>4.1399999999999997</v>
      </c>
      <c r="D105" s="111" t="s">
        <v>140</v>
      </c>
      <c r="E105" s="110">
        <v>5</v>
      </c>
      <c r="F105" s="88">
        <f t="shared" si="28"/>
        <v>192</v>
      </c>
      <c r="G105" s="50">
        <f t="shared" si="29"/>
        <v>794.87999999999988</v>
      </c>
      <c r="H105" s="86">
        <v>1</v>
      </c>
      <c r="I105" s="87">
        <f t="shared" si="30"/>
        <v>794.87999999999988</v>
      </c>
      <c r="J105" s="86">
        <v>1</v>
      </c>
      <c r="K105" s="85">
        <f t="shared" si="31"/>
        <v>794.87999999999988</v>
      </c>
      <c r="L105" s="85">
        <f t="shared" si="32"/>
        <v>66.239999999999995</v>
      </c>
      <c r="M105" s="85">
        <f t="shared" si="33"/>
        <v>16</v>
      </c>
      <c r="N105" s="31"/>
    </row>
    <row r="106" spans="1:15" ht="14.25" customHeight="1" x14ac:dyDescent="0.2">
      <c r="A106" s="68" t="s">
        <v>139</v>
      </c>
      <c r="B106" s="63" t="s">
        <v>131</v>
      </c>
      <c r="C106" s="40">
        <v>49.89</v>
      </c>
      <c r="D106" s="66" t="s">
        <v>111</v>
      </c>
      <c r="E106" s="65">
        <v>5</v>
      </c>
      <c r="F106" s="60">
        <f t="shared" si="28"/>
        <v>192</v>
      </c>
      <c r="G106" s="59">
        <f t="shared" si="29"/>
        <v>9578.880000000001</v>
      </c>
      <c r="H106" s="57">
        <v>1</v>
      </c>
      <c r="I106" s="58">
        <f t="shared" si="30"/>
        <v>9578.880000000001</v>
      </c>
      <c r="J106" s="57">
        <v>1</v>
      </c>
      <c r="K106" s="56">
        <f t="shared" si="31"/>
        <v>9578.880000000001</v>
      </c>
      <c r="L106" s="56">
        <f t="shared" si="32"/>
        <v>798.24000000000012</v>
      </c>
      <c r="M106" s="56">
        <f t="shared" si="33"/>
        <v>16.000000000000004</v>
      </c>
      <c r="N106" s="30"/>
    </row>
    <row r="107" spans="1:15" ht="14.25" customHeight="1" x14ac:dyDescent="0.2">
      <c r="A107" s="68"/>
      <c r="B107" s="63"/>
      <c r="C107" s="40"/>
      <c r="D107" s="66"/>
      <c r="E107" s="65"/>
      <c r="F107" s="60"/>
      <c r="G107" s="59"/>
      <c r="H107" s="57"/>
      <c r="I107" s="58"/>
      <c r="J107" s="57"/>
      <c r="K107" s="56"/>
      <c r="L107" s="56"/>
      <c r="M107" s="56"/>
      <c r="N107" s="30"/>
    </row>
    <row r="108" spans="1:15" ht="14.25" customHeight="1" thickBot="1" x14ac:dyDescent="0.25">
      <c r="A108" s="55"/>
      <c r="B108" s="109" t="s">
        <v>138</v>
      </c>
      <c r="C108" s="20">
        <f>SUM(C6:C106)</f>
        <v>1879.0800000000004</v>
      </c>
      <c r="D108" s="19"/>
      <c r="E108" s="18"/>
      <c r="F108" s="80"/>
      <c r="G108" s="79"/>
      <c r="H108" s="77"/>
      <c r="I108" s="78"/>
      <c r="J108" s="77"/>
      <c r="K108" s="76"/>
      <c r="L108" s="76"/>
      <c r="M108" s="76"/>
      <c r="N108" s="108"/>
      <c r="O108" s="9"/>
    </row>
    <row r="109" spans="1:15" ht="14.25" customHeight="1" x14ac:dyDescent="0.2">
      <c r="A109" s="376" t="s">
        <v>137</v>
      </c>
      <c r="B109" s="378"/>
      <c r="C109" s="107"/>
      <c r="D109" s="106"/>
      <c r="E109" s="105"/>
      <c r="F109" s="104"/>
      <c r="G109" s="104"/>
      <c r="H109" s="103"/>
      <c r="I109" s="102"/>
      <c r="J109" s="103"/>
      <c r="K109" s="102"/>
      <c r="L109" s="102"/>
      <c r="M109" s="102"/>
      <c r="N109" s="101"/>
    </row>
    <row r="110" spans="1:15" ht="14.25" customHeight="1" x14ac:dyDescent="0.2">
      <c r="A110" s="380" t="s">
        <v>136</v>
      </c>
      <c r="B110" s="381"/>
      <c r="C110" s="100"/>
      <c r="D110" s="74">
        <f>SUM(C111:C132)-C125-C130-C131</f>
        <v>589.74</v>
      </c>
      <c r="E110" s="99"/>
      <c r="F110" s="98"/>
      <c r="G110" s="98"/>
      <c r="H110" s="97"/>
      <c r="I110" s="96"/>
      <c r="J110" s="97"/>
      <c r="K110" s="96"/>
      <c r="L110" s="96"/>
      <c r="M110" s="96"/>
      <c r="N110" s="95"/>
    </row>
    <row r="111" spans="1:15" ht="14.25" customHeight="1" x14ac:dyDescent="0.2">
      <c r="A111" s="92" t="s">
        <v>135</v>
      </c>
      <c r="B111" s="94" t="s">
        <v>134</v>
      </c>
      <c r="C111" s="38">
        <v>20.32</v>
      </c>
      <c r="D111" s="46" t="s">
        <v>133</v>
      </c>
      <c r="E111" s="93">
        <v>0</v>
      </c>
      <c r="F111" s="88">
        <f t="shared" ref="F111:F132" si="34">VLOOKUP($E111,$P$33:$R$44,3,FALSE)</f>
        <v>0</v>
      </c>
      <c r="G111" s="50">
        <f t="shared" ref="G111:G132" si="35">F111*C111</f>
        <v>0</v>
      </c>
      <c r="H111" s="86">
        <v>1</v>
      </c>
      <c r="I111" s="87">
        <f t="shared" ref="I111:I132" si="36">G111/H111</f>
        <v>0</v>
      </c>
      <c r="J111" s="86">
        <v>1</v>
      </c>
      <c r="K111" s="85">
        <f t="shared" ref="K111:K132" si="37">I111*J111</f>
        <v>0</v>
      </c>
      <c r="L111" s="85">
        <f t="shared" ref="L111:L132" si="38">K111/12</f>
        <v>0</v>
      </c>
      <c r="M111" s="85">
        <f t="shared" ref="M111:M132" si="39">L111/C111</f>
        <v>0</v>
      </c>
      <c r="N111" s="31"/>
    </row>
    <row r="112" spans="1:15" ht="14.25" customHeight="1" x14ac:dyDescent="0.2">
      <c r="A112" s="92" t="s">
        <v>132</v>
      </c>
      <c r="B112" s="91" t="s">
        <v>131</v>
      </c>
      <c r="C112" s="27">
        <v>41.28</v>
      </c>
      <c r="D112" s="46" t="s">
        <v>111</v>
      </c>
      <c r="E112" s="45">
        <v>5</v>
      </c>
      <c r="F112" s="88">
        <f t="shared" si="34"/>
        <v>192</v>
      </c>
      <c r="G112" s="50">
        <f t="shared" si="35"/>
        <v>7925.76</v>
      </c>
      <c r="H112" s="86">
        <v>1</v>
      </c>
      <c r="I112" s="87">
        <f t="shared" si="36"/>
        <v>7925.76</v>
      </c>
      <c r="J112" s="86">
        <v>1</v>
      </c>
      <c r="K112" s="85">
        <f t="shared" si="37"/>
        <v>7925.76</v>
      </c>
      <c r="L112" s="85">
        <f t="shared" si="38"/>
        <v>660.48</v>
      </c>
      <c r="M112" s="85">
        <f t="shared" si="39"/>
        <v>16</v>
      </c>
      <c r="N112" s="31"/>
    </row>
    <row r="113" spans="1:14" ht="14.25" customHeight="1" x14ac:dyDescent="0.2">
      <c r="A113" s="92" t="s">
        <v>130</v>
      </c>
      <c r="B113" s="91" t="s">
        <v>129</v>
      </c>
      <c r="C113" s="27">
        <v>6</v>
      </c>
      <c r="D113" s="46" t="s">
        <v>56</v>
      </c>
      <c r="E113" s="45">
        <v>0</v>
      </c>
      <c r="F113" s="88">
        <f t="shared" si="34"/>
        <v>0</v>
      </c>
      <c r="G113" s="50">
        <f t="shared" si="35"/>
        <v>0</v>
      </c>
      <c r="H113" s="86">
        <v>1</v>
      </c>
      <c r="I113" s="87">
        <f t="shared" si="36"/>
        <v>0</v>
      </c>
      <c r="J113" s="86">
        <v>1</v>
      </c>
      <c r="K113" s="85">
        <f t="shared" si="37"/>
        <v>0</v>
      </c>
      <c r="L113" s="85">
        <f t="shared" si="38"/>
        <v>0</v>
      </c>
      <c r="M113" s="85">
        <f t="shared" si="39"/>
        <v>0</v>
      </c>
      <c r="N113" s="31"/>
    </row>
    <row r="114" spans="1:14" ht="14.25" customHeight="1" x14ac:dyDescent="0.2">
      <c r="A114" s="92" t="s">
        <v>128</v>
      </c>
      <c r="B114" s="91" t="s">
        <v>127</v>
      </c>
      <c r="C114" s="27">
        <v>12.27</v>
      </c>
      <c r="D114" s="46" t="s">
        <v>68</v>
      </c>
      <c r="E114" s="45">
        <v>5</v>
      </c>
      <c r="F114" s="88">
        <f t="shared" si="34"/>
        <v>192</v>
      </c>
      <c r="G114" s="50">
        <f t="shared" si="35"/>
        <v>2355.84</v>
      </c>
      <c r="H114" s="86">
        <v>1</v>
      </c>
      <c r="I114" s="87">
        <f t="shared" si="36"/>
        <v>2355.84</v>
      </c>
      <c r="J114" s="86">
        <v>1</v>
      </c>
      <c r="K114" s="85">
        <f t="shared" si="37"/>
        <v>2355.84</v>
      </c>
      <c r="L114" s="85">
        <f t="shared" si="38"/>
        <v>196.32000000000002</v>
      </c>
      <c r="M114" s="85">
        <f t="shared" si="39"/>
        <v>16.000000000000004</v>
      </c>
      <c r="N114" s="31"/>
    </row>
    <row r="115" spans="1:14" ht="14.25" customHeight="1" x14ac:dyDescent="0.2">
      <c r="A115" s="92" t="s">
        <v>126</v>
      </c>
      <c r="B115" s="91" t="s">
        <v>125</v>
      </c>
      <c r="C115" s="27">
        <v>4.6399999999999997</v>
      </c>
      <c r="D115" s="46" t="s">
        <v>68</v>
      </c>
      <c r="E115" s="45">
        <v>5</v>
      </c>
      <c r="F115" s="88">
        <f t="shared" si="34"/>
        <v>192</v>
      </c>
      <c r="G115" s="50">
        <f t="shared" si="35"/>
        <v>890.87999999999988</v>
      </c>
      <c r="H115" s="86">
        <v>1</v>
      </c>
      <c r="I115" s="87">
        <f t="shared" si="36"/>
        <v>890.87999999999988</v>
      </c>
      <c r="J115" s="86">
        <v>1</v>
      </c>
      <c r="K115" s="85">
        <f t="shared" si="37"/>
        <v>890.87999999999988</v>
      </c>
      <c r="L115" s="85">
        <f t="shared" si="38"/>
        <v>74.239999999999995</v>
      </c>
      <c r="M115" s="85">
        <f t="shared" si="39"/>
        <v>16</v>
      </c>
      <c r="N115" s="31"/>
    </row>
    <row r="116" spans="1:14" ht="14.25" customHeight="1" x14ac:dyDescent="0.2">
      <c r="A116" s="92" t="s">
        <v>124</v>
      </c>
      <c r="B116" s="91" t="s">
        <v>123</v>
      </c>
      <c r="C116" s="27">
        <v>13.9</v>
      </c>
      <c r="D116" s="46" t="s">
        <v>68</v>
      </c>
      <c r="E116" s="45">
        <v>5</v>
      </c>
      <c r="F116" s="88">
        <f t="shared" si="34"/>
        <v>192</v>
      </c>
      <c r="G116" s="50">
        <f t="shared" si="35"/>
        <v>2668.8</v>
      </c>
      <c r="H116" s="86">
        <v>1</v>
      </c>
      <c r="I116" s="87">
        <f t="shared" si="36"/>
        <v>2668.8</v>
      </c>
      <c r="J116" s="86">
        <v>1</v>
      </c>
      <c r="K116" s="85">
        <f t="shared" si="37"/>
        <v>2668.8</v>
      </c>
      <c r="L116" s="85">
        <f t="shared" si="38"/>
        <v>222.4</v>
      </c>
      <c r="M116" s="85">
        <f t="shared" si="39"/>
        <v>16</v>
      </c>
      <c r="N116" s="31"/>
    </row>
    <row r="117" spans="1:14" ht="14.25" customHeight="1" x14ac:dyDescent="0.2">
      <c r="A117" s="92" t="s">
        <v>122</v>
      </c>
      <c r="B117" s="91" t="s">
        <v>121</v>
      </c>
      <c r="C117" s="27">
        <v>9.7799999999999994</v>
      </c>
      <c r="D117" s="46" t="s">
        <v>68</v>
      </c>
      <c r="E117" s="45">
        <v>5</v>
      </c>
      <c r="F117" s="88">
        <f t="shared" si="34"/>
        <v>192</v>
      </c>
      <c r="G117" s="50">
        <f t="shared" si="35"/>
        <v>1877.7599999999998</v>
      </c>
      <c r="H117" s="86">
        <v>1</v>
      </c>
      <c r="I117" s="87">
        <f t="shared" si="36"/>
        <v>1877.7599999999998</v>
      </c>
      <c r="J117" s="86">
        <v>1</v>
      </c>
      <c r="K117" s="85">
        <f t="shared" si="37"/>
        <v>1877.7599999999998</v>
      </c>
      <c r="L117" s="85">
        <f t="shared" si="38"/>
        <v>156.47999999999999</v>
      </c>
      <c r="M117" s="85">
        <f t="shared" si="39"/>
        <v>16</v>
      </c>
      <c r="N117" s="31"/>
    </row>
    <row r="118" spans="1:14" ht="14.25" customHeight="1" x14ac:dyDescent="0.2">
      <c r="A118" s="92" t="s">
        <v>120</v>
      </c>
      <c r="B118" s="91" t="s">
        <v>119</v>
      </c>
      <c r="C118" s="27">
        <v>7.13</v>
      </c>
      <c r="D118" s="46" t="s">
        <v>68</v>
      </c>
      <c r="E118" s="45">
        <v>5</v>
      </c>
      <c r="F118" s="88">
        <f t="shared" si="34"/>
        <v>192</v>
      </c>
      <c r="G118" s="50">
        <f t="shared" si="35"/>
        <v>1368.96</v>
      </c>
      <c r="H118" s="86">
        <v>1</v>
      </c>
      <c r="I118" s="87">
        <f t="shared" si="36"/>
        <v>1368.96</v>
      </c>
      <c r="J118" s="86">
        <v>1</v>
      </c>
      <c r="K118" s="85">
        <f t="shared" si="37"/>
        <v>1368.96</v>
      </c>
      <c r="L118" s="85">
        <f t="shared" si="38"/>
        <v>114.08</v>
      </c>
      <c r="M118" s="85">
        <f t="shared" si="39"/>
        <v>16</v>
      </c>
      <c r="N118" s="31"/>
    </row>
    <row r="119" spans="1:14" ht="14.25" customHeight="1" x14ac:dyDescent="0.2">
      <c r="A119" s="92" t="s">
        <v>118</v>
      </c>
      <c r="B119" s="91" t="s">
        <v>117</v>
      </c>
      <c r="C119" s="27">
        <v>19.440000000000001</v>
      </c>
      <c r="D119" s="46" t="s">
        <v>116</v>
      </c>
      <c r="E119" s="45">
        <v>5</v>
      </c>
      <c r="F119" s="88">
        <f t="shared" si="34"/>
        <v>192</v>
      </c>
      <c r="G119" s="50">
        <f t="shared" si="35"/>
        <v>3732.4800000000005</v>
      </c>
      <c r="H119" s="86">
        <v>1</v>
      </c>
      <c r="I119" s="87">
        <f t="shared" si="36"/>
        <v>3732.4800000000005</v>
      </c>
      <c r="J119" s="86">
        <v>1</v>
      </c>
      <c r="K119" s="85">
        <f t="shared" si="37"/>
        <v>3732.4800000000005</v>
      </c>
      <c r="L119" s="85">
        <f t="shared" si="38"/>
        <v>311.04000000000002</v>
      </c>
      <c r="M119" s="85">
        <f t="shared" si="39"/>
        <v>16</v>
      </c>
      <c r="N119" s="31"/>
    </row>
    <row r="120" spans="1:14" ht="14.25" customHeight="1" x14ac:dyDescent="0.2">
      <c r="A120" s="92" t="s">
        <v>115</v>
      </c>
      <c r="B120" s="91" t="s">
        <v>114</v>
      </c>
      <c r="C120" s="27">
        <v>63.18</v>
      </c>
      <c r="D120" s="46" t="s">
        <v>111</v>
      </c>
      <c r="E120" s="45">
        <v>5</v>
      </c>
      <c r="F120" s="88">
        <f t="shared" si="34"/>
        <v>192</v>
      </c>
      <c r="G120" s="50">
        <f t="shared" si="35"/>
        <v>12130.56</v>
      </c>
      <c r="H120" s="86">
        <v>1</v>
      </c>
      <c r="I120" s="87">
        <f t="shared" si="36"/>
        <v>12130.56</v>
      </c>
      <c r="J120" s="86">
        <v>1</v>
      </c>
      <c r="K120" s="85">
        <f t="shared" si="37"/>
        <v>12130.56</v>
      </c>
      <c r="L120" s="85">
        <f t="shared" si="38"/>
        <v>1010.88</v>
      </c>
      <c r="M120" s="85">
        <f t="shared" si="39"/>
        <v>16</v>
      </c>
      <c r="N120" s="31"/>
    </row>
    <row r="121" spans="1:14" ht="14.25" customHeight="1" x14ac:dyDescent="0.2">
      <c r="A121" s="92" t="s">
        <v>113</v>
      </c>
      <c r="B121" s="91" t="s">
        <v>112</v>
      </c>
      <c r="C121" s="27">
        <v>45.3</v>
      </c>
      <c r="D121" s="46" t="s">
        <v>111</v>
      </c>
      <c r="E121" s="45">
        <v>5</v>
      </c>
      <c r="F121" s="88">
        <f t="shared" si="34"/>
        <v>192</v>
      </c>
      <c r="G121" s="50">
        <f t="shared" si="35"/>
        <v>8697.5999999999985</v>
      </c>
      <c r="H121" s="86">
        <v>1</v>
      </c>
      <c r="I121" s="87">
        <f t="shared" si="36"/>
        <v>8697.5999999999985</v>
      </c>
      <c r="J121" s="86">
        <v>1</v>
      </c>
      <c r="K121" s="85">
        <f t="shared" si="37"/>
        <v>8697.5999999999985</v>
      </c>
      <c r="L121" s="85">
        <f t="shared" si="38"/>
        <v>724.79999999999984</v>
      </c>
      <c r="M121" s="85">
        <f t="shared" si="39"/>
        <v>15.999999999999998</v>
      </c>
      <c r="N121" s="31"/>
    </row>
    <row r="122" spans="1:14" ht="14.25" customHeight="1" x14ac:dyDescent="0.2">
      <c r="A122" s="92" t="s">
        <v>110</v>
      </c>
      <c r="B122" s="91" t="s">
        <v>109</v>
      </c>
      <c r="C122" s="27">
        <v>59.44</v>
      </c>
      <c r="D122" s="46" t="s">
        <v>108</v>
      </c>
      <c r="E122" s="45">
        <v>5</v>
      </c>
      <c r="F122" s="88">
        <f t="shared" si="34"/>
        <v>192</v>
      </c>
      <c r="G122" s="50">
        <f t="shared" si="35"/>
        <v>11412.48</v>
      </c>
      <c r="H122" s="86">
        <v>1</v>
      </c>
      <c r="I122" s="87">
        <f t="shared" si="36"/>
        <v>11412.48</v>
      </c>
      <c r="J122" s="86">
        <v>1</v>
      </c>
      <c r="K122" s="85">
        <f t="shared" si="37"/>
        <v>11412.48</v>
      </c>
      <c r="L122" s="85">
        <f t="shared" si="38"/>
        <v>951.04</v>
      </c>
      <c r="M122" s="85">
        <f t="shared" si="39"/>
        <v>16</v>
      </c>
      <c r="N122" s="31"/>
    </row>
    <row r="123" spans="1:14" ht="14.25" customHeight="1" x14ac:dyDescent="0.2">
      <c r="A123" s="92" t="s">
        <v>107</v>
      </c>
      <c r="B123" s="91" t="s">
        <v>106</v>
      </c>
      <c r="C123" s="27">
        <v>12.93</v>
      </c>
      <c r="D123" s="46" t="s">
        <v>56</v>
      </c>
      <c r="E123" s="45" t="s">
        <v>59</v>
      </c>
      <c r="F123" s="88">
        <f t="shared" si="34"/>
        <v>11</v>
      </c>
      <c r="G123" s="50">
        <f t="shared" si="35"/>
        <v>142.22999999999999</v>
      </c>
      <c r="H123" s="86">
        <v>1</v>
      </c>
      <c r="I123" s="87">
        <f t="shared" si="36"/>
        <v>142.22999999999999</v>
      </c>
      <c r="J123" s="86">
        <v>1</v>
      </c>
      <c r="K123" s="85">
        <f t="shared" si="37"/>
        <v>142.22999999999999</v>
      </c>
      <c r="L123" s="85">
        <f t="shared" si="38"/>
        <v>11.852499999999999</v>
      </c>
      <c r="M123" s="85">
        <f t="shared" si="39"/>
        <v>0.91666666666666663</v>
      </c>
      <c r="N123" s="31"/>
    </row>
    <row r="124" spans="1:14" ht="14.25" customHeight="1" x14ac:dyDescent="0.2">
      <c r="A124" s="92" t="s">
        <v>105</v>
      </c>
      <c r="B124" s="91" t="s">
        <v>104</v>
      </c>
      <c r="C124" s="27">
        <v>7.43</v>
      </c>
      <c r="D124" s="46" t="s">
        <v>68</v>
      </c>
      <c r="E124" s="45">
        <v>5</v>
      </c>
      <c r="F124" s="88">
        <f t="shared" si="34"/>
        <v>192</v>
      </c>
      <c r="G124" s="50">
        <f t="shared" si="35"/>
        <v>1426.56</v>
      </c>
      <c r="H124" s="86">
        <v>1</v>
      </c>
      <c r="I124" s="87">
        <f t="shared" si="36"/>
        <v>1426.56</v>
      </c>
      <c r="J124" s="86">
        <v>1</v>
      </c>
      <c r="K124" s="85">
        <f t="shared" si="37"/>
        <v>1426.56</v>
      </c>
      <c r="L124" s="85">
        <f t="shared" si="38"/>
        <v>118.88</v>
      </c>
      <c r="M124" s="85">
        <f t="shared" si="39"/>
        <v>16</v>
      </c>
      <c r="N124" s="31"/>
    </row>
    <row r="125" spans="1:14" ht="14.25" customHeight="1" x14ac:dyDescent="0.2">
      <c r="A125" s="92" t="s">
        <v>103</v>
      </c>
      <c r="B125" s="91" t="s">
        <v>102</v>
      </c>
      <c r="C125" s="27">
        <v>6.13</v>
      </c>
      <c r="D125" s="46" t="s">
        <v>101</v>
      </c>
      <c r="E125" s="45">
        <v>0</v>
      </c>
      <c r="F125" s="88">
        <f t="shared" si="34"/>
        <v>0</v>
      </c>
      <c r="G125" s="50">
        <f t="shared" si="35"/>
        <v>0</v>
      </c>
      <c r="H125" s="86">
        <v>1</v>
      </c>
      <c r="I125" s="87">
        <f t="shared" si="36"/>
        <v>0</v>
      </c>
      <c r="J125" s="86">
        <v>1</v>
      </c>
      <c r="K125" s="85">
        <f t="shared" si="37"/>
        <v>0</v>
      </c>
      <c r="L125" s="85">
        <f t="shared" si="38"/>
        <v>0</v>
      </c>
      <c r="M125" s="85">
        <f t="shared" si="39"/>
        <v>0</v>
      </c>
      <c r="N125" s="31" t="s">
        <v>84</v>
      </c>
    </row>
    <row r="126" spans="1:14" ht="14.25" customHeight="1" x14ac:dyDescent="0.2">
      <c r="A126" s="92" t="s">
        <v>100</v>
      </c>
      <c r="B126" s="91" t="s">
        <v>99</v>
      </c>
      <c r="C126" s="27">
        <v>60.79</v>
      </c>
      <c r="D126" s="46" t="s">
        <v>98</v>
      </c>
      <c r="E126" s="45">
        <v>5</v>
      </c>
      <c r="F126" s="88">
        <f t="shared" si="34"/>
        <v>192</v>
      </c>
      <c r="G126" s="50">
        <f t="shared" si="35"/>
        <v>11671.68</v>
      </c>
      <c r="H126" s="86">
        <v>1</v>
      </c>
      <c r="I126" s="87">
        <f t="shared" si="36"/>
        <v>11671.68</v>
      </c>
      <c r="J126" s="86">
        <v>1</v>
      </c>
      <c r="K126" s="85">
        <f t="shared" si="37"/>
        <v>11671.68</v>
      </c>
      <c r="L126" s="85">
        <f t="shared" si="38"/>
        <v>972.64</v>
      </c>
      <c r="M126" s="85">
        <f t="shared" si="39"/>
        <v>16</v>
      </c>
      <c r="N126" s="31"/>
    </row>
    <row r="127" spans="1:14" ht="14.25" customHeight="1" x14ac:dyDescent="0.2">
      <c r="A127" s="92" t="s">
        <v>97</v>
      </c>
      <c r="B127" s="91" t="s">
        <v>96</v>
      </c>
      <c r="C127" s="27">
        <v>8.93</v>
      </c>
      <c r="D127" s="46" t="s">
        <v>95</v>
      </c>
      <c r="E127" s="45">
        <v>1</v>
      </c>
      <c r="F127" s="88">
        <f t="shared" si="34"/>
        <v>40</v>
      </c>
      <c r="G127" s="50">
        <f t="shared" si="35"/>
        <v>357.2</v>
      </c>
      <c r="H127" s="86">
        <v>1</v>
      </c>
      <c r="I127" s="87">
        <f t="shared" si="36"/>
        <v>357.2</v>
      </c>
      <c r="J127" s="86">
        <v>1</v>
      </c>
      <c r="K127" s="85">
        <f t="shared" si="37"/>
        <v>357.2</v>
      </c>
      <c r="L127" s="85">
        <f t="shared" si="38"/>
        <v>29.766666666666666</v>
      </c>
      <c r="M127" s="85">
        <f t="shared" si="39"/>
        <v>3.3333333333333335</v>
      </c>
      <c r="N127" s="34"/>
    </row>
    <row r="128" spans="1:14" ht="14.25" customHeight="1" x14ac:dyDescent="0.2">
      <c r="A128" s="92" t="s">
        <v>94</v>
      </c>
      <c r="B128" s="91" t="s">
        <v>93</v>
      </c>
      <c r="C128" s="27">
        <v>7.63</v>
      </c>
      <c r="D128" s="46" t="s">
        <v>76</v>
      </c>
      <c r="E128" s="45">
        <v>5</v>
      </c>
      <c r="F128" s="88">
        <f t="shared" si="34"/>
        <v>192</v>
      </c>
      <c r="G128" s="50">
        <f t="shared" si="35"/>
        <v>1464.96</v>
      </c>
      <c r="H128" s="86">
        <v>1</v>
      </c>
      <c r="I128" s="87">
        <f t="shared" si="36"/>
        <v>1464.96</v>
      </c>
      <c r="J128" s="86">
        <v>1</v>
      </c>
      <c r="K128" s="85">
        <f t="shared" si="37"/>
        <v>1464.96</v>
      </c>
      <c r="L128" s="85">
        <f t="shared" si="38"/>
        <v>122.08</v>
      </c>
      <c r="M128" s="85">
        <f t="shared" si="39"/>
        <v>16</v>
      </c>
      <c r="N128" s="31"/>
    </row>
    <row r="129" spans="1:14" ht="14.25" customHeight="1" x14ac:dyDescent="0.2">
      <c r="A129" s="90" t="s">
        <v>92</v>
      </c>
      <c r="B129" s="91" t="s">
        <v>91</v>
      </c>
      <c r="C129" s="27">
        <v>56.51</v>
      </c>
      <c r="D129" s="46" t="s">
        <v>90</v>
      </c>
      <c r="E129" s="45">
        <v>5</v>
      </c>
      <c r="F129" s="88">
        <f t="shared" si="34"/>
        <v>192</v>
      </c>
      <c r="G129" s="50">
        <f t="shared" si="35"/>
        <v>10849.92</v>
      </c>
      <c r="H129" s="86">
        <v>1</v>
      </c>
      <c r="I129" s="87">
        <f t="shared" si="36"/>
        <v>10849.92</v>
      </c>
      <c r="J129" s="86">
        <v>1</v>
      </c>
      <c r="K129" s="85">
        <f t="shared" si="37"/>
        <v>10849.92</v>
      </c>
      <c r="L129" s="85">
        <f t="shared" si="38"/>
        <v>904.16</v>
      </c>
      <c r="M129" s="85">
        <f t="shared" si="39"/>
        <v>16</v>
      </c>
      <c r="N129" s="31"/>
    </row>
    <row r="130" spans="1:14" ht="14.25" customHeight="1" x14ac:dyDescent="0.2">
      <c r="A130" s="90" t="s">
        <v>89</v>
      </c>
      <c r="B130" s="91" t="s">
        <v>88</v>
      </c>
      <c r="C130" s="27">
        <v>15.03</v>
      </c>
      <c r="D130" s="46" t="s">
        <v>85</v>
      </c>
      <c r="E130" s="45">
        <v>0</v>
      </c>
      <c r="F130" s="88">
        <f t="shared" si="34"/>
        <v>0</v>
      </c>
      <c r="G130" s="50">
        <f t="shared" si="35"/>
        <v>0</v>
      </c>
      <c r="H130" s="86">
        <v>1</v>
      </c>
      <c r="I130" s="87">
        <f t="shared" si="36"/>
        <v>0</v>
      </c>
      <c r="J130" s="86">
        <v>1</v>
      </c>
      <c r="K130" s="85">
        <f t="shared" si="37"/>
        <v>0</v>
      </c>
      <c r="L130" s="85">
        <f t="shared" si="38"/>
        <v>0</v>
      </c>
      <c r="M130" s="85">
        <f t="shared" si="39"/>
        <v>0</v>
      </c>
      <c r="N130" s="31" t="s">
        <v>84</v>
      </c>
    </row>
    <row r="131" spans="1:14" x14ac:dyDescent="0.2">
      <c r="A131" s="90" t="s">
        <v>87</v>
      </c>
      <c r="B131" s="91" t="s">
        <v>86</v>
      </c>
      <c r="C131" s="27">
        <v>4.88</v>
      </c>
      <c r="D131" s="46" t="s">
        <v>85</v>
      </c>
      <c r="E131" s="45">
        <v>0</v>
      </c>
      <c r="F131" s="88">
        <f t="shared" si="34"/>
        <v>0</v>
      </c>
      <c r="G131" s="50">
        <f t="shared" si="35"/>
        <v>0</v>
      </c>
      <c r="H131" s="86">
        <v>1</v>
      </c>
      <c r="I131" s="87">
        <f t="shared" si="36"/>
        <v>0</v>
      </c>
      <c r="J131" s="86">
        <v>1</v>
      </c>
      <c r="K131" s="85">
        <f t="shared" si="37"/>
        <v>0</v>
      </c>
      <c r="L131" s="85">
        <f t="shared" si="38"/>
        <v>0</v>
      </c>
      <c r="M131" s="85">
        <f t="shared" si="39"/>
        <v>0</v>
      </c>
      <c r="N131" s="31" t="s">
        <v>84</v>
      </c>
    </row>
    <row r="132" spans="1:14" ht="23.25" customHeight="1" x14ac:dyDescent="0.2">
      <c r="A132" s="90" t="s">
        <v>83</v>
      </c>
      <c r="B132" s="89" t="s">
        <v>82</v>
      </c>
      <c r="C132" s="27">
        <v>132.84</v>
      </c>
      <c r="D132" s="46" t="s">
        <v>81</v>
      </c>
      <c r="E132" s="45">
        <v>5</v>
      </c>
      <c r="F132" s="88">
        <f t="shared" si="34"/>
        <v>192</v>
      </c>
      <c r="G132" s="50">
        <f t="shared" si="35"/>
        <v>25505.279999999999</v>
      </c>
      <c r="H132" s="86">
        <v>1</v>
      </c>
      <c r="I132" s="87">
        <f t="shared" si="36"/>
        <v>25505.279999999999</v>
      </c>
      <c r="J132" s="86">
        <v>1</v>
      </c>
      <c r="K132" s="85">
        <f t="shared" si="37"/>
        <v>25505.279999999999</v>
      </c>
      <c r="L132" s="85">
        <f t="shared" si="38"/>
        <v>2125.44</v>
      </c>
      <c r="M132" s="85">
        <f t="shared" si="39"/>
        <v>16</v>
      </c>
      <c r="N132" s="30"/>
    </row>
    <row r="133" spans="1:14" ht="14.25" customHeight="1" x14ac:dyDescent="0.2">
      <c r="A133" s="68"/>
      <c r="B133" s="67"/>
      <c r="C133" s="40"/>
      <c r="D133" s="66"/>
      <c r="E133" s="65"/>
      <c r="F133" s="60"/>
      <c r="G133" s="59"/>
      <c r="H133" s="57"/>
      <c r="I133" s="58"/>
      <c r="J133" s="57"/>
      <c r="K133" s="56"/>
      <c r="L133" s="56"/>
      <c r="M133" s="56"/>
      <c r="N133" s="30"/>
    </row>
    <row r="134" spans="1:14" ht="14.25" customHeight="1" thickBot="1" x14ac:dyDescent="0.25">
      <c r="A134" s="84"/>
      <c r="B134" s="83" t="s">
        <v>80</v>
      </c>
      <c r="C134" s="20">
        <f>SUM(C111:C133)</f>
        <v>615.78</v>
      </c>
      <c r="D134" s="82"/>
      <c r="E134" s="81"/>
      <c r="F134" s="80"/>
      <c r="G134" s="79"/>
      <c r="H134" s="77"/>
      <c r="I134" s="78"/>
      <c r="J134" s="77"/>
      <c r="K134" s="76"/>
      <c r="L134" s="76"/>
      <c r="M134" s="76"/>
      <c r="N134" s="75"/>
    </row>
    <row r="135" spans="1:14" ht="14.25" customHeight="1" x14ac:dyDescent="0.2">
      <c r="A135" s="376" t="s">
        <v>79</v>
      </c>
      <c r="B135" s="377"/>
      <c r="C135" s="73"/>
      <c r="D135" s="74">
        <f>SUM(C136:C148)-C147-C143</f>
        <v>423.31000000000006</v>
      </c>
      <c r="E135" s="73"/>
      <c r="F135" s="73"/>
      <c r="G135" s="73"/>
      <c r="H135" s="73"/>
      <c r="I135" s="73"/>
      <c r="J135" s="73"/>
      <c r="K135" s="73"/>
      <c r="L135" s="73"/>
      <c r="M135" s="73"/>
      <c r="N135" s="72"/>
    </row>
    <row r="136" spans="1:14" ht="14.25" customHeight="1" x14ac:dyDescent="0.2">
      <c r="A136" s="68" t="s">
        <v>58</v>
      </c>
      <c r="B136" s="67" t="s">
        <v>78</v>
      </c>
      <c r="C136" s="40">
        <v>19.64</v>
      </c>
      <c r="D136" s="66" t="s">
        <v>76</v>
      </c>
      <c r="E136" s="65">
        <v>5</v>
      </c>
      <c r="F136" s="60">
        <f t="shared" ref="F136:F147" si="40">VLOOKUP($E136,$P$33:$R$44,3,FALSE)</f>
        <v>192</v>
      </c>
      <c r="G136" s="59">
        <f t="shared" ref="G136:G147" si="41">F136*C136</f>
        <v>3770.88</v>
      </c>
      <c r="H136" s="57">
        <v>1</v>
      </c>
      <c r="I136" s="58">
        <f t="shared" ref="I136:I147" si="42">G136/H136</f>
        <v>3770.88</v>
      </c>
      <c r="J136" s="57">
        <v>1</v>
      </c>
      <c r="K136" s="56">
        <f t="shared" ref="K136:K147" si="43">I136*J136</f>
        <v>3770.88</v>
      </c>
      <c r="L136" s="56">
        <f t="shared" ref="L136:L147" si="44">K136/12</f>
        <v>314.24</v>
      </c>
      <c r="M136" s="56">
        <f t="shared" ref="M136:M147" si="45">L136/C136</f>
        <v>16</v>
      </c>
      <c r="N136" s="30"/>
    </row>
    <row r="137" spans="1:14" ht="14.25" customHeight="1" x14ac:dyDescent="0.2">
      <c r="A137" s="68" t="s">
        <v>58</v>
      </c>
      <c r="B137" s="71" t="s">
        <v>77</v>
      </c>
      <c r="C137" s="40">
        <v>4.8</v>
      </c>
      <c r="D137" s="66" t="s">
        <v>76</v>
      </c>
      <c r="E137" s="65">
        <v>5</v>
      </c>
      <c r="F137" s="60">
        <f t="shared" si="40"/>
        <v>192</v>
      </c>
      <c r="G137" s="59">
        <f t="shared" si="41"/>
        <v>921.59999999999991</v>
      </c>
      <c r="H137" s="57">
        <v>1</v>
      </c>
      <c r="I137" s="58">
        <f t="shared" si="42"/>
        <v>921.59999999999991</v>
      </c>
      <c r="J137" s="57">
        <v>1</v>
      </c>
      <c r="K137" s="56">
        <f t="shared" si="43"/>
        <v>921.59999999999991</v>
      </c>
      <c r="L137" s="56">
        <f t="shared" si="44"/>
        <v>76.8</v>
      </c>
      <c r="M137" s="56">
        <f t="shared" si="45"/>
        <v>16</v>
      </c>
      <c r="N137" s="30"/>
    </row>
    <row r="138" spans="1:14" ht="14.25" customHeight="1" x14ac:dyDescent="0.2">
      <c r="A138" s="68" t="s">
        <v>58</v>
      </c>
      <c r="B138" s="67" t="s">
        <v>75</v>
      </c>
      <c r="C138" s="40">
        <v>7.71</v>
      </c>
      <c r="D138" s="66" t="s">
        <v>74</v>
      </c>
      <c r="E138" s="65">
        <v>2</v>
      </c>
      <c r="F138" s="60">
        <f t="shared" si="40"/>
        <v>80</v>
      </c>
      <c r="G138" s="59">
        <f t="shared" si="41"/>
        <v>616.79999999999995</v>
      </c>
      <c r="H138" s="57">
        <v>1</v>
      </c>
      <c r="I138" s="58">
        <f t="shared" si="42"/>
        <v>616.79999999999995</v>
      </c>
      <c r="J138" s="57">
        <v>1</v>
      </c>
      <c r="K138" s="56">
        <f t="shared" si="43"/>
        <v>616.79999999999995</v>
      </c>
      <c r="L138" s="56">
        <f t="shared" si="44"/>
        <v>51.4</v>
      </c>
      <c r="M138" s="56">
        <f t="shared" si="45"/>
        <v>6.6666666666666661</v>
      </c>
      <c r="N138" s="30"/>
    </row>
    <row r="139" spans="1:14" ht="14.25" customHeight="1" x14ac:dyDescent="0.2">
      <c r="A139" s="68" t="s">
        <v>58</v>
      </c>
      <c r="B139" s="67" t="s">
        <v>73</v>
      </c>
      <c r="C139" s="40">
        <v>21.38</v>
      </c>
      <c r="D139" s="66" t="s">
        <v>70</v>
      </c>
      <c r="E139" s="65">
        <v>5</v>
      </c>
      <c r="F139" s="60">
        <f t="shared" si="40"/>
        <v>192</v>
      </c>
      <c r="G139" s="59">
        <f t="shared" si="41"/>
        <v>4104.96</v>
      </c>
      <c r="H139" s="57">
        <v>1</v>
      </c>
      <c r="I139" s="58">
        <f t="shared" si="42"/>
        <v>4104.96</v>
      </c>
      <c r="J139" s="57">
        <v>1</v>
      </c>
      <c r="K139" s="56">
        <f t="shared" si="43"/>
        <v>4104.96</v>
      </c>
      <c r="L139" s="56">
        <f t="shared" si="44"/>
        <v>342.08</v>
      </c>
      <c r="M139" s="56">
        <f t="shared" si="45"/>
        <v>16</v>
      </c>
      <c r="N139" s="30"/>
    </row>
    <row r="140" spans="1:14" ht="14.25" customHeight="1" x14ac:dyDescent="0.2">
      <c r="A140" s="68" t="s">
        <v>58</v>
      </c>
      <c r="B140" s="67" t="s">
        <v>72</v>
      </c>
      <c r="C140" s="40">
        <v>19.48</v>
      </c>
      <c r="D140" s="66" t="s">
        <v>68</v>
      </c>
      <c r="E140" s="65">
        <v>5</v>
      </c>
      <c r="F140" s="60">
        <f t="shared" si="40"/>
        <v>192</v>
      </c>
      <c r="G140" s="59">
        <f t="shared" si="41"/>
        <v>3740.16</v>
      </c>
      <c r="H140" s="57">
        <v>1</v>
      </c>
      <c r="I140" s="58">
        <f t="shared" si="42"/>
        <v>3740.16</v>
      </c>
      <c r="J140" s="57">
        <v>1</v>
      </c>
      <c r="K140" s="56">
        <f t="shared" si="43"/>
        <v>3740.16</v>
      </c>
      <c r="L140" s="56">
        <f t="shared" si="44"/>
        <v>311.68</v>
      </c>
      <c r="M140" s="56">
        <f t="shared" si="45"/>
        <v>16</v>
      </c>
      <c r="N140" s="30"/>
    </row>
    <row r="141" spans="1:14" ht="14.25" customHeight="1" x14ac:dyDescent="0.2">
      <c r="A141" s="68" t="s">
        <v>58</v>
      </c>
      <c r="B141" s="67" t="s">
        <v>71</v>
      </c>
      <c r="C141" s="40">
        <v>21.52</v>
      </c>
      <c r="D141" s="66" t="s">
        <v>70</v>
      </c>
      <c r="E141" s="65">
        <v>5</v>
      </c>
      <c r="F141" s="60">
        <f t="shared" si="40"/>
        <v>192</v>
      </c>
      <c r="G141" s="59">
        <f t="shared" si="41"/>
        <v>4131.84</v>
      </c>
      <c r="H141" s="57">
        <v>1</v>
      </c>
      <c r="I141" s="58">
        <f t="shared" si="42"/>
        <v>4131.84</v>
      </c>
      <c r="J141" s="57">
        <v>1</v>
      </c>
      <c r="K141" s="56">
        <f t="shared" si="43"/>
        <v>4131.84</v>
      </c>
      <c r="L141" s="56">
        <f t="shared" si="44"/>
        <v>344.32</v>
      </c>
      <c r="M141" s="56">
        <f t="shared" si="45"/>
        <v>16</v>
      </c>
      <c r="N141" s="30"/>
    </row>
    <row r="142" spans="1:14" ht="14.25" customHeight="1" x14ac:dyDescent="0.2">
      <c r="A142" s="68" t="s">
        <v>58</v>
      </c>
      <c r="B142" s="67" t="s">
        <v>69</v>
      </c>
      <c r="C142" s="40">
        <v>19.100000000000001</v>
      </c>
      <c r="D142" s="66" t="s">
        <v>68</v>
      </c>
      <c r="E142" s="65">
        <v>5</v>
      </c>
      <c r="F142" s="60">
        <f t="shared" si="40"/>
        <v>192</v>
      </c>
      <c r="G142" s="59">
        <f t="shared" si="41"/>
        <v>3667.2000000000003</v>
      </c>
      <c r="H142" s="57">
        <v>1</v>
      </c>
      <c r="I142" s="58">
        <f t="shared" si="42"/>
        <v>3667.2000000000003</v>
      </c>
      <c r="J142" s="57">
        <v>1</v>
      </c>
      <c r="K142" s="56">
        <f t="shared" si="43"/>
        <v>3667.2000000000003</v>
      </c>
      <c r="L142" s="56">
        <f t="shared" si="44"/>
        <v>305.60000000000002</v>
      </c>
      <c r="M142" s="56">
        <f t="shared" si="45"/>
        <v>16</v>
      </c>
      <c r="N142" s="30"/>
    </row>
    <row r="143" spans="1:14" ht="14.25" customHeight="1" x14ac:dyDescent="0.2">
      <c r="A143" s="68" t="s">
        <v>58</v>
      </c>
      <c r="B143" s="67" t="s">
        <v>67</v>
      </c>
      <c r="C143" s="40">
        <v>25.78</v>
      </c>
      <c r="D143" s="66" t="s">
        <v>56</v>
      </c>
      <c r="E143" s="65" t="s">
        <v>59</v>
      </c>
      <c r="F143" s="60">
        <f t="shared" si="40"/>
        <v>11</v>
      </c>
      <c r="G143" s="59">
        <f t="shared" si="41"/>
        <v>283.58000000000004</v>
      </c>
      <c r="H143" s="57">
        <v>1</v>
      </c>
      <c r="I143" s="58">
        <f t="shared" si="42"/>
        <v>283.58000000000004</v>
      </c>
      <c r="J143" s="57">
        <v>1</v>
      </c>
      <c r="K143" s="56">
        <f t="shared" si="43"/>
        <v>283.58000000000004</v>
      </c>
      <c r="L143" s="56">
        <f t="shared" si="44"/>
        <v>23.631666666666671</v>
      </c>
      <c r="M143" s="56">
        <f t="shared" si="45"/>
        <v>0.91666666666666685</v>
      </c>
      <c r="N143" s="30" t="s">
        <v>55</v>
      </c>
    </row>
    <row r="144" spans="1:14" ht="55.5" customHeight="1" x14ac:dyDescent="0.2">
      <c r="A144" s="68" t="s">
        <v>58</v>
      </c>
      <c r="B144" s="70" t="s">
        <v>66</v>
      </c>
      <c r="C144" s="40">
        <v>260.52999999999997</v>
      </c>
      <c r="D144" s="66" t="s">
        <v>65</v>
      </c>
      <c r="E144" s="65">
        <v>5</v>
      </c>
      <c r="F144" s="60">
        <f t="shared" si="40"/>
        <v>192</v>
      </c>
      <c r="G144" s="59">
        <f t="shared" si="41"/>
        <v>50021.759999999995</v>
      </c>
      <c r="H144" s="57">
        <v>1</v>
      </c>
      <c r="I144" s="58">
        <f t="shared" si="42"/>
        <v>50021.759999999995</v>
      </c>
      <c r="J144" s="57">
        <v>1</v>
      </c>
      <c r="K144" s="56">
        <f t="shared" si="43"/>
        <v>50021.759999999995</v>
      </c>
      <c r="L144" s="56">
        <f t="shared" si="44"/>
        <v>4168.4799999999996</v>
      </c>
      <c r="M144" s="56">
        <f t="shared" si="45"/>
        <v>16</v>
      </c>
      <c r="N144" s="69" t="s">
        <v>64</v>
      </c>
    </row>
    <row r="145" spans="1:15" ht="14.25" customHeight="1" x14ac:dyDescent="0.2">
      <c r="A145" s="68" t="s">
        <v>58</v>
      </c>
      <c r="B145" s="67" t="s">
        <v>63</v>
      </c>
      <c r="C145" s="40">
        <v>48.35</v>
      </c>
      <c r="D145" s="66" t="s">
        <v>62</v>
      </c>
      <c r="E145" s="65" t="s">
        <v>59</v>
      </c>
      <c r="F145" s="60">
        <f t="shared" si="40"/>
        <v>11</v>
      </c>
      <c r="G145" s="59">
        <f t="shared" si="41"/>
        <v>531.85</v>
      </c>
      <c r="H145" s="57">
        <v>1</v>
      </c>
      <c r="I145" s="58">
        <f t="shared" si="42"/>
        <v>531.85</v>
      </c>
      <c r="J145" s="57">
        <v>1</v>
      </c>
      <c r="K145" s="56">
        <f t="shared" si="43"/>
        <v>531.85</v>
      </c>
      <c r="L145" s="56">
        <f t="shared" si="44"/>
        <v>44.320833333333333</v>
      </c>
      <c r="M145" s="56">
        <f t="shared" si="45"/>
        <v>0.91666666666666663</v>
      </c>
      <c r="N145" s="30"/>
    </row>
    <row r="146" spans="1:15" ht="14.25" customHeight="1" x14ac:dyDescent="0.2">
      <c r="A146" s="68" t="s">
        <v>58</v>
      </c>
      <c r="B146" s="67" t="s">
        <v>61</v>
      </c>
      <c r="C146" s="40">
        <v>0.8</v>
      </c>
      <c r="D146" s="66" t="s">
        <v>60</v>
      </c>
      <c r="E146" s="65" t="s">
        <v>59</v>
      </c>
      <c r="F146" s="60">
        <f t="shared" si="40"/>
        <v>11</v>
      </c>
      <c r="G146" s="59">
        <f t="shared" si="41"/>
        <v>8.8000000000000007</v>
      </c>
      <c r="H146" s="57">
        <v>1</v>
      </c>
      <c r="I146" s="58">
        <f t="shared" si="42"/>
        <v>8.8000000000000007</v>
      </c>
      <c r="J146" s="57">
        <v>1</v>
      </c>
      <c r="K146" s="56">
        <f t="shared" si="43"/>
        <v>8.8000000000000007</v>
      </c>
      <c r="L146" s="56">
        <f t="shared" si="44"/>
        <v>0.73333333333333339</v>
      </c>
      <c r="M146" s="56">
        <f t="shared" si="45"/>
        <v>0.91666666666666674</v>
      </c>
      <c r="N146" s="30"/>
    </row>
    <row r="147" spans="1:15" ht="14.25" customHeight="1" x14ac:dyDescent="0.2">
      <c r="A147" s="68" t="s">
        <v>58</v>
      </c>
      <c r="B147" s="67" t="s">
        <v>57</v>
      </c>
      <c r="C147" s="40">
        <v>47.53</v>
      </c>
      <c r="D147" s="66" t="s">
        <v>56</v>
      </c>
      <c r="E147" s="65">
        <v>0</v>
      </c>
      <c r="F147" s="60">
        <f t="shared" si="40"/>
        <v>0</v>
      </c>
      <c r="G147" s="59">
        <f t="shared" si="41"/>
        <v>0</v>
      </c>
      <c r="H147" s="57">
        <v>1</v>
      </c>
      <c r="I147" s="58">
        <f t="shared" si="42"/>
        <v>0</v>
      </c>
      <c r="J147" s="57">
        <v>1</v>
      </c>
      <c r="K147" s="56">
        <f t="shared" si="43"/>
        <v>0</v>
      </c>
      <c r="L147" s="56">
        <f t="shared" si="44"/>
        <v>0</v>
      </c>
      <c r="M147" s="56">
        <f t="shared" si="45"/>
        <v>0</v>
      </c>
      <c r="N147" s="30" t="s">
        <v>55</v>
      </c>
    </row>
    <row r="148" spans="1:15" ht="14.25" customHeight="1" x14ac:dyDescent="0.2">
      <c r="A148" s="64"/>
      <c r="B148" s="63"/>
      <c r="C148" s="40"/>
      <c r="D148" s="62"/>
      <c r="E148" s="61"/>
      <c r="F148" s="60"/>
      <c r="G148" s="59"/>
      <c r="H148" s="57"/>
      <c r="I148" s="58"/>
      <c r="J148" s="57"/>
      <c r="K148" s="56"/>
      <c r="L148" s="56"/>
      <c r="M148" s="56"/>
      <c r="N148" s="30"/>
    </row>
    <row r="149" spans="1:15" ht="14.25" customHeight="1" thickBot="1" x14ac:dyDescent="0.25">
      <c r="A149" s="55"/>
      <c r="B149" s="54" t="s">
        <v>54</v>
      </c>
      <c r="C149" s="53">
        <f>SUM(C136:C148)</f>
        <v>496.62</v>
      </c>
      <c r="D149" s="52"/>
      <c r="E149" s="18"/>
      <c r="F149" s="51"/>
      <c r="G149" s="51"/>
      <c r="H149" s="51"/>
      <c r="I149" s="51"/>
      <c r="J149" s="51"/>
      <c r="K149" s="51"/>
      <c r="L149" s="51"/>
      <c r="M149" s="51"/>
      <c r="N149" s="16"/>
    </row>
    <row r="150" spans="1:15" ht="23.25" customHeight="1" x14ac:dyDescent="0.2">
      <c r="A150" s="29"/>
      <c r="B150" s="32" t="s">
        <v>53</v>
      </c>
      <c r="C150" s="27">
        <f>C149+C108+C134</f>
        <v>2991.4800000000005</v>
      </c>
      <c r="D150" s="46"/>
      <c r="E150" s="45"/>
      <c r="F150" s="44"/>
      <c r="G150" s="50">
        <f>SUM(G6:G149)</f>
        <v>462318.50999999983</v>
      </c>
      <c r="H150" s="24"/>
      <c r="I150" s="24"/>
      <c r="J150" s="24"/>
      <c r="K150" s="24"/>
      <c r="L150" s="24"/>
      <c r="M150" s="24"/>
      <c r="N150" s="34"/>
    </row>
    <row r="151" spans="1:15" ht="14.25" hidden="1" customHeight="1" x14ac:dyDescent="0.2">
      <c r="A151" s="29"/>
      <c r="B151" s="28"/>
      <c r="C151" s="27"/>
      <c r="D151" s="46"/>
      <c r="E151" s="45"/>
      <c r="F151" s="44"/>
      <c r="G151" s="44"/>
      <c r="H151" s="24"/>
      <c r="I151" s="24"/>
      <c r="J151" s="24"/>
      <c r="K151" s="24"/>
      <c r="L151" s="24"/>
      <c r="M151" s="24"/>
      <c r="N151" s="31"/>
    </row>
    <row r="152" spans="1:15" ht="14.25" hidden="1" customHeight="1" x14ac:dyDescent="0.2">
      <c r="A152" s="29"/>
      <c r="B152" s="28"/>
      <c r="C152" s="27"/>
      <c r="D152" s="46"/>
      <c r="E152" s="45"/>
      <c r="F152" s="44"/>
      <c r="G152" s="44"/>
      <c r="H152" s="24"/>
      <c r="I152" s="24"/>
      <c r="J152" s="24"/>
      <c r="K152" s="24"/>
      <c r="L152" s="24"/>
      <c r="M152" s="24"/>
      <c r="N152" s="31"/>
    </row>
    <row r="153" spans="1:15" ht="14.25" hidden="1" customHeight="1" x14ac:dyDescent="0.2">
      <c r="A153" s="29"/>
      <c r="B153" s="28"/>
      <c r="C153" s="27"/>
      <c r="D153" s="46"/>
      <c r="E153" s="45"/>
      <c r="F153" s="44"/>
      <c r="G153" s="44"/>
      <c r="H153" s="24"/>
      <c r="I153" s="24"/>
      <c r="J153" s="24"/>
      <c r="K153" s="24"/>
      <c r="L153" s="24"/>
      <c r="M153" s="24"/>
      <c r="N153" s="31"/>
    </row>
    <row r="154" spans="1:15" ht="14.25" hidden="1" customHeight="1" x14ac:dyDescent="0.2">
      <c r="A154" s="29"/>
      <c r="B154" s="28"/>
      <c r="C154" s="27"/>
      <c r="D154" s="46"/>
      <c r="E154" s="45"/>
      <c r="F154" s="44"/>
      <c r="G154" s="44"/>
      <c r="H154" s="24"/>
      <c r="I154" s="24"/>
      <c r="J154" s="24"/>
      <c r="K154" s="24"/>
      <c r="L154" s="24"/>
      <c r="M154" s="24"/>
      <c r="N154" s="31"/>
    </row>
    <row r="155" spans="1:15" ht="14.25" hidden="1" customHeight="1" x14ac:dyDescent="0.2">
      <c r="A155" s="29"/>
      <c r="B155" s="28"/>
      <c r="C155" s="27"/>
      <c r="D155" s="46"/>
      <c r="E155" s="45"/>
      <c r="F155" s="44"/>
      <c r="G155" s="44"/>
      <c r="H155" s="24"/>
      <c r="I155" s="24"/>
      <c r="J155" s="24"/>
      <c r="K155" s="24"/>
      <c r="L155" s="24"/>
      <c r="M155" s="24"/>
      <c r="N155" s="33"/>
      <c r="O155" s="9"/>
    </row>
    <row r="156" spans="1:15" ht="14.25" hidden="1" customHeight="1" x14ac:dyDescent="0.2">
      <c r="A156" s="29"/>
      <c r="B156" s="28"/>
      <c r="C156" s="27"/>
      <c r="D156" s="46"/>
      <c r="E156" s="45"/>
      <c r="F156" s="44"/>
      <c r="G156" s="44"/>
      <c r="H156" s="24"/>
      <c r="I156" s="24"/>
      <c r="J156" s="24"/>
      <c r="K156" s="24"/>
      <c r="L156" s="24"/>
      <c r="M156" s="24"/>
      <c r="N156" s="31"/>
    </row>
    <row r="157" spans="1:15" ht="14.25" hidden="1" customHeight="1" x14ac:dyDescent="0.2">
      <c r="A157" s="29"/>
      <c r="B157" s="28"/>
      <c r="C157" s="27"/>
      <c r="D157" s="46"/>
      <c r="E157" s="45"/>
      <c r="F157" s="44"/>
      <c r="G157" s="44"/>
      <c r="H157" s="24"/>
      <c r="I157" s="24"/>
      <c r="J157" s="24"/>
      <c r="K157" s="24"/>
      <c r="L157" s="24"/>
      <c r="M157" s="24"/>
      <c r="N157" s="31"/>
    </row>
    <row r="158" spans="1:15" ht="14.25" hidden="1" customHeight="1" x14ac:dyDescent="0.2">
      <c r="A158" s="29"/>
      <c r="B158" s="28"/>
      <c r="C158" s="27"/>
      <c r="D158" s="46"/>
      <c r="E158" s="45"/>
      <c r="F158" s="44"/>
      <c r="G158" s="44"/>
      <c r="H158" s="24"/>
      <c r="I158" s="24"/>
      <c r="J158" s="24"/>
      <c r="K158" s="24"/>
      <c r="L158" s="24"/>
      <c r="M158" s="24"/>
      <c r="N158" s="31"/>
    </row>
    <row r="159" spans="1:15" ht="14.25" hidden="1" customHeight="1" x14ac:dyDescent="0.2">
      <c r="A159" s="29"/>
      <c r="B159" s="28"/>
      <c r="C159" s="27"/>
      <c r="D159" s="26"/>
      <c r="E159" s="25"/>
      <c r="F159" s="24"/>
      <c r="G159" s="24"/>
      <c r="H159" s="24"/>
      <c r="I159" s="24"/>
      <c r="J159" s="24"/>
      <c r="K159" s="24"/>
      <c r="L159" s="24"/>
      <c r="M159" s="24"/>
      <c r="N159" s="31"/>
    </row>
    <row r="160" spans="1:15" ht="14.25" hidden="1" customHeight="1" x14ac:dyDescent="0.2">
      <c r="A160" s="29"/>
      <c r="B160" s="32"/>
      <c r="C160" s="27"/>
      <c r="D160" s="26"/>
      <c r="E160" s="25"/>
      <c r="F160" s="24"/>
      <c r="G160" s="24"/>
      <c r="H160" s="24"/>
      <c r="I160" s="24"/>
      <c r="J160" s="24"/>
      <c r="K160" s="24"/>
      <c r="L160" s="24"/>
      <c r="M160" s="24"/>
      <c r="N160" s="31"/>
    </row>
    <row r="161" spans="1:14" ht="14.25" hidden="1" customHeight="1" x14ac:dyDescent="0.2">
      <c r="A161" s="29"/>
      <c r="B161" s="28"/>
      <c r="C161" s="27"/>
      <c r="D161" s="26"/>
      <c r="E161" s="25"/>
      <c r="F161" s="24"/>
      <c r="G161" s="24"/>
      <c r="H161" s="24"/>
      <c r="I161" s="24"/>
      <c r="J161" s="24"/>
      <c r="K161" s="24"/>
      <c r="L161" s="24"/>
      <c r="M161" s="24"/>
      <c r="N161" s="31"/>
    </row>
    <row r="162" spans="1:14" ht="14.25" hidden="1" customHeight="1" x14ac:dyDescent="0.2">
      <c r="A162" s="29"/>
      <c r="B162" s="28"/>
      <c r="C162" s="27"/>
      <c r="D162" s="26"/>
      <c r="E162" s="25"/>
      <c r="F162" s="24"/>
      <c r="G162" s="24"/>
      <c r="H162" s="24"/>
      <c r="I162" s="24"/>
      <c r="J162" s="24"/>
      <c r="K162" s="24"/>
      <c r="L162" s="24"/>
      <c r="M162" s="24"/>
      <c r="N162" s="31"/>
    </row>
    <row r="163" spans="1:14" ht="14.25" hidden="1" customHeight="1" x14ac:dyDescent="0.2">
      <c r="A163" s="29"/>
      <c r="B163" s="28"/>
      <c r="C163" s="27"/>
      <c r="D163" s="26"/>
      <c r="E163" s="25"/>
      <c r="F163" s="24"/>
      <c r="G163" s="24"/>
      <c r="H163" s="24"/>
      <c r="I163" s="24"/>
      <c r="J163" s="24"/>
      <c r="K163" s="24"/>
      <c r="L163" s="24"/>
      <c r="M163" s="24"/>
      <c r="N163" s="31"/>
    </row>
    <row r="164" spans="1:14" ht="14.25" hidden="1" customHeight="1" x14ac:dyDescent="0.2">
      <c r="A164" s="29"/>
      <c r="B164" s="28"/>
      <c r="C164" s="27"/>
      <c r="D164" s="26"/>
      <c r="E164" s="25"/>
      <c r="F164" s="24"/>
      <c r="G164" s="24"/>
      <c r="H164" s="24"/>
      <c r="I164" s="24"/>
      <c r="J164" s="24"/>
      <c r="K164" s="24"/>
      <c r="L164" s="24"/>
      <c r="M164" s="24"/>
      <c r="N164" s="31"/>
    </row>
    <row r="165" spans="1:14" ht="14.25" hidden="1" customHeight="1" x14ac:dyDescent="0.2">
      <c r="A165" s="29"/>
      <c r="B165" s="28"/>
      <c r="C165" s="27"/>
      <c r="D165" s="26"/>
      <c r="E165" s="25"/>
      <c r="F165" s="24"/>
      <c r="G165" s="24"/>
      <c r="H165" s="24"/>
      <c r="I165" s="24"/>
      <c r="J165" s="24"/>
      <c r="K165" s="24"/>
      <c r="L165" s="24"/>
      <c r="M165" s="24"/>
      <c r="N165" s="31"/>
    </row>
    <row r="166" spans="1:14" ht="14.25" hidden="1" customHeight="1" x14ac:dyDescent="0.2">
      <c r="A166" s="29"/>
      <c r="B166" s="28"/>
      <c r="C166" s="27"/>
      <c r="D166" s="26"/>
      <c r="E166" s="25"/>
      <c r="F166" s="24"/>
      <c r="G166" s="24"/>
      <c r="H166" s="24"/>
      <c r="I166" s="24"/>
      <c r="J166" s="24"/>
      <c r="K166" s="24"/>
      <c r="L166" s="24"/>
      <c r="M166" s="24"/>
      <c r="N166" s="31"/>
    </row>
    <row r="167" spans="1:14" ht="14.25" hidden="1" customHeight="1" x14ac:dyDescent="0.2">
      <c r="A167" s="29"/>
      <c r="B167" s="28"/>
      <c r="C167" s="27"/>
      <c r="D167" s="26"/>
      <c r="E167" s="25"/>
      <c r="F167" s="24"/>
      <c r="G167" s="24"/>
      <c r="H167" s="24"/>
      <c r="I167" s="24"/>
      <c r="J167" s="24"/>
      <c r="K167" s="24"/>
      <c r="L167" s="24"/>
      <c r="M167" s="24"/>
      <c r="N167" s="31"/>
    </row>
    <row r="168" spans="1:14" ht="14.25" hidden="1" customHeight="1" x14ac:dyDescent="0.2">
      <c r="A168" s="29"/>
      <c r="B168" s="28"/>
      <c r="C168" s="27"/>
      <c r="D168" s="26"/>
      <c r="E168" s="25"/>
      <c r="F168" s="24"/>
      <c r="G168" s="24"/>
      <c r="H168" s="24"/>
      <c r="I168" s="24"/>
      <c r="J168" s="24"/>
      <c r="K168" s="24"/>
      <c r="L168" s="24"/>
      <c r="M168" s="24"/>
      <c r="N168" s="31"/>
    </row>
    <row r="169" spans="1:14" ht="14.25" hidden="1" customHeight="1" x14ac:dyDescent="0.2">
      <c r="A169" s="29"/>
      <c r="B169" s="28"/>
      <c r="C169" s="27"/>
      <c r="D169" s="26"/>
      <c r="E169" s="25"/>
      <c r="F169" s="24"/>
      <c r="G169" s="24"/>
      <c r="H169" s="24"/>
      <c r="I169" s="24"/>
      <c r="J169" s="24"/>
      <c r="K169" s="24"/>
      <c r="L169" s="24"/>
      <c r="M169" s="24"/>
      <c r="N169" s="31"/>
    </row>
    <row r="170" spans="1:14" ht="14.25" hidden="1" customHeight="1" x14ac:dyDescent="0.2">
      <c r="A170" s="29"/>
      <c r="B170" s="28"/>
      <c r="C170" s="27"/>
      <c r="D170" s="26"/>
      <c r="E170" s="25"/>
      <c r="F170" s="24"/>
      <c r="G170" s="24"/>
      <c r="H170" s="24"/>
      <c r="I170" s="24"/>
      <c r="J170" s="24"/>
      <c r="K170" s="24"/>
      <c r="L170" s="24"/>
      <c r="M170" s="24"/>
      <c r="N170" s="31"/>
    </row>
    <row r="171" spans="1:14" ht="14.25" hidden="1" customHeight="1" x14ac:dyDescent="0.2">
      <c r="A171" s="29"/>
      <c r="B171" s="28"/>
      <c r="C171" s="27"/>
      <c r="D171" s="26"/>
      <c r="E171" s="25"/>
      <c r="F171" s="24"/>
      <c r="G171" s="24"/>
      <c r="H171" s="24"/>
      <c r="I171" s="24"/>
      <c r="J171" s="24"/>
      <c r="K171" s="24"/>
      <c r="L171" s="24"/>
      <c r="M171" s="24"/>
      <c r="N171" s="31"/>
    </row>
    <row r="172" spans="1:14" ht="14.25" hidden="1" customHeight="1" x14ac:dyDescent="0.2">
      <c r="A172" s="29"/>
      <c r="B172" s="49"/>
      <c r="C172" s="38"/>
      <c r="D172" s="37"/>
      <c r="E172" s="36"/>
      <c r="F172" s="35"/>
      <c r="G172" s="35"/>
      <c r="H172" s="24"/>
      <c r="I172" s="24"/>
      <c r="J172" s="24"/>
      <c r="K172" s="24"/>
      <c r="L172" s="24"/>
      <c r="M172" s="24"/>
      <c r="N172" s="31"/>
    </row>
    <row r="173" spans="1:14" ht="14.25" hidden="1" customHeight="1" x14ac:dyDescent="0.2">
      <c r="A173" s="29"/>
      <c r="B173" s="28"/>
      <c r="C173" s="27"/>
      <c r="D173" s="26"/>
      <c r="E173" s="25"/>
      <c r="F173" s="24"/>
      <c r="G173" s="24"/>
      <c r="H173" s="24"/>
      <c r="I173" s="24"/>
      <c r="J173" s="24"/>
      <c r="K173" s="24"/>
      <c r="L173" s="24"/>
      <c r="M173" s="24"/>
      <c r="N173" s="31"/>
    </row>
    <row r="174" spans="1:14" ht="14.25" hidden="1" customHeight="1" x14ac:dyDescent="0.2">
      <c r="A174" s="29"/>
      <c r="B174" s="39"/>
      <c r="C174" s="38"/>
      <c r="D174" s="37"/>
      <c r="E174" s="36"/>
      <c r="F174" s="35"/>
      <c r="G174" s="35"/>
      <c r="H174" s="35"/>
      <c r="I174" s="35"/>
      <c r="J174" s="35"/>
      <c r="K174" s="35"/>
      <c r="L174" s="35"/>
      <c r="M174" s="35"/>
      <c r="N174" s="34"/>
    </row>
    <row r="175" spans="1:14" ht="14.25" hidden="1" customHeight="1" x14ac:dyDescent="0.2">
      <c r="A175" s="29"/>
      <c r="B175" s="28"/>
      <c r="C175" s="27"/>
      <c r="D175" s="26"/>
      <c r="E175" s="25"/>
      <c r="F175" s="24"/>
      <c r="G175" s="24"/>
      <c r="H175" s="24"/>
      <c r="I175" s="24"/>
      <c r="J175" s="24"/>
      <c r="K175" s="24"/>
      <c r="L175" s="24"/>
      <c r="M175" s="24"/>
      <c r="N175" s="31"/>
    </row>
    <row r="176" spans="1:14" ht="14.25" hidden="1" customHeight="1" x14ac:dyDescent="0.2">
      <c r="A176" s="29"/>
      <c r="B176" s="28"/>
      <c r="C176" s="27"/>
      <c r="D176" s="46"/>
      <c r="E176" s="45"/>
      <c r="F176" s="44"/>
      <c r="G176" s="44"/>
      <c r="H176" s="24"/>
      <c r="I176" s="24"/>
      <c r="J176" s="24"/>
      <c r="K176" s="24"/>
      <c r="L176" s="24"/>
      <c r="M176" s="24"/>
      <c r="N176" s="31"/>
    </row>
    <row r="177" spans="1:15" ht="14.25" hidden="1" customHeight="1" x14ac:dyDescent="0.2">
      <c r="A177" s="29"/>
      <c r="B177" s="28"/>
      <c r="C177" s="27"/>
      <c r="D177" s="46"/>
      <c r="E177" s="45"/>
      <c r="F177" s="44"/>
      <c r="G177" s="44"/>
      <c r="H177" s="24"/>
      <c r="I177" s="24"/>
      <c r="J177" s="24"/>
      <c r="K177" s="24"/>
      <c r="L177" s="24"/>
      <c r="M177" s="24"/>
      <c r="N177" s="31"/>
    </row>
    <row r="178" spans="1:15" ht="14.25" hidden="1" customHeight="1" x14ac:dyDescent="0.2">
      <c r="A178" s="29"/>
      <c r="B178" s="28"/>
      <c r="C178" s="27"/>
      <c r="D178" s="46"/>
      <c r="E178" s="45"/>
      <c r="F178" s="44"/>
      <c r="G178" s="44"/>
      <c r="H178" s="24"/>
      <c r="I178" s="24"/>
      <c r="J178" s="24"/>
      <c r="K178" s="24"/>
      <c r="L178" s="24"/>
      <c r="M178" s="24"/>
      <c r="N178" s="31"/>
    </row>
    <row r="179" spans="1:15" ht="14.25" hidden="1" customHeight="1" x14ac:dyDescent="0.2">
      <c r="A179" s="29"/>
      <c r="B179" s="28"/>
      <c r="C179" s="27"/>
      <c r="D179" s="46"/>
      <c r="E179" s="45"/>
      <c r="F179" s="44"/>
      <c r="G179" s="44"/>
      <c r="H179" s="24"/>
      <c r="I179" s="24"/>
      <c r="J179" s="24"/>
      <c r="K179" s="24"/>
      <c r="L179" s="24"/>
      <c r="M179" s="24"/>
      <c r="N179" s="31"/>
    </row>
    <row r="180" spans="1:15" ht="14.25" hidden="1" customHeight="1" x14ac:dyDescent="0.2">
      <c r="A180" s="29"/>
      <c r="B180" s="28"/>
      <c r="C180" s="27"/>
      <c r="D180" s="46"/>
      <c r="E180" s="45"/>
      <c r="F180" s="44"/>
      <c r="G180" s="44"/>
      <c r="H180" s="24"/>
      <c r="I180" s="24"/>
      <c r="J180" s="24"/>
      <c r="K180" s="24"/>
      <c r="L180" s="24"/>
      <c r="M180" s="24"/>
      <c r="N180" s="31"/>
    </row>
    <row r="181" spans="1:15" ht="14.25" hidden="1" customHeight="1" x14ac:dyDescent="0.2">
      <c r="A181" s="29"/>
      <c r="B181" s="28"/>
      <c r="C181" s="27"/>
      <c r="D181" s="46"/>
      <c r="E181" s="45"/>
      <c r="F181" s="44"/>
      <c r="G181" s="44"/>
      <c r="H181" s="24"/>
      <c r="I181" s="24"/>
      <c r="J181" s="24"/>
      <c r="K181" s="24"/>
      <c r="L181" s="24"/>
      <c r="M181" s="24"/>
      <c r="N181" s="31"/>
    </row>
    <row r="182" spans="1:15" ht="14.25" hidden="1" customHeight="1" x14ac:dyDescent="0.2">
      <c r="A182" s="29"/>
      <c r="B182" s="28"/>
      <c r="C182" s="27"/>
      <c r="D182" s="46"/>
      <c r="E182" s="45"/>
      <c r="F182" s="44"/>
      <c r="G182" s="44"/>
      <c r="H182" s="24"/>
      <c r="I182" s="24"/>
      <c r="J182" s="24"/>
      <c r="K182" s="24"/>
      <c r="L182" s="24"/>
      <c r="M182" s="24"/>
      <c r="N182" s="31"/>
    </row>
    <row r="183" spans="1:15" ht="14.25" hidden="1" customHeight="1" x14ac:dyDescent="0.2">
      <c r="A183" s="29"/>
      <c r="B183" s="28"/>
      <c r="C183" s="27"/>
      <c r="D183" s="46"/>
      <c r="E183" s="45"/>
      <c r="F183" s="44"/>
      <c r="G183" s="44"/>
      <c r="H183" s="24"/>
      <c r="I183" s="24"/>
      <c r="J183" s="24"/>
      <c r="K183" s="24"/>
      <c r="L183" s="24"/>
      <c r="M183" s="24"/>
      <c r="N183" s="31"/>
    </row>
    <row r="184" spans="1:15" ht="14.25" hidden="1" customHeight="1" x14ac:dyDescent="0.2">
      <c r="A184" s="29"/>
      <c r="B184" s="28"/>
      <c r="C184" s="27"/>
      <c r="D184" s="46"/>
      <c r="E184" s="45"/>
      <c r="F184" s="44"/>
      <c r="G184" s="44"/>
      <c r="H184" s="24"/>
      <c r="I184" s="24"/>
      <c r="J184" s="24"/>
      <c r="K184" s="24"/>
      <c r="L184" s="24"/>
      <c r="M184" s="24"/>
      <c r="N184" s="31"/>
    </row>
    <row r="185" spans="1:15" ht="14.25" hidden="1" customHeight="1" x14ac:dyDescent="0.2">
      <c r="A185" s="29"/>
      <c r="B185" s="28"/>
      <c r="C185" s="27"/>
      <c r="D185" s="46"/>
      <c r="E185" s="45"/>
      <c r="F185" s="44"/>
      <c r="G185" s="44"/>
      <c r="H185" s="24"/>
      <c r="I185" s="24"/>
      <c r="J185" s="24"/>
      <c r="K185" s="24"/>
      <c r="L185" s="24"/>
      <c r="M185" s="24"/>
      <c r="N185" s="31"/>
    </row>
    <row r="186" spans="1:15" ht="14.25" hidden="1" customHeight="1" x14ac:dyDescent="0.2">
      <c r="A186" s="29"/>
      <c r="B186" s="28"/>
      <c r="C186" s="27"/>
      <c r="D186" s="46"/>
      <c r="E186" s="45"/>
      <c r="F186" s="44"/>
      <c r="G186" s="44"/>
      <c r="H186" s="24"/>
      <c r="I186" s="24"/>
      <c r="J186" s="24"/>
      <c r="K186" s="24"/>
      <c r="L186" s="24"/>
      <c r="M186" s="24"/>
      <c r="N186" s="31"/>
    </row>
    <row r="187" spans="1:15" ht="14.25" hidden="1" customHeight="1" x14ac:dyDescent="0.2">
      <c r="A187" s="29"/>
      <c r="B187" s="48"/>
      <c r="C187" s="27"/>
      <c r="D187" s="26"/>
      <c r="E187" s="25"/>
      <c r="F187" s="24"/>
      <c r="G187" s="24"/>
      <c r="H187" s="24"/>
      <c r="I187" s="24"/>
      <c r="J187" s="24"/>
      <c r="K187" s="24"/>
      <c r="L187" s="24"/>
      <c r="M187" s="24"/>
      <c r="N187" s="33"/>
      <c r="O187" s="9"/>
    </row>
    <row r="188" spans="1:15" ht="14.25" hidden="1" customHeight="1" x14ac:dyDescent="0.2">
      <c r="A188" s="29"/>
      <c r="B188" s="28"/>
      <c r="C188" s="27"/>
      <c r="D188" s="26"/>
      <c r="E188" s="25"/>
      <c r="F188" s="24"/>
      <c r="G188" s="24"/>
      <c r="H188" s="24"/>
      <c r="I188" s="24"/>
      <c r="J188" s="24"/>
      <c r="K188" s="24"/>
      <c r="L188" s="24"/>
      <c r="M188" s="24"/>
      <c r="N188" s="31"/>
    </row>
    <row r="189" spans="1:15" ht="14.25" hidden="1" customHeight="1" x14ac:dyDescent="0.2">
      <c r="A189" s="29"/>
      <c r="B189" s="32"/>
      <c r="C189" s="27"/>
      <c r="D189" s="26"/>
      <c r="E189" s="25"/>
      <c r="F189" s="24"/>
      <c r="G189" s="24"/>
      <c r="H189" s="24"/>
      <c r="I189" s="24"/>
      <c r="J189" s="24"/>
      <c r="K189" s="24"/>
      <c r="L189" s="24"/>
      <c r="M189" s="24"/>
      <c r="N189" s="31"/>
    </row>
    <row r="190" spans="1:15" ht="14.25" hidden="1" customHeight="1" x14ac:dyDescent="0.2">
      <c r="A190" s="29"/>
      <c r="B190" s="28"/>
      <c r="C190" s="27"/>
      <c r="D190" s="46"/>
      <c r="E190" s="45"/>
      <c r="F190" s="44"/>
      <c r="G190" s="44"/>
      <c r="H190" s="24"/>
      <c r="I190" s="24"/>
      <c r="J190" s="24"/>
      <c r="K190" s="24"/>
      <c r="L190" s="24"/>
      <c r="M190" s="24"/>
      <c r="N190" s="31"/>
    </row>
    <row r="191" spans="1:15" ht="14.25" hidden="1" customHeight="1" x14ac:dyDescent="0.2">
      <c r="A191" s="29"/>
      <c r="B191" s="48"/>
      <c r="C191" s="27"/>
      <c r="D191" s="46"/>
      <c r="E191" s="45"/>
      <c r="F191" s="44"/>
      <c r="G191" s="44"/>
      <c r="H191" s="24"/>
      <c r="I191" s="24"/>
      <c r="J191" s="24"/>
      <c r="K191" s="24"/>
      <c r="L191" s="24"/>
      <c r="M191" s="24"/>
      <c r="N191" s="31"/>
    </row>
    <row r="192" spans="1:15" ht="14.25" hidden="1" customHeight="1" x14ac:dyDescent="0.2">
      <c r="A192" s="29"/>
      <c r="B192" s="28"/>
      <c r="C192" s="27"/>
      <c r="D192" s="46"/>
      <c r="E192" s="45"/>
      <c r="F192" s="44"/>
      <c r="G192" s="44"/>
      <c r="H192" s="24"/>
      <c r="I192" s="24"/>
      <c r="J192" s="24"/>
      <c r="K192" s="24"/>
      <c r="L192" s="24"/>
      <c r="M192" s="24"/>
      <c r="N192" s="31"/>
    </row>
    <row r="193" spans="1:14" ht="14.25" hidden="1" customHeight="1" x14ac:dyDescent="0.2">
      <c r="A193" s="29"/>
      <c r="B193" s="28"/>
      <c r="C193" s="27"/>
      <c r="D193" s="46"/>
      <c r="E193" s="45"/>
      <c r="F193" s="44"/>
      <c r="G193" s="44"/>
      <c r="H193" s="24"/>
      <c r="I193" s="24"/>
      <c r="J193" s="24"/>
      <c r="K193" s="24"/>
      <c r="L193" s="24"/>
      <c r="M193" s="24"/>
      <c r="N193" s="31"/>
    </row>
    <row r="194" spans="1:14" ht="14.25" hidden="1" customHeight="1" x14ac:dyDescent="0.2">
      <c r="A194" s="29"/>
      <c r="B194" s="28"/>
      <c r="C194" s="27"/>
      <c r="D194" s="26"/>
      <c r="E194" s="25"/>
      <c r="F194" s="24"/>
      <c r="G194" s="24"/>
      <c r="H194" s="24"/>
      <c r="I194" s="24"/>
      <c r="J194" s="24"/>
      <c r="K194" s="24"/>
      <c r="L194" s="24"/>
      <c r="M194" s="24"/>
      <c r="N194" s="31"/>
    </row>
    <row r="195" spans="1:14" ht="14.25" hidden="1" customHeight="1" x14ac:dyDescent="0.2">
      <c r="A195" s="29"/>
      <c r="B195" s="28"/>
      <c r="C195" s="27"/>
      <c r="D195" s="26"/>
      <c r="E195" s="25"/>
      <c r="F195" s="24"/>
      <c r="G195" s="24"/>
      <c r="H195" s="24"/>
      <c r="I195" s="24"/>
      <c r="J195" s="24"/>
      <c r="K195" s="24"/>
      <c r="L195" s="24"/>
      <c r="M195" s="24"/>
      <c r="N195" s="31"/>
    </row>
    <row r="196" spans="1:14" ht="14.25" hidden="1" customHeight="1" x14ac:dyDescent="0.2">
      <c r="A196" s="29"/>
      <c r="B196" s="32"/>
      <c r="C196" s="27"/>
      <c r="D196" s="26"/>
      <c r="E196" s="25"/>
      <c r="F196" s="24"/>
      <c r="G196" s="24"/>
      <c r="H196" s="24"/>
      <c r="I196" s="24"/>
      <c r="J196" s="24"/>
      <c r="K196" s="24"/>
      <c r="L196" s="24"/>
      <c r="M196" s="24"/>
      <c r="N196" s="31"/>
    </row>
    <row r="197" spans="1:14" ht="14.25" hidden="1" customHeight="1" x14ac:dyDescent="0.2">
      <c r="A197" s="29"/>
      <c r="B197" s="32"/>
      <c r="C197" s="27"/>
      <c r="D197" s="26"/>
      <c r="E197" s="25"/>
      <c r="F197" s="24"/>
      <c r="G197" s="24"/>
      <c r="H197" s="24"/>
      <c r="I197" s="24"/>
      <c r="J197" s="24"/>
      <c r="K197" s="24"/>
      <c r="L197" s="24"/>
      <c r="M197" s="24"/>
      <c r="N197" s="31"/>
    </row>
    <row r="198" spans="1:14" ht="14.25" hidden="1" customHeight="1" x14ac:dyDescent="0.2">
      <c r="A198" s="29"/>
      <c r="B198" s="28"/>
      <c r="C198" s="27"/>
      <c r="D198" s="46"/>
      <c r="E198" s="45"/>
      <c r="F198" s="44"/>
      <c r="G198" s="44"/>
      <c r="H198" s="24"/>
      <c r="I198" s="24"/>
      <c r="J198" s="24"/>
      <c r="K198" s="24"/>
      <c r="L198" s="24"/>
      <c r="M198" s="24"/>
      <c r="N198" s="31"/>
    </row>
    <row r="199" spans="1:14" ht="14.25" hidden="1" customHeight="1" x14ac:dyDescent="0.2">
      <c r="A199" s="29"/>
      <c r="B199" s="28"/>
      <c r="C199" s="27"/>
      <c r="D199" s="46"/>
      <c r="E199" s="45"/>
      <c r="F199" s="44"/>
      <c r="G199" s="44"/>
      <c r="H199" s="24"/>
      <c r="I199" s="24"/>
      <c r="J199" s="24"/>
      <c r="K199" s="24"/>
      <c r="L199" s="24"/>
      <c r="M199" s="24"/>
      <c r="N199" s="31"/>
    </row>
    <row r="200" spans="1:14" ht="14.25" hidden="1" customHeight="1" x14ac:dyDescent="0.2">
      <c r="A200" s="29"/>
      <c r="B200" s="28"/>
      <c r="C200" s="27"/>
      <c r="D200" s="46"/>
      <c r="E200" s="45"/>
      <c r="F200" s="44"/>
      <c r="G200" s="44"/>
      <c r="H200" s="24"/>
      <c r="I200" s="24"/>
      <c r="J200" s="24"/>
      <c r="K200" s="24"/>
      <c r="L200" s="24"/>
      <c r="M200" s="24"/>
      <c r="N200" s="31"/>
    </row>
    <row r="201" spans="1:14" ht="14.25" hidden="1" customHeight="1" x14ac:dyDescent="0.2">
      <c r="A201" s="29"/>
      <c r="B201" s="28"/>
      <c r="C201" s="27"/>
      <c r="D201" s="46"/>
      <c r="E201" s="45"/>
      <c r="F201" s="44"/>
      <c r="G201" s="44"/>
      <c r="H201" s="24"/>
      <c r="I201" s="24"/>
      <c r="J201" s="24"/>
      <c r="K201" s="24"/>
      <c r="L201" s="24"/>
      <c r="M201" s="24"/>
      <c r="N201" s="31"/>
    </row>
    <row r="202" spans="1:14" ht="14.25" hidden="1" customHeight="1" x14ac:dyDescent="0.2">
      <c r="A202" s="29"/>
      <c r="B202" s="47"/>
      <c r="C202" s="27"/>
      <c r="D202" s="46"/>
      <c r="E202" s="45"/>
      <c r="F202" s="44"/>
      <c r="G202" s="44"/>
      <c r="H202" s="24"/>
      <c r="I202" s="24"/>
      <c r="J202" s="24"/>
      <c r="K202" s="24"/>
      <c r="L202" s="24"/>
      <c r="M202" s="24"/>
      <c r="N202" s="31"/>
    </row>
    <row r="203" spans="1:14" ht="14.25" hidden="1" customHeight="1" x14ac:dyDescent="0.2">
      <c r="A203" s="29"/>
      <c r="B203" s="28"/>
      <c r="C203" s="27"/>
      <c r="D203" s="26"/>
      <c r="E203" s="25"/>
      <c r="F203" s="24"/>
      <c r="G203" s="24"/>
      <c r="H203" s="24"/>
      <c r="I203" s="24"/>
      <c r="J203" s="24"/>
      <c r="K203" s="24"/>
      <c r="L203" s="24"/>
      <c r="M203" s="24"/>
      <c r="N203" s="31"/>
    </row>
    <row r="204" spans="1:14" ht="14.25" hidden="1" customHeight="1" x14ac:dyDescent="0.2">
      <c r="A204" s="29"/>
      <c r="B204" s="28"/>
      <c r="C204" s="27"/>
      <c r="D204" s="26"/>
      <c r="E204" s="25"/>
      <c r="F204" s="24"/>
      <c r="G204" s="24"/>
      <c r="H204" s="24"/>
      <c r="I204" s="24"/>
      <c r="J204" s="24"/>
      <c r="K204" s="24"/>
      <c r="L204" s="24"/>
      <c r="M204" s="24"/>
      <c r="N204" s="31"/>
    </row>
    <row r="205" spans="1:14" ht="14.25" hidden="1" customHeight="1" x14ac:dyDescent="0.2">
      <c r="A205" s="29"/>
      <c r="B205" s="28"/>
      <c r="C205" s="27"/>
      <c r="D205" s="26"/>
      <c r="E205" s="25"/>
      <c r="F205" s="24"/>
      <c r="G205" s="24"/>
      <c r="H205" s="24"/>
      <c r="I205" s="24"/>
      <c r="J205" s="24"/>
      <c r="K205" s="24"/>
      <c r="L205" s="24"/>
      <c r="M205" s="24"/>
      <c r="N205" s="31"/>
    </row>
    <row r="206" spans="1:14" ht="14.25" hidden="1" customHeight="1" x14ac:dyDescent="0.2">
      <c r="A206" s="29"/>
      <c r="B206" s="39"/>
      <c r="C206" s="43"/>
      <c r="D206" s="37"/>
      <c r="E206" s="36"/>
      <c r="F206" s="35"/>
      <c r="G206" s="35"/>
      <c r="H206" s="35"/>
      <c r="I206" s="35"/>
      <c r="J206" s="35"/>
      <c r="K206" s="35"/>
      <c r="L206" s="35"/>
      <c r="M206" s="35"/>
      <c r="N206" s="34"/>
    </row>
    <row r="207" spans="1:14" ht="14.25" hidden="1" customHeight="1" x14ac:dyDescent="0.2">
      <c r="A207" s="29"/>
      <c r="B207" s="28"/>
      <c r="C207" s="27"/>
      <c r="D207" s="26"/>
      <c r="E207" s="25"/>
      <c r="F207" s="24"/>
      <c r="G207" s="24"/>
      <c r="H207" s="24"/>
      <c r="I207" s="24"/>
      <c r="J207" s="24"/>
      <c r="K207" s="24"/>
      <c r="L207" s="24"/>
      <c r="M207" s="24"/>
      <c r="N207" s="31"/>
    </row>
    <row r="208" spans="1:14" ht="14.25" hidden="1" customHeight="1" x14ac:dyDescent="0.2">
      <c r="A208" s="29"/>
      <c r="B208" s="28"/>
      <c r="C208" s="27"/>
      <c r="D208" s="26"/>
      <c r="E208" s="25"/>
      <c r="F208" s="24"/>
      <c r="G208" s="24"/>
      <c r="H208" s="24"/>
      <c r="I208" s="24"/>
      <c r="J208" s="24"/>
      <c r="K208" s="24"/>
      <c r="L208" s="24"/>
      <c r="M208" s="24"/>
      <c r="N208" s="31"/>
    </row>
    <row r="209" spans="1:15" ht="14.25" hidden="1" customHeight="1" x14ac:dyDescent="0.2">
      <c r="A209" s="29"/>
      <c r="B209" s="28"/>
      <c r="C209" s="27"/>
      <c r="D209" s="26"/>
      <c r="E209" s="25"/>
      <c r="F209" s="24"/>
      <c r="G209" s="24"/>
      <c r="H209" s="24"/>
      <c r="I209" s="24"/>
      <c r="J209" s="24"/>
      <c r="K209" s="24"/>
      <c r="L209" s="24"/>
      <c r="M209" s="24"/>
      <c r="N209" s="31"/>
    </row>
    <row r="210" spans="1:15" ht="14.25" hidden="1" customHeight="1" x14ac:dyDescent="0.2">
      <c r="A210" s="29"/>
      <c r="B210" s="28"/>
      <c r="C210" s="27"/>
      <c r="D210" s="26"/>
      <c r="E210" s="25"/>
      <c r="F210" s="24"/>
      <c r="G210" s="24"/>
      <c r="H210" s="24"/>
      <c r="I210" s="24"/>
      <c r="J210" s="24"/>
      <c r="K210" s="24"/>
      <c r="L210" s="24"/>
      <c r="M210" s="24"/>
      <c r="N210" s="31"/>
    </row>
    <row r="211" spans="1:15" ht="14.25" hidden="1" customHeight="1" x14ac:dyDescent="0.2">
      <c r="A211" s="29"/>
      <c r="B211" s="28"/>
      <c r="C211" s="27"/>
      <c r="D211" s="26"/>
      <c r="E211" s="25"/>
      <c r="F211" s="24"/>
      <c r="G211" s="24"/>
      <c r="H211" s="24"/>
      <c r="I211" s="24"/>
      <c r="J211" s="24"/>
      <c r="K211" s="24"/>
      <c r="L211" s="24"/>
      <c r="M211" s="24"/>
      <c r="N211" s="31"/>
    </row>
    <row r="212" spans="1:15" ht="14.25" hidden="1" customHeight="1" x14ac:dyDescent="0.2">
      <c r="A212" s="29"/>
      <c r="B212" s="28"/>
      <c r="C212" s="27"/>
      <c r="D212" s="26"/>
      <c r="E212" s="25"/>
      <c r="F212" s="24"/>
      <c r="G212" s="24"/>
      <c r="H212" s="24"/>
      <c r="I212" s="24"/>
      <c r="J212" s="24"/>
      <c r="K212" s="24"/>
      <c r="L212" s="24"/>
      <c r="M212" s="24"/>
      <c r="N212" s="31"/>
    </row>
    <row r="213" spans="1:15" ht="14.25" hidden="1" customHeight="1" x14ac:dyDescent="0.2">
      <c r="A213" s="29"/>
      <c r="B213" s="28"/>
      <c r="C213" s="27"/>
      <c r="D213" s="26"/>
      <c r="E213" s="25"/>
      <c r="F213" s="24"/>
      <c r="G213" s="24"/>
      <c r="H213" s="24"/>
      <c r="I213" s="24"/>
      <c r="J213" s="24"/>
      <c r="K213" s="24"/>
      <c r="L213" s="24"/>
      <c r="M213" s="24"/>
      <c r="N213" s="31"/>
    </row>
    <row r="214" spans="1:15" ht="14.25" hidden="1" customHeight="1" x14ac:dyDescent="0.2">
      <c r="A214" s="29"/>
      <c r="B214" s="28"/>
      <c r="C214" s="27"/>
      <c r="D214" s="26"/>
      <c r="E214" s="25"/>
      <c r="F214" s="24"/>
      <c r="G214" s="24"/>
      <c r="H214" s="24"/>
      <c r="I214" s="24"/>
      <c r="J214" s="24"/>
      <c r="K214" s="24"/>
      <c r="L214" s="24"/>
      <c r="M214" s="24"/>
      <c r="N214" s="31"/>
    </row>
    <row r="215" spans="1:15" ht="14.25" hidden="1" customHeight="1" x14ac:dyDescent="0.2">
      <c r="A215" s="29"/>
      <c r="B215" s="28"/>
      <c r="C215" s="27"/>
      <c r="D215" s="26"/>
      <c r="E215" s="25"/>
      <c r="F215" s="24"/>
      <c r="G215" s="24"/>
      <c r="H215" s="24"/>
      <c r="I215" s="24"/>
      <c r="J215" s="24"/>
      <c r="K215" s="24"/>
      <c r="L215" s="24"/>
      <c r="M215" s="24"/>
      <c r="N215" s="31"/>
    </row>
    <row r="216" spans="1:15" ht="14.25" hidden="1" customHeight="1" x14ac:dyDescent="0.2">
      <c r="A216" s="29"/>
      <c r="B216" s="28"/>
      <c r="C216" s="27"/>
      <c r="D216" s="26"/>
      <c r="E216" s="25"/>
      <c r="F216" s="24"/>
      <c r="G216" s="24"/>
      <c r="H216" s="24"/>
      <c r="I216" s="24"/>
      <c r="J216" s="24"/>
      <c r="K216" s="24"/>
      <c r="L216" s="24"/>
      <c r="M216" s="24"/>
      <c r="N216" s="31"/>
    </row>
    <row r="217" spans="1:15" ht="14.25" hidden="1" customHeight="1" x14ac:dyDescent="0.2">
      <c r="A217" s="29"/>
      <c r="B217" s="28"/>
      <c r="C217" s="42"/>
      <c r="D217" s="26"/>
      <c r="E217" s="25"/>
      <c r="F217" s="24"/>
      <c r="G217" s="24"/>
      <c r="H217" s="24"/>
      <c r="I217" s="24"/>
      <c r="J217" s="24"/>
      <c r="K217" s="24"/>
      <c r="L217" s="24"/>
      <c r="M217" s="24"/>
      <c r="N217" s="31"/>
    </row>
    <row r="218" spans="1:15" ht="14.25" hidden="1" customHeight="1" x14ac:dyDescent="0.2">
      <c r="A218" s="29"/>
      <c r="B218" s="28"/>
      <c r="C218" s="41"/>
      <c r="D218" s="26"/>
      <c r="E218" s="25"/>
      <c r="F218" s="24"/>
      <c r="G218" s="24"/>
      <c r="H218" s="24"/>
      <c r="I218" s="24"/>
      <c r="J218" s="24"/>
      <c r="K218" s="24"/>
      <c r="L218" s="24"/>
      <c r="M218" s="24"/>
      <c r="N218" s="31"/>
    </row>
    <row r="219" spans="1:15" ht="14.25" hidden="1" customHeight="1" x14ac:dyDescent="0.2">
      <c r="A219" s="29"/>
      <c r="B219" s="28"/>
      <c r="C219" s="27"/>
      <c r="D219" s="26"/>
      <c r="E219" s="25"/>
      <c r="F219" s="24"/>
      <c r="G219" s="24"/>
      <c r="H219" s="24"/>
      <c r="I219" s="24"/>
      <c r="J219" s="24"/>
      <c r="K219" s="24"/>
      <c r="L219" s="24"/>
      <c r="M219" s="24"/>
      <c r="N219" s="33"/>
      <c r="O219" s="9"/>
    </row>
    <row r="220" spans="1:15" ht="14.25" hidden="1" customHeight="1" x14ac:dyDescent="0.2">
      <c r="A220" s="29"/>
      <c r="B220" s="28"/>
      <c r="C220" s="27"/>
      <c r="D220" s="26"/>
      <c r="E220" s="25"/>
      <c r="F220" s="24"/>
      <c r="G220" s="24"/>
      <c r="H220" s="24"/>
      <c r="I220" s="24"/>
      <c r="J220" s="24"/>
      <c r="K220" s="24"/>
      <c r="L220" s="24"/>
      <c r="M220" s="24"/>
      <c r="N220" s="31"/>
    </row>
    <row r="221" spans="1:15" ht="14.25" hidden="1" customHeight="1" x14ac:dyDescent="0.2">
      <c r="A221" s="29"/>
      <c r="B221" s="28"/>
      <c r="C221" s="27"/>
      <c r="D221" s="26"/>
      <c r="E221" s="25"/>
      <c r="F221" s="24"/>
      <c r="G221" s="24"/>
      <c r="H221" s="24"/>
      <c r="I221" s="24"/>
      <c r="J221" s="24"/>
      <c r="K221" s="24"/>
      <c r="L221" s="24"/>
      <c r="M221" s="24"/>
      <c r="N221" s="31"/>
    </row>
    <row r="222" spans="1:15" ht="14.25" hidden="1" customHeight="1" x14ac:dyDescent="0.2">
      <c r="A222" s="29"/>
      <c r="B222" s="28"/>
      <c r="C222" s="27"/>
      <c r="D222" s="26"/>
      <c r="E222" s="25"/>
      <c r="F222" s="24"/>
      <c r="G222" s="24"/>
      <c r="H222" s="24"/>
      <c r="I222" s="24"/>
      <c r="J222" s="24"/>
      <c r="K222" s="24"/>
      <c r="L222" s="24"/>
      <c r="M222" s="24"/>
      <c r="N222" s="31"/>
    </row>
    <row r="223" spans="1:15" ht="14.25" hidden="1" customHeight="1" x14ac:dyDescent="0.2">
      <c r="A223" s="29"/>
      <c r="B223" s="28"/>
      <c r="C223" s="27"/>
      <c r="D223" s="26"/>
      <c r="E223" s="25"/>
      <c r="F223" s="24"/>
      <c r="G223" s="24"/>
      <c r="H223" s="24"/>
      <c r="I223" s="24"/>
      <c r="J223" s="24"/>
      <c r="K223" s="24"/>
      <c r="L223" s="24"/>
      <c r="M223" s="24"/>
      <c r="N223" s="31"/>
    </row>
    <row r="224" spans="1:15" ht="14.25" hidden="1" customHeight="1" x14ac:dyDescent="0.2">
      <c r="A224" s="29"/>
      <c r="B224" s="28"/>
      <c r="C224" s="27"/>
      <c r="D224" s="26"/>
      <c r="E224" s="25"/>
      <c r="F224" s="24"/>
      <c r="G224" s="24"/>
      <c r="H224" s="24"/>
      <c r="I224" s="24"/>
      <c r="J224" s="24"/>
      <c r="K224" s="24"/>
      <c r="L224" s="24"/>
      <c r="M224" s="24"/>
      <c r="N224" s="31"/>
    </row>
    <row r="225" spans="1:14" ht="14.25" hidden="1" customHeight="1" x14ac:dyDescent="0.2">
      <c r="A225" s="29"/>
      <c r="B225" s="28"/>
      <c r="C225" s="27"/>
      <c r="D225" s="26"/>
      <c r="E225" s="25"/>
      <c r="F225" s="24"/>
      <c r="G225" s="24"/>
      <c r="H225" s="24"/>
      <c r="I225" s="24"/>
      <c r="J225" s="24"/>
      <c r="K225" s="24"/>
      <c r="L225" s="24"/>
      <c r="M225" s="24"/>
      <c r="N225" s="31"/>
    </row>
    <row r="226" spans="1:14" ht="14.25" hidden="1" customHeight="1" x14ac:dyDescent="0.2">
      <c r="A226" s="29"/>
      <c r="B226" s="28"/>
      <c r="C226" s="27"/>
      <c r="D226" s="26"/>
      <c r="E226" s="25"/>
      <c r="F226" s="24"/>
      <c r="G226" s="24"/>
      <c r="H226" s="24"/>
      <c r="I226" s="24"/>
      <c r="J226" s="24"/>
      <c r="K226" s="24"/>
      <c r="L226" s="24"/>
      <c r="M226" s="24"/>
      <c r="N226" s="31"/>
    </row>
    <row r="227" spans="1:14" ht="14.25" hidden="1" customHeight="1" x14ac:dyDescent="0.2">
      <c r="A227" s="29"/>
      <c r="B227" s="28"/>
      <c r="C227" s="27"/>
      <c r="D227" s="26"/>
      <c r="E227" s="25"/>
      <c r="F227" s="24"/>
      <c r="G227" s="24"/>
      <c r="H227" s="24"/>
      <c r="I227" s="24"/>
      <c r="J227" s="24"/>
      <c r="K227" s="24"/>
      <c r="L227" s="24"/>
      <c r="M227" s="24"/>
      <c r="N227" s="31"/>
    </row>
    <row r="228" spans="1:14" ht="14.25" hidden="1" customHeight="1" x14ac:dyDescent="0.2">
      <c r="A228" s="29"/>
      <c r="B228" s="28"/>
      <c r="C228" s="27"/>
      <c r="D228" s="26"/>
      <c r="E228" s="25"/>
      <c r="F228" s="24"/>
      <c r="G228" s="24"/>
      <c r="H228" s="24"/>
      <c r="I228" s="24"/>
      <c r="J228" s="24"/>
      <c r="K228" s="24"/>
      <c r="L228" s="24"/>
      <c r="M228" s="24"/>
      <c r="N228" s="31"/>
    </row>
    <row r="229" spans="1:14" ht="14.25" hidden="1" customHeight="1" x14ac:dyDescent="0.2">
      <c r="A229" s="29"/>
      <c r="B229" s="28"/>
      <c r="C229" s="40"/>
      <c r="D229" s="26"/>
      <c r="E229" s="25"/>
      <c r="F229" s="24"/>
      <c r="G229" s="24"/>
      <c r="H229" s="24"/>
      <c r="I229" s="24"/>
      <c r="J229" s="24"/>
      <c r="K229" s="24"/>
      <c r="L229" s="24"/>
      <c r="M229" s="24"/>
      <c r="N229" s="31"/>
    </row>
    <row r="230" spans="1:14" ht="14.25" hidden="1" customHeight="1" x14ac:dyDescent="0.2">
      <c r="A230" s="29"/>
      <c r="B230" s="28"/>
      <c r="C230" s="40"/>
      <c r="D230" s="26"/>
      <c r="E230" s="25"/>
      <c r="F230" s="24"/>
      <c r="G230" s="24"/>
      <c r="H230" s="24"/>
      <c r="I230" s="24"/>
      <c r="J230" s="24"/>
      <c r="K230" s="24"/>
      <c r="L230" s="24"/>
      <c r="M230" s="24"/>
      <c r="N230" s="31"/>
    </row>
    <row r="231" spans="1:14" ht="14.25" hidden="1" customHeight="1" x14ac:dyDescent="0.2">
      <c r="A231" s="29"/>
      <c r="B231" s="32"/>
      <c r="C231" s="27"/>
      <c r="D231" s="26"/>
      <c r="E231" s="25"/>
      <c r="F231" s="24"/>
      <c r="G231" s="24"/>
      <c r="H231" s="24"/>
      <c r="I231" s="24"/>
      <c r="J231" s="24"/>
      <c r="K231" s="24"/>
      <c r="L231" s="24"/>
      <c r="M231" s="24"/>
      <c r="N231" s="31"/>
    </row>
    <row r="232" spans="1:14" ht="14.25" hidden="1" customHeight="1" x14ac:dyDescent="0.2">
      <c r="A232" s="29"/>
      <c r="B232" s="28"/>
      <c r="C232" s="27"/>
      <c r="D232" s="26"/>
      <c r="E232" s="25"/>
      <c r="F232" s="24"/>
      <c r="G232" s="24"/>
      <c r="H232" s="24"/>
      <c r="I232" s="24"/>
      <c r="J232" s="24"/>
      <c r="K232" s="24"/>
      <c r="L232" s="24"/>
      <c r="M232" s="24"/>
      <c r="N232" s="31"/>
    </row>
    <row r="233" spans="1:14" ht="14.25" hidden="1" customHeight="1" x14ac:dyDescent="0.2">
      <c r="A233" s="29"/>
      <c r="B233" s="28"/>
      <c r="C233" s="27"/>
      <c r="D233" s="26"/>
      <c r="E233" s="25"/>
      <c r="F233" s="24"/>
      <c r="G233" s="24"/>
      <c r="H233" s="24"/>
      <c r="I233" s="24"/>
      <c r="J233" s="24"/>
      <c r="K233" s="24"/>
      <c r="L233" s="24"/>
      <c r="M233" s="24"/>
      <c r="N233" s="31"/>
    </row>
    <row r="234" spans="1:14" ht="14.25" hidden="1" customHeight="1" x14ac:dyDescent="0.2">
      <c r="A234" s="29"/>
      <c r="B234" s="28"/>
      <c r="C234" s="27"/>
      <c r="D234" s="26"/>
      <c r="E234" s="25"/>
      <c r="F234" s="24"/>
      <c r="G234" s="24"/>
      <c r="H234" s="24"/>
      <c r="I234" s="24"/>
      <c r="J234" s="24"/>
      <c r="K234" s="24"/>
      <c r="L234" s="24"/>
      <c r="M234" s="24"/>
      <c r="N234" s="31"/>
    </row>
    <row r="235" spans="1:14" ht="14.25" hidden="1" customHeight="1" x14ac:dyDescent="0.2">
      <c r="A235" s="29"/>
      <c r="B235" s="28"/>
      <c r="C235" s="27"/>
      <c r="D235" s="26"/>
      <c r="E235" s="25"/>
      <c r="F235" s="24"/>
      <c r="G235" s="24"/>
      <c r="H235" s="24"/>
      <c r="I235" s="24"/>
      <c r="J235" s="24"/>
      <c r="K235" s="24"/>
      <c r="L235" s="24"/>
      <c r="M235" s="24"/>
      <c r="N235" s="31"/>
    </row>
    <row r="236" spans="1:14" ht="14.25" hidden="1" customHeight="1" x14ac:dyDescent="0.2">
      <c r="A236" s="29"/>
      <c r="B236" s="28"/>
      <c r="C236" s="27"/>
      <c r="D236" s="26"/>
      <c r="E236" s="25"/>
      <c r="F236" s="24"/>
      <c r="G236" s="24"/>
      <c r="H236" s="24"/>
      <c r="I236" s="24"/>
      <c r="J236" s="24"/>
      <c r="K236" s="24"/>
      <c r="L236" s="24"/>
      <c r="M236" s="24"/>
      <c r="N236" s="31"/>
    </row>
    <row r="237" spans="1:14" ht="14.25" hidden="1" customHeight="1" x14ac:dyDescent="0.2">
      <c r="A237" s="29"/>
      <c r="B237" s="28"/>
      <c r="C237" s="27"/>
      <c r="D237" s="26"/>
      <c r="E237" s="25"/>
      <c r="F237" s="24"/>
      <c r="G237" s="24"/>
      <c r="H237" s="24"/>
      <c r="I237" s="24"/>
      <c r="J237" s="24"/>
      <c r="K237" s="24"/>
      <c r="L237" s="24"/>
      <c r="M237" s="24"/>
      <c r="N237" s="31"/>
    </row>
    <row r="238" spans="1:14" ht="14.25" hidden="1" customHeight="1" x14ac:dyDescent="0.2">
      <c r="A238" s="29"/>
      <c r="B238" s="39"/>
      <c r="C238" s="38"/>
      <c r="D238" s="37"/>
      <c r="E238" s="36"/>
      <c r="F238" s="35"/>
      <c r="G238" s="35"/>
      <c r="H238" s="35"/>
      <c r="I238" s="35"/>
      <c r="J238" s="35"/>
      <c r="K238" s="35"/>
      <c r="L238" s="35"/>
      <c r="M238" s="35"/>
      <c r="N238" s="34"/>
    </row>
    <row r="239" spans="1:14" ht="14.25" hidden="1" customHeight="1" x14ac:dyDescent="0.2">
      <c r="A239" s="29"/>
      <c r="B239" s="28"/>
      <c r="C239" s="27"/>
      <c r="D239" s="26"/>
      <c r="E239" s="25"/>
      <c r="F239" s="24"/>
      <c r="G239" s="24"/>
      <c r="H239" s="24"/>
      <c r="I239" s="24"/>
      <c r="J239" s="24"/>
      <c r="K239" s="24"/>
      <c r="L239" s="24"/>
      <c r="M239" s="24"/>
      <c r="N239" s="31"/>
    </row>
    <row r="240" spans="1:14" ht="14.25" hidden="1" customHeight="1" x14ac:dyDescent="0.2">
      <c r="A240" s="29"/>
      <c r="B240" s="28"/>
      <c r="C240" s="27"/>
      <c r="D240" s="26"/>
      <c r="E240" s="25"/>
      <c r="F240" s="24"/>
      <c r="G240" s="24"/>
      <c r="H240" s="24"/>
      <c r="I240" s="24"/>
      <c r="J240" s="24"/>
      <c r="K240" s="24"/>
      <c r="L240" s="24"/>
      <c r="M240" s="24"/>
      <c r="N240" s="31"/>
    </row>
    <row r="241" spans="1:14" ht="14.25" hidden="1" customHeight="1" x14ac:dyDescent="0.2">
      <c r="A241" s="29"/>
      <c r="B241" s="28"/>
      <c r="C241" s="27"/>
      <c r="D241" s="26"/>
      <c r="E241" s="25"/>
      <c r="F241" s="24"/>
      <c r="G241" s="24"/>
      <c r="H241" s="24"/>
      <c r="I241" s="24"/>
      <c r="J241" s="24"/>
      <c r="K241" s="24"/>
      <c r="L241" s="24"/>
      <c r="M241" s="24"/>
      <c r="N241" s="31"/>
    </row>
    <row r="242" spans="1:14" ht="14.25" hidden="1" customHeight="1" x14ac:dyDescent="0.2">
      <c r="A242" s="29"/>
      <c r="B242" s="28"/>
      <c r="C242" s="27"/>
      <c r="D242" s="26"/>
      <c r="E242" s="25"/>
      <c r="F242" s="24"/>
      <c r="G242" s="24"/>
      <c r="H242" s="24"/>
      <c r="I242" s="24"/>
      <c r="J242" s="24"/>
      <c r="K242" s="24"/>
      <c r="L242" s="24"/>
      <c r="M242" s="24"/>
      <c r="N242" s="31"/>
    </row>
    <row r="243" spans="1:14" ht="14.25" hidden="1" customHeight="1" x14ac:dyDescent="0.2">
      <c r="A243" s="29"/>
      <c r="B243" s="28"/>
      <c r="C243" s="27"/>
      <c r="D243" s="26"/>
      <c r="E243" s="25"/>
      <c r="F243" s="24"/>
      <c r="G243" s="24"/>
      <c r="H243" s="24"/>
      <c r="I243" s="24"/>
      <c r="J243" s="24"/>
      <c r="K243" s="24"/>
      <c r="L243" s="24"/>
      <c r="M243" s="24"/>
      <c r="N243" s="31"/>
    </row>
    <row r="244" spans="1:14" ht="14.25" hidden="1" customHeight="1" x14ac:dyDescent="0.2">
      <c r="A244" s="29"/>
      <c r="B244" s="28"/>
      <c r="C244" s="27"/>
      <c r="D244" s="26"/>
      <c r="E244" s="25"/>
      <c r="F244" s="24"/>
      <c r="G244" s="24"/>
      <c r="H244" s="24"/>
      <c r="I244" s="24"/>
      <c r="J244" s="24"/>
      <c r="K244" s="24"/>
      <c r="L244" s="24"/>
      <c r="M244" s="24"/>
      <c r="N244" s="31"/>
    </row>
    <row r="245" spans="1:14" ht="14.25" hidden="1" customHeight="1" x14ac:dyDescent="0.2">
      <c r="A245" s="29"/>
      <c r="B245" s="28"/>
      <c r="C245" s="27"/>
      <c r="D245" s="26"/>
      <c r="E245" s="25"/>
      <c r="F245" s="24"/>
      <c r="G245" s="24"/>
      <c r="H245" s="24"/>
      <c r="I245" s="24"/>
      <c r="J245" s="24"/>
      <c r="K245" s="24"/>
      <c r="L245" s="24"/>
      <c r="M245" s="24"/>
      <c r="N245" s="31"/>
    </row>
    <row r="246" spans="1:14" ht="14.25" hidden="1" customHeight="1" x14ac:dyDescent="0.2">
      <c r="A246" s="29"/>
      <c r="B246" s="28"/>
      <c r="C246" s="27"/>
      <c r="D246" s="26"/>
      <c r="E246" s="25"/>
      <c r="F246" s="24"/>
      <c r="G246" s="24"/>
      <c r="H246" s="24"/>
      <c r="I246" s="24"/>
      <c r="J246" s="24"/>
      <c r="K246" s="24"/>
      <c r="L246" s="24"/>
      <c r="M246" s="24"/>
      <c r="N246" s="31"/>
    </row>
    <row r="247" spans="1:14" ht="14.25" hidden="1" customHeight="1" x14ac:dyDescent="0.2">
      <c r="A247" s="29"/>
      <c r="B247" s="28"/>
      <c r="C247" s="27"/>
      <c r="D247" s="26"/>
      <c r="E247" s="25"/>
      <c r="F247" s="24"/>
      <c r="G247" s="24"/>
      <c r="H247" s="24"/>
      <c r="I247" s="24"/>
      <c r="J247" s="24"/>
      <c r="K247" s="24"/>
      <c r="L247" s="24"/>
      <c r="M247" s="24"/>
      <c r="N247" s="31"/>
    </row>
    <row r="248" spans="1:14" ht="14.25" hidden="1" customHeight="1" x14ac:dyDescent="0.2">
      <c r="A248" s="29"/>
      <c r="B248" s="28"/>
      <c r="C248" s="27"/>
      <c r="D248" s="26"/>
      <c r="E248" s="25"/>
      <c r="F248" s="24"/>
      <c r="G248" s="24"/>
      <c r="H248" s="24"/>
      <c r="I248" s="24"/>
      <c r="J248" s="24"/>
      <c r="K248" s="24"/>
      <c r="L248" s="24"/>
      <c r="M248" s="24"/>
      <c r="N248" s="31"/>
    </row>
    <row r="249" spans="1:14" ht="14.25" hidden="1" customHeight="1" x14ac:dyDescent="0.2">
      <c r="A249" s="29"/>
      <c r="B249" s="28"/>
      <c r="C249" s="27"/>
      <c r="D249" s="26"/>
      <c r="E249" s="25"/>
      <c r="F249" s="24"/>
      <c r="G249" s="24"/>
      <c r="H249" s="24"/>
      <c r="I249" s="24"/>
      <c r="J249" s="24"/>
      <c r="K249" s="24"/>
      <c r="L249" s="24"/>
      <c r="M249" s="24"/>
      <c r="N249" s="31"/>
    </row>
    <row r="250" spans="1:14" ht="14.25" hidden="1" customHeight="1" x14ac:dyDescent="0.2">
      <c r="A250" s="29"/>
      <c r="B250" s="28"/>
      <c r="C250" s="27"/>
      <c r="D250" s="26"/>
      <c r="E250" s="25"/>
      <c r="F250" s="24"/>
      <c r="G250" s="24"/>
      <c r="H250" s="24"/>
      <c r="I250" s="24"/>
      <c r="J250" s="24"/>
      <c r="K250" s="24"/>
      <c r="L250" s="24"/>
      <c r="M250" s="24"/>
      <c r="N250" s="31"/>
    </row>
    <row r="251" spans="1:14" ht="14.25" hidden="1" customHeight="1" x14ac:dyDescent="0.2">
      <c r="A251" s="29"/>
      <c r="B251" s="28"/>
      <c r="C251" s="27"/>
      <c r="D251" s="26"/>
      <c r="E251" s="25"/>
      <c r="F251" s="24"/>
      <c r="G251" s="24"/>
      <c r="H251" s="24"/>
      <c r="I251" s="24"/>
      <c r="J251" s="24"/>
      <c r="K251" s="24"/>
      <c r="L251" s="24"/>
      <c r="M251" s="24"/>
      <c r="N251" s="31"/>
    </row>
    <row r="252" spans="1:14" ht="14.25" hidden="1" customHeight="1" x14ac:dyDescent="0.2">
      <c r="A252" s="29"/>
      <c r="B252" s="28"/>
      <c r="C252" s="27"/>
      <c r="D252" s="26"/>
      <c r="E252" s="25"/>
      <c r="F252" s="24"/>
      <c r="G252" s="24"/>
      <c r="H252" s="24"/>
      <c r="I252" s="24"/>
      <c r="J252" s="24"/>
      <c r="K252" s="24"/>
      <c r="L252" s="24"/>
      <c r="M252" s="24"/>
      <c r="N252" s="31"/>
    </row>
    <row r="253" spans="1:14" ht="14.25" hidden="1" customHeight="1" x14ac:dyDescent="0.2">
      <c r="A253" s="29"/>
      <c r="B253" s="28"/>
      <c r="C253" s="27"/>
      <c r="D253" s="26"/>
      <c r="E253" s="25"/>
      <c r="F253" s="24"/>
      <c r="G253" s="24"/>
      <c r="H253" s="24"/>
      <c r="I253" s="24"/>
      <c r="J253" s="24"/>
      <c r="K253" s="24"/>
      <c r="L253" s="24"/>
      <c r="M253" s="24"/>
      <c r="N253" s="31"/>
    </row>
    <row r="254" spans="1:14" ht="14.25" hidden="1" customHeight="1" x14ac:dyDescent="0.2">
      <c r="A254" s="29"/>
      <c r="B254" s="28"/>
      <c r="C254" s="27"/>
      <c r="D254" s="26"/>
      <c r="E254" s="25"/>
      <c r="F254" s="24"/>
      <c r="G254" s="24"/>
      <c r="H254" s="24"/>
      <c r="I254" s="24"/>
      <c r="J254" s="24"/>
      <c r="K254" s="24"/>
      <c r="L254" s="24"/>
      <c r="M254" s="24"/>
      <c r="N254" s="31"/>
    </row>
    <row r="255" spans="1:14" ht="14.25" hidden="1" customHeight="1" x14ac:dyDescent="0.2">
      <c r="A255" s="29"/>
      <c r="B255" s="28"/>
      <c r="C255" s="27"/>
      <c r="D255" s="26"/>
      <c r="E255" s="25"/>
      <c r="F255" s="24"/>
      <c r="G255" s="24"/>
      <c r="H255" s="24"/>
      <c r="I255" s="24"/>
      <c r="J255" s="24"/>
      <c r="K255" s="24"/>
      <c r="L255" s="24"/>
      <c r="M255" s="24"/>
      <c r="N255" s="31"/>
    </row>
    <row r="256" spans="1:14" ht="14.25" hidden="1" customHeight="1" x14ac:dyDescent="0.2">
      <c r="A256" s="29"/>
      <c r="B256" s="28"/>
      <c r="C256" s="27"/>
      <c r="D256" s="26"/>
      <c r="E256" s="25"/>
      <c r="F256" s="24"/>
      <c r="G256" s="24"/>
      <c r="H256" s="24"/>
      <c r="I256" s="24"/>
      <c r="J256" s="24"/>
      <c r="K256" s="24"/>
      <c r="L256" s="24"/>
      <c r="M256" s="24"/>
      <c r="N256" s="31"/>
    </row>
    <row r="257" spans="1:14" ht="14.25" hidden="1" customHeight="1" x14ac:dyDescent="0.2">
      <c r="A257" s="29"/>
      <c r="B257" s="28"/>
      <c r="C257" s="27"/>
      <c r="D257" s="26"/>
      <c r="E257" s="25"/>
      <c r="F257" s="24"/>
      <c r="G257" s="24"/>
      <c r="H257" s="24"/>
      <c r="I257" s="24"/>
      <c r="J257" s="24"/>
      <c r="K257" s="24"/>
      <c r="L257" s="24"/>
      <c r="M257" s="24"/>
      <c r="N257" s="31"/>
    </row>
    <row r="258" spans="1:14" ht="14.25" hidden="1" customHeight="1" x14ac:dyDescent="0.2">
      <c r="A258" s="29"/>
      <c r="B258" s="28"/>
      <c r="C258" s="27"/>
      <c r="D258" s="26"/>
      <c r="E258" s="25"/>
      <c r="F258" s="24"/>
      <c r="G258" s="24"/>
      <c r="H258" s="24"/>
      <c r="I258" s="24"/>
      <c r="J258" s="24"/>
      <c r="K258" s="24"/>
      <c r="L258" s="24"/>
      <c r="M258" s="24"/>
      <c r="N258" s="31"/>
    </row>
    <row r="259" spans="1:14" ht="14.25" hidden="1" customHeight="1" x14ac:dyDescent="0.2">
      <c r="A259" s="29"/>
      <c r="B259" s="28"/>
      <c r="C259" s="27"/>
      <c r="D259" s="26"/>
      <c r="E259" s="25"/>
      <c r="F259" s="24"/>
      <c r="G259" s="24"/>
      <c r="H259" s="24"/>
      <c r="I259" s="24"/>
      <c r="J259" s="24"/>
      <c r="K259" s="24"/>
      <c r="L259" s="24"/>
      <c r="M259" s="24"/>
      <c r="N259" s="31"/>
    </row>
    <row r="260" spans="1:14" ht="14.25" hidden="1" customHeight="1" x14ac:dyDescent="0.2">
      <c r="A260" s="29"/>
      <c r="B260" s="28"/>
      <c r="C260" s="27"/>
      <c r="D260" s="26"/>
      <c r="E260" s="25"/>
      <c r="F260" s="24"/>
      <c r="G260" s="24"/>
      <c r="H260" s="24"/>
      <c r="I260" s="24"/>
      <c r="J260" s="24"/>
      <c r="K260" s="24"/>
      <c r="L260" s="24"/>
      <c r="M260" s="24"/>
      <c r="N260" s="31"/>
    </row>
    <row r="261" spans="1:14" ht="14.25" hidden="1" customHeight="1" x14ac:dyDescent="0.2">
      <c r="A261" s="29"/>
      <c r="B261" s="28"/>
      <c r="C261" s="27"/>
      <c r="D261" s="26"/>
      <c r="E261" s="25"/>
      <c r="F261" s="24"/>
      <c r="G261" s="24"/>
      <c r="H261" s="24"/>
      <c r="I261" s="24"/>
      <c r="J261" s="24"/>
      <c r="K261" s="24"/>
      <c r="L261" s="24"/>
      <c r="M261" s="24"/>
      <c r="N261" s="31"/>
    </row>
    <row r="262" spans="1:14" ht="14.25" hidden="1" customHeight="1" x14ac:dyDescent="0.2">
      <c r="A262" s="29"/>
      <c r="B262" s="28"/>
      <c r="C262" s="27"/>
      <c r="D262" s="26"/>
      <c r="E262" s="25"/>
      <c r="F262" s="24"/>
      <c r="G262" s="24"/>
      <c r="H262" s="24"/>
      <c r="I262" s="24"/>
      <c r="J262" s="24"/>
      <c r="K262" s="24"/>
      <c r="L262" s="24"/>
      <c r="M262" s="24"/>
      <c r="N262" s="31"/>
    </row>
    <row r="263" spans="1:14" ht="14.25" hidden="1" customHeight="1" x14ac:dyDescent="0.2">
      <c r="A263" s="29"/>
      <c r="B263" s="28"/>
      <c r="C263" s="27"/>
      <c r="D263" s="26"/>
      <c r="E263" s="25"/>
      <c r="F263" s="24"/>
      <c r="G263" s="24"/>
      <c r="H263" s="24"/>
      <c r="I263" s="24"/>
      <c r="J263" s="24"/>
      <c r="K263" s="24"/>
      <c r="L263" s="24"/>
      <c r="M263" s="24"/>
      <c r="N263" s="31"/>
    </row>
    <row r="264" spans="1:14" ht="14.25" hidden="1" customHeight="1" x14ac:dyDescent="0.2">
      <c r="A264" s="29"/>
      <c r="B264" s="28"/>
      <c r="C264" s="27"/>
      <c r="D264" s="26"/>
      <c r="E264" s="25"/>
      <c r="F264" s="24"/>
      <c r="G264" s="24"/>
      <c r="H264" s="24"/>
      <c r="I264" s="24"/>
      <c r="J264" s="24"/>
      <c r="K264" s="24"/>
      <c r="L264" s="24"/>
      <c r="M264" s="24"/>
      <c r="N264" s="31"/>
    </row>
    <row r="265" spans="1:14" ht="14.25" hidden="1" customHeight="1" x14ac:dyDescent="0.2">
      <c r="A265" s="29"/>
      <c r="B265" s="28"/>
      <c r="C265" s="27"/>
      <c r="D265" s="26"/>
      <c r="E265" s="25"/>
      <c r="F265" s="24"/>
      <c r="G265" s="24"/>
      <c r="H265" s="24"/>
      <c r="I265" s="24"/>
      <c r="J265" s="24"/>
      <c r="K265" s="24"/>
      <c r="L265" s="24"/>
      <c r="M265" s="24"/>
      <c r="N265" s="31"/>
    </row>
    <row r="266" spans="1:14" ht="14.25" hidden="1" customHeight="1" x14ac:dyDescent="0.2">
      <c r="A266" s="29"/>
      <c r="B266" s="28"/>
      <c r="C266" s="27"/>
      <c r="D266" s="26"/>
      <c r="E266" s="25"/>
      <c r="F266" s="24"/>
      <c r="G266" s="24"/>
      <c r="H266" s="24"/>
      <c r="I266" s="24"/>
      <c r="J266" s="24"/>
      <c r="K266" s="24"/>
      <c r="L266" s="24"/>
      <c r="M266" s="24"/>
      <c r="N266" s="31"/>
    </row>
    <row r="267" spans="1:14" ht="14.25" hidden="1" customHeight="1" x14ac:dyDescent="0.2">
      <c r="A267" s="29"/>
      <c r="B267" s="28"/>
      <c r="C267" s="27"/>
      <c r="D267" s="26"/>
      <c r="E267" s="25"/>
      <c r="F267" s="24"/>
      <c r="G267" s="24"/>
      <c r="H267" s="24"/>
      <c r="I267" s="24"/>
      <c r="J267" s="24"/>
      <c r="K267" s="24"/>
      <c r="L267" s="24"/>
      <c r="M267" s="24"/>
      <c r="N267" s="31"/>
    </row>
    <row r="268" spans="1:14" ht="14.25" hidden="1" customHeight="1" x14ac:dyDescent="0.2">
      <c r="A268" s="29"/>
      <c r="B268" s="28"/>
      <c r="C268" s="27"/>
      <c r="D268" s="26"/>
      <c r="E268" s="25"/>
      <c r="F268" s="24"/>
      <c r="G268" s="24"/>
      <c r="H268" s="24"/>
      <c r="I268" s="24"/>
      <c r="J268" s="24"/>
      <c r="K268" s="24"/>
      <c r="L268" s="24"/>
      <c r="M268" s="24"/>
      <c r="N268" s="31"/>
    </row>
    <row r="269" spans="1:14" ht="14.25" hidden="1" customHeight="1" x14ac:dyDescent="0.2">
      <c r="A269" s="29"/>
      <c r="B269" s="28"/>
      <c r="C269" s="27"/>
      <c r="D269" s="26"/>
      <c r="E269" s="25"/>
      <c r="F269" s="24"/>
      <c r="G269" s="24"/>
      <c r="H269" s="24"/>
      <c r="I269" s="24"/>
      <c r="J269" s="24"/>
      <c r="K269" s="24"/>
      <c r="L269" s="24"/>
      <c r="M269" s="24"/>
      <c r="N269" s="31"/>
    </row>
    <row r="270" spans="1:14" ht="14.25" hidden="1" customHeight="1" x14ac:dyDescent="0.2">
      <c r="A270" s="29"/>
      <c r="B270" s="28"/>
      <c r="C270" s="27"/>
      <c r="D270" s="26"/>
      <c r="E270" s="25"/>
      <c r="F270" s="24"/>
      <c r="G270" s="24"/>
      <c r="H270" s="24"/>
      <c r="I270" s="24"/>
      <c r="J270" s="24"/>
      <c r="K270" s="24"/>
      <c r="L270" s="24"/>
      <c r="M270" s="24"/>
      <c r="N270" s="31"/>
    </row>
    <row r="271" spans="1:14" ht="14.25" hidden="1" customHeight="1" x14ac:dyDescent="0.2">
      <c r="A271" s="29"/>
      <c r="B271" s="28"/>
      <c r="C271" s="27"/>
      <c r="D271" s="26"/>
      <c r="E271" s="25"/>
      <c r="F271" s="24"/>
      <c r="G271" s="24"/>
      <c r="H271" s="24"/>
      <c r="I271" s="24"/>
      <c r="J271" s="24"/>
      <c r="K271" s="24"/>
      <c r="L271" s="24"/>
      <c r="M271" s="24"/>
      <c r="N271" s="31"/>
    </row>
    <row r="272" spans="1:14" ht="14.25" hidden="1" customHeight="1" x14ac:dyDescent="0.2">
      <c r="A272" s="29"/>
      <c r="B272" s="28"/>
      <c r="C272" s="27"/>
      <c r="D272" s="26"/>
      <c r="E272" s="25"/>
      <c r="F272" s="24"/>
      <c r="G272" s="24"/>
      <c r="H272" s="24"/>
      <c r="I272" s="24"/>
      <c r="J272" s="24"/>
      <c r="K272" s="24"/>
      <c r="L272" s="24"/>
      <c r="M272" s="24"/>
      <c r="N272" s="31"/>
    </row>
    <row r="273" spans="1:14" ht="14.25" hidden="1" customHeight="1" x14ac:dyDescent="0.2">
      <c r="A273" s="29"/>
      <c r="B273" s="28"/>
      <c r="C273" s="27"/>
      <c r="D273" s="26"/>
      <c r="E273" s="25"/>
      <c r="F273" s="24"/>
      <c r="G273" s="24"/>
      <c r="H273" s="24"/>
      <c r="I273" s="24"/>
      <c r="J273" s="24"/>
      <c r="K273" s="24"/>
      <c r="L273" s="24"/>
      <c r="M273" s="24"/>
      <c r="N273" s="31"/>
    </row>
    <row r="274" spans="1:14" ht="14.25" hidden="1" customHeight="1" x14ac:dyDescent="0.2">
      <c r="A274" s="29"/>
      <c r="B274" s="28"/>
      <c r="C274" s="27"/>
      <c r="D274" s="26"/>
      <c r="E274" s="25"/>
      <c r="F274" s="24"/>
      <c r="G274" s="24"/>
      <c r="H274" s="24"/>
      <c r="I274" s="24"/>
      <c r="J274" s="24"/>
      <c r="K274" s="24"/>
      <c r="L274" s="24"/>
      <c r="M274" s="24"/>
      <c r="N274" s="31"/>
    </row>
    <row r="275" spans="1:14" ht="14.25" hidden="1" customHeight="1" x14ac:dyDescent="0.2">
      <c r="A275" s="29"/>
      <c r="B275" s="28"/>
      <c r="C275" s="27"/>
      <c r="D275" s="26"/>
      <c r="E275" s="25"/>
      <c r="F275" s="24"/>
      <c r="G275" s="24"/>
      <c r="H275" s="24"/>
      <c r="I275" s="24"/>
      <c r="J275" s="24"/>
      <c r="K275" s="24"/>
      <c r="L275" s="24"/>
      <c r="M275" s="24"/>
      <c r="N275" s="31"/>
    </row>
    <row r="276" spans="1:14" ht="14.25" hidden="1" customHeight="1" x14ac:dyDescent="0.2">
      <c r="A276" s="29"/>
      <c r="B276" s="28"/>
      <c r="C276" s="27"/>
      <c r="D276" s="26"/>
      <c r="E276" s="25"/>
      <c r="F276" s="24"/>
      <c r="G276" s="24"/>
      <c r="H276" s="24"/>
      <c r="I276" s="24"/>
      <c r="J276" s="24"/>
      <c r="K276" s="24"/>
      <c r="L276" s="24"/>
      <c r="M276" s="24"/>
      <c r="N276" s="31"/>
    </row>
    <row r="277" spans="1:14" ht="14.25" hidden="1" customHeight="1" x14ac:dyDescent="0.2">
      <c r="A277" s="29"/>
      <c r="B277" s="28"/>
      <c r="C277" s="27"/>
      <c r="D277" s="26"/>
      <c r="E277" s="25"/>
      <c r="F277" s="24"/>
      <c r="G277" s="24"/>
      <c r="H277" s="24"/>
      <c r="I277" s="24"/>
      <c r="J277" s="24"/>
      <c r="K277" s="24"/>
      <c r="L277" s="24"/>
      <c r="M277" s="24"/>
      <c r="N277" s="31"/>
    </row>
    <row r="278" spans="1:14" ht="14.25" hidden="1" customHeight="1" x14ac:dyDescent="0.2">
      <c r="A278" s="29"/>
      <c r="B278" s="28"/>
      <c r="C278" s="27"/>
      <c r="D278" s="26"/>
      <c r="E278" s="25"/>
      <c r="F278" s="24"/>
      <c r="G278" s="24"/>
      <c r="H278" s="24"/>
      <c r="I278" s="24"/>
      <c r="J278" s="24"/>
      <c r="K278" s="24"/>
      <c r="L278" s="24"/>
      <c r="M278" s="24"/>
      <c r="N278" s="31"/>
    </row>
    <row r="279" spans="1:14" ht="14.25" hidden="1" customHeight="1" x14ac:dyDescent="0.2">
      <c r="A279" s="29"/>
      <c r="B279" s="28"/>
      <c r="C279" s="27"/>
      <c r="D279" s="26"/>
      <c r="E279" s="25"/>
      <c r="F279" s="24"/>
      <c r="G279" s="24"/>
      <c r="H279" s="24"/>
      <c r="I279" s="24"/>
      <c r="J279" s="24"/>
      <c r="K279" s="24"/>
      <c r="L279" s="24"/>
      <c r="M279" s="24"/>
      <c r="N279" s="31"/>
    </row>
    <row r="280" spans="1:14" ht="14.25" hidden="1" customHeight="1" x14ac:dyDescent="0.2">
      <c r="A280" s="29"/>
      <c r="B280" s="28"/>
      <c r="C280" s="27"/>
      <c r="D280" s="26"/>
      <c r="E280" s="25"/>
      <c r="F280" s="24"/>
      <c r="G280" s="24"/>
      <c r="H280" s="24"/>
      <c r="I280" s="24"/>
      <c r="J280" s="24"/>
      <c r="K280" s="24"/>
      <c r="L280" s="24"/>
      <c r="M280" s="24"/>
      <c r="N280" s="31"/>
    </row>
    <row r="281" spans="1:14" ht="14.25" hidden="1" customHeight="1" x14ac:dyDescent="0.2">
      <c r="A281" s="29"/>
      <c r="B281" s="28"/>
      <c r="C281" s="27"/>
      <c r="D281" s="26"/>
      <c r="E281" s="25"/>
      <c r="F281" s="24"/>
      <c r="G281" s="24"/>
      <c r="H281" s="24"/>
      <c r="I281" s="24"/>
      <c r="J281" s="24"/>
      <c r="K281" s="24"/>
      <c r="L281" s="24"/>
      <c r="M281" s="24"/>
      <c r="N281" s="31"/>
    </row>
    <row r="282" spans="1:14" ht="14.25" hidden="1" customHeight="1" x14ac:dyDescent="0.2">
      <c r="A282" s="29"/>
      <c r="B282" s="28"/>
      <c r="C282" s="27"/>
      <c r="D282" s="26"/>
      <c r="E282" s="25"/>
      <c r="F282" s="24"/>
      <c r="G282" s="24"/>
      <c r="H282" s="24"/>
      <c r="I282" s="24"/>
      <c r="J282" s="24"/>
      <c r="K282" s="24"/>
      <c r="L282" s="24"/>
      <c r="M282" s="24"/>
      <c r="N282" s="31"/>
    </row>
    <row r="283" spans="1:14" ht="14.25" hidden="1" customHeight="1" x14ac:dyDescent="0.2">
      <c r="A283" s="29"/>
      <c r="B283" s="28"/>
      <c r="C283" s="27"/>
      <c r="D283" s="26"/>
      <c r="E283" s="25"/>
      <c r="F283" s="24"/>
      <c r="G283" s="24"/>
      <c r="H283" s="24"/>
      <c r="I283" s="24"/>
      <c r="J283" s="24"/>
      <c r="K283" s="24"/>
      <c r="L283" s="24"/>
      <c r="M283" s="24"/>
      <c r="N283" s="31"/>
    </row>
    <row r="284" spans="1:14" ht="14.25" hidden="1" customHeight="1" x14ac:dyDescent="0.2">
      <c r="A284" s="29"/>
      <c r="B284" s="28"/>
      <c r="C284" s="27"/>
      <c r="D284" s="26"/>
      <c r="E284" s="25"/>
      <c r="F284" s="24"/>
      <c r="G284" s="24"/>
      <c r="H284" s="24"/>
      <c r="I284" s="24"/>
      <c r="J284" s="24"/>
      <c r="K284" s="24"/>
      <c r="L284" s="24"/>
      <c r="M284" s="24"/>
      <c r="N284" s="31"/>
    </row>
    <row r="285" spans="1:14" ht="14.25" hidden="1" customHeight="1" x14ac:dyDescent="0.2">
      <c r="A285" s="29"/>
      <c r="B285" s="28"/>
      <c r="C285" s="27"/>
      <c r="D285" s="26"/>
      <c r="E285" s="25"/>
      <c r="F285" s="24"/>
      <c r="G285" s="24"/>
      <c r="H285" s="24"/>
      <c r="I285" s="24"/>
      <c r="J285" s="24"/>
      <c r="K285" s="24"/>
      <c r="L285" s="24"/>
      <c r="M285" s="24"/>
      <c r="N285" s="31"/>
    </row>
    <row r="286" spans="1:14" ht="14.25" hidden="1" customHeight="1" x14ac:dyDescent="0.2">
      <c r="A286" s="29"/>
      <c r="B286" s="28"/>
      <c r="C286" s="27"/>
      <c r="D286" s="26"/>
      <c r="E286" s="25"/>
      <c r="F286" s="24"/>
      <c r="G286" s="24"/>
      <c r="H286" s="24"/>
      <c r="I286" s="24"/>
      <c r="J286" s="24"/>
      <c r="K286" s="24"/>
      <c r="L286" s="24"/>
      <c r="M286" s="24"/>
      <c r="N286" s="31"/>
    </row>
    <row r="287" spans="1:14" ht="14.25" hidden="1" customHeight="1" x14ac:dyDescent="0.2">
      <c r="A287" s="29"/>
      <c r="B287" s="28"/>
      <c r="C287" s="27"/>
      <c r="D287" s="26"/>
      <c r="E287" s="25"/>
      <c r="F287" s="24"/>
      <c r="G287" s="24"/>
      <c r="H287" s="24"/>
      <c r="I287" s="24"/>
      <c r="J287" s="24"/>
      <c r="K287" s="24"/>
      <c r="L287" s="24"/>
      <c r="M287" s="24"/>
      <c r="N287" s="31"/>
    </row>
    <row r="288" spans="1:14" ht="14.25" hidden="1" customHeight="1" x14ac:dyDescent="0.2">
      <c r="A288" s="29"/>
      <c r="B288" s="28"/>
      <c r="C288" s="27"/>
      <c r="D288" s="26"/>
      <c r="E288" s="25"/>
      <c r="F288" s="24"/>
      <c r="G288" s="24"/>
      <c r="H288" s="24"/>
      <c r="I288" s="24"/>
      <c r="J288" s="24"/>
      <c r="K288" s="24"/>
      <c r="L288" s="24"/>
      <c r="M288" s="24"/>
      <c r="N288" s="31"/>
    </row>
    <row r="289" spans="1:14" ht="14.25" hidden="1" customHeight="1" x14ac:dyDescent="0.2">
      <c r="A289" s="29"/>
      <c r="B289" s="28"/>
      <c r="C289" s="27"/>
      <c r="D289" s="26"/>
      <c r="E289" s="25"/>
      <c r="F289" s="24"/>
      <c r="G289" s="24"/>
      <c r="H289" s="24"/>
      <c r="I289" s="24"/>
      <c r="J289" s="24"/>
      <c r="K289" s="24"/>
      <c r="L289" s="24"/>
      <c r="M289" s="24"/>
      <c r="N289" s="31"/>
    </row>
    <row r="290" spans="1:14" ht="14.25" hidden="1" customHeight="1" x14ac:dyDescent="0.2">
      <c r="A290" s="29"/>
      <c r="B290" s="28"/>
      <c r="C290" s="27"/>
      <c r="D290" s="26"/>
      <c r="E290" s="25"/>
      <c r="F290" s="24"/>
      <c r="G290" s="24"/>
      <c r="H290" s="24"/>
      <c r="I290" s="24"/>
      <c r="J290" s="24"/>
      <c r="K290" s="24"/>
      <c r="L290" s="24"/>
      <c r="M290" s="24"/>
      <c r="N290" s="31"/>
    </row>
    <row r="291" spans="1:14" ht="14.25" hidden="1" customHeight="1" x14ac:dyDescent="0.2">
      <c r="A291" s="29"/>
      <c r="B291" s="28"/>
      <c r="C291" s="27"/>
      <c r="D291" s="26"/>
      <c r="E291" s="25"/>
      <c r="F291" s="24"/>
      <c r="G291" s="24"/>
      <c r="H291" s="24"/>
      <c r="I291" s="24"/>
      <c r="J291" s="24"/>
      <c r="K291" s="24"/>
      <c r="L291" s="24"/>
      <c r="M291" s="24"/>
      <c r="N291" s="31"/>
    </row>
    <row r="292" spans="1:14" ht="14.25" hidden="1" customHeight="1" x14ac:dyDescent="0.2">
      <c r="A292" s="29"/>
      <c r="B292" s="28"/>
      <c r="C292" s="27"/>
      <c r="D292" s="26"/>
      <c r="E292" s="25"/>
      <c r="F292" s="24"/>
      <c r="G292" s="24"/>
      <c r="H292" s="24"/>
      <c r="I292" s="24"/>
      <c r="J292" s="24"/>
      <c r="K292" s="24"/>
      <c r="L292" s="24"/>
      <c r="M292" s="24"/>
      <c r="N292" s="31"/>
    </row>
    <row r="293" spans="1:14" ht="14.25" hidden="1" customHeight="1" x14ac:dyDescent="0.2">
      <c r="A293" s="29"/>
      <c r="B293" s="28"/>
      <c r="C293" s="27"/>
      <c r="D293" s="26"/>
      <c r="E293" s="25"/>
      <c r="F293" s="24"/>
      <c r="G293" s="24"/>
      <c r="H293" s="24"/>
      <c r="I293" s="24"/>
      <c r="J293" s="24"/>
      <c r="K293" s="24"/>
      <c r="L293" s="24"/>
      <c r="M293" s="24"/>
      <c r="N293" s="31"/>
    </row>
    <row r="294" spans="1:14" ht="14.25" hidden="1" customHeight="1" x14ac:dyDescent="0.2">
      <c r="A294" s="29"/>
      <c r="B294" s="28"/>
      <c r="C294" s="27"/>
      <c r="D294" s="26"/>
      <c r="E294" s="25"/>
      <c r="F294" s="24"/>
      <c r="G294" s="24"/>
      <c r="H294" s="24"/>
      <c r="I294" s="24"/>
      <c r="J294" s="24"/>
      <c r="K294" s="24"/>
      <c r="L294" s="24"/>
      <c r="M294" s="24"/>
      <c r="N294" s="31"/>
    </row>
    <row r="295" spans="1:14" ht="14.25" hidden="1" customHeight="1" x14ac:dyDescent="0.2">
      <c r="A295" s="29"/>
      <c r="B295" s="28"/>
      <c r="C295" s="27"/>
      <c r="D295" s="26"/>
      <c r="E295" s="25"/>
      <c r="F295" s="24"/>
      <c r="G295" s="24"/>
      <c r="H295" s="24"/>
      <c r="I295" s="24"/>
      <c r="J295" s="24"/>
      <c r="K295" s="24"/>
      <c r="L295" s="24"/>
      <c r="M295" s="24"/>
      <c r="N295" s="31"/>
    </row>
    <row r="296" spans="1:14" ht="14.25" hidden="1" customHeight="1" x14ac:dyDescent="0.2">
      <c r="A296" s="29"/>
      <c r="B296" s="28"/>
      <c r="C296" s="27"/>
      <c r="D296" s="26"/>
      <c r="E296" s="25"/>
      <c r="F296" s="24"/>
      <c r="G296" s="24"/>
      <c r="H296" s="24"/>
      <c r="I296" s="24"/>
      <c r="J296" s="24"/>
      <c r="K296" s="24"/>
      <c r="L296" s="24"/>
      <c r="M296" s="24"/>
      <c r="N296" s="31"/>
    </row>
    <row r="297" spans="1:14" ht="14.25" hidden="1" customHeight="1" x14ac:dyDescent="0.2">
      <c r="A297" s="29"/>
      <c r="B297" s="28"/>
      <c r="C297" s="27"/>
      <c r="D297" s="26"/>
      <c r="E297" s="25"/>
      <c r="F297" s="24"/>
      <c r="G297" s="24"/>
      <c r="H297" s="24"/>
      <c r="I297" s="24"/>
      <c r="J297" s="24"/>
      <c r="K297" s="24"/>
      <c r="L297" s="24"/>
      <c r="M297" s="24"/>
      <c r="N297" s="31"/>
    </row>
    <row r="298" spans="1:14" ht="14.25" hidden="1" customHeight="1" x14ac:dyDescent="0.2">
      <c r="A298" s="29"/>
      <c r="B298" s="28"/>
      <c r="C298" s="27"/>
      <c r="D298" s="26"/>
      <c r="E298" s="25"/>
      <c r="F298" s="24"/>
      <c r="G298" s="24"/>
      <c r="H298" s="24"/>
      <c r="I298" s="24"/>
      <c r="J298" s="24"/>
      <c r="K298" s="24"/>
      <c r="L298" s="24"/>
      <c r="M298" s="24"/>
      <c r="N298" s="31"/>
    </row>
    <row r="299" spans="1:14" ht="14.25" hidden="1" customHeight="1" x14ac:dyDescent="0.2">
      <c r="A299" s="29"/>
      <c r="B299" s="28"/>
      <c r="C299" s="27"/>
      <c r="D299" s="26"/>
      <c r="E299" s="25"/>
      <c r="F299" s="24"/>
      <c r="G299" s="24"/>
      <c r="H299" s="24"/>
      <c r="I299" s="24"/>
      <c r="J299" s="24"/>
      <c r="K299" s="24"/>
      <c r="L299" s="24"/>
      <c r="M299" s="24"/>
      <c r="N299" s="31"/>
    </row>
    <row r="300" spans="1:14" ht="14.25" hidden="1" customHeight="1" x14ac:dyDescent="0.2">
      <c r="A300" s="29"/>
      <c r="B300" s="28"/>
      <c r="C300" s="27"/>
      <c r="D300" s="26"/>
      <c r="E300" s="25"/>
      <c r="F300" s="24"/>
      <c r="G300" s="24"/>
      <c r="H300" s="24"/>
      <c r="I300" s="24"/>
      <c r="J300" s="24"/>
      <c r="K300" s="24"/>
      <c r="L300" s="24"/>
      <c r="M300" s="24"/>
      <c r="N300" s="31"/>
    </row>
    <row r="301" spans="1:14" ht="14.25" hidden="1" customHeight="1" x14ac:dyDescent="0.2">
      <c r="A301" s="29"/>
      <c r="B301" s="28"/>
      <c r="C301" s="27"/>
      <c r="D301" s="26"/>
      <c r="E301" s="25"/>
      <c r="F301" s="24"/>
      <c r="G301" s="24"/>
      <c r="H301" s="24"/>
      <c r="I301" s="24"/>
      <c r="J301" s="24"/>
      <c r="K301" s="24"/>
      <c r="L301" s="24"/>
      <c r="M301" s="24"/>
      <c r="N301" s="31"/>
    </row>
    <row r="302" spans="1:14" ht="14.25" hidden="1" customHeight="1" x14ac:dyDescent="0.2">
      <c r="A302" s="29"/>
      <c r="B302" s="28"/>
      <c r="C302" s="27"/>
      <c r="D302" s="26"/>
      <c r="E302" s="25"/>
      <c r="F302" s="24"/>
      <c r="G302" s="24"/>
      <c r="H302" s="24"/>
      <c r="I302" s="24"/>
      <c r="J302" s="24"/>
      <c r="K302" s="24"/>
      <c r="L302" s="24"/>
      <c r="M302" s="24"/>
      <c r="N302" s="31"/>
    </row>
    <row r="303" spans="1:14" ht="14.25" hidden="1" customHeight="1" x14ac:dyDescent="0.2">
      <c r="A303" s="29"/>
      <c r="B303" s="28"/>
      <c r="C303" s="27"/>
      <c r="D303" s="26"/>
      <c r="E303" s="25"/>
      <c r="F303" s="24"/>
      <c r="G303" s="24"/>
      <c r="H303" s="24"/>
      <c r="I303" s="24"/>
      <c r="J303" s="24"/>
      <c r="K303" s="24"/>
      <c r="L303" s="24"/>
      <c r="M303" s="24"/>
      <c r="N303" s="31"/>
    </row>
    <row r="304" spans="1:14" ht="14.25" hidden="1" customHeight="1" x14ac:dyDescent="0.2">
      <c r="A304" s="29"/>
      <c r="B304" s="28"/>
      <c r="C304" s="27"/>
      <c r="D304" s="26"/>
      <c r="E304" s="25"/>
      <c r="F304" s="24"/>
      <c r="G304" s="24"/>
      <c r="H304" s="24"/>
      <c r="I304" s="24"/>
      <c r="J304" s="24"/>
      <c r="K304" s="24"/>
      <c r="L304" s="24"/>
      <c r="M304" s="24"/>
      <c r="N304" s="31"/>
    </row>
    <row r="305" spans="1:14" ht="14.25" hidden="1" customHeight="1" x14ac:dyDescent="0.2">
      <c r="A305" s="29"/>
      <c r="B305" s="28"/>
      <c r="C305" s="27"/>
      <c r="D305" s="26"/>
      <c r="E305" s="25"/>
      <c r="F305" s="24"/>
      <c r="G305" s="24"/>
      <c r="H305" s="24"/>
      <c r="I305" s="24"/>
      <c r="J305" s="24"/>
      <c r="K305" s="24"/>
      <c r="L305" s="24"/>
      <c r="M305" s="24"/>
      <c r="N305" s="31"/>
    </row>
    <row r="306" spans="1:14" ht="14.25" hidden="1" customHeight="1" x14ac:dyDescent="0.2">
      <c r="A306" s="29"/>
      <c r="B306" s="28"/>
      <c r="C306" s="27"/>
      <c r="D306" s="26"/>
      <c r="E306" s="25"/>
      <c r="F306" s="24"/>
      <c r="G306" s="24"/>
      <c r="H306" s="24"/>
      <c r="I306" s="24"/>
      <c r="J306" s="24"/>
      <c r="K306" s="24"/>
      <c r="L306" s="24"/>
      <c r="M306" s="24"/>
      <c r="N306" s="31"/>
    </row>
    <row r="307" spans="1:14" ht="14.25" hidden="1" customHeight="1" x14ac:dyDescent="0.2">
      <c r="A307" s="29"/>
      <c r="B307" s="28"/>
      <c r="C307" s="27"/>
      <c r="D307" s="26"/>
      <c r="E307" s="25"/>
      <c r="F307" s="24"/>
      <c r="G307" s="24"/>
      <c r="H307" s="24"/>
      <c r="I307" s="24"/>
      <c r="J307" s="24"/>
      <c r="K307" s="24"/>
      <c r="L307" s="24"/>
      <c r="M307" s="24"/>
      <c r="N307" s="31"/>
    </row>
    <row r="308" spans="1:14" ht="14.25" hidden="1" customHeight="1" x14ac:dyDescent="0.2">
      <c r="A308" s="29"/>
      <c r="B308" s="28"/>
      <c r="C308" s="27"/>
      <c r="D308" s="26"/>
      <c r="E308" s="25"/>
      <c r="F308" s="24"/>
      <c r="G308" s="24"/>
      <c r="H308" s="24"/>
      <c r="I308" s="24"/>
      <c r="J308" s="24"/>
      <c r="K308" s="24"/>
      <c r="L308" s="24"/>
      <c r="M308" s="24"/>
      <c r="N308" s="31"/>
    </row>
    <row r="309" spans="1:14" ht="14.25" hidden="1" customHeight="1" x14ac:dyDescent="0.2">
      <c r="A309" s="29"/>
      <c r="B309" s="28"/>
      <c r="C309" s="27"/>
      <c r="D309" s="26"/>
      <c r="E309" s="25"/>
      <c r="F309" s="24"/>
      <c r="G309" s="24"/>
      <c r="H309" s="24"/>
      <c r="I309" s="24"/>
      <c r="J309" s="24"/>
      <c r="K309" s="24"/>
      <c r="L309" s="24"/>
      <c r="M309" s="24"/>
      <c r="N309" s="31"/>
    </row>
    <row r="310" spans="1:14" ht="14.25" hidden="1" customHeight="1" x14ac:dyDescent="0.2">
      <c r="A310" s="29"/>
      <c r="B310" s="28"/>
      <c r="C310" s="27"/>
      <c r="D310" s="26"/>
      <c r="E310" s="25"/>
      <c r="F310" s="24"/>
      <c r="G310" s="24"/>
      <c r="H310" s="24"/>
      <c r="I310" s="24"/>
      <c r="J310" s="24"/>
      <c r="K310" s="24"/>
      <c r="L310" s="24"/>
      <c r="M310" s="24"/>
      <c r="N310" s="31"/>
    </row>
    <row r="311" spans="1:14" ht="14.25" hidden="1" customHeight="1" x14ac:dyDescent="0.2">
      <c r="A311" s="29"/>
      <c r="B311" s="28"/>
      <c r="C311" s="27"/>
      <c r="D311" s="26"/>
      <c r="E311" s="25"/>
      <c r="F311" s="24"/>
      <c r="G311" s="24"/>
      <c r="H311" s="24"/>
      <c r="I311" s="24"/>
      <c r="J311" s="24"/>
      <c r="K311" s="24"/>
      <c r="L311" s="24"/>
      <c r="M311" s="24"/>
      <c r="N311" s="31"/>
    </row>
    <row r="312" spans="1:14" ht="14.25" hidden="1" customHeight="1" x14ac:dyDescent="0.2">
      <c r="A312" s="29"/>
      <c r="B312" s="28"/>
      <c r="C312" s="27"/>
      <c r="D312" s="26"/>
      <c r="E312" s="25"/>
      <c r="F312" s="24"/>
      <c r="G312" s="24"/>
      <c r="H312" s="24"/>
      <c r="I312" s="24"/>
      <c r="J312" s="24"/>
      <c r="K312" s="24"/>
      <c r="L312" s="24"/>
      <c r="M312" s="24"/>
      <c r="N312" s="31"/>
    </row>
    <row r="313" spans="1:14" ht="14.25" hidden="1" customHeight="1" x14ac:dyDescent="0.2">
      <c r="A313" s="29"/>
      <c r="B313" s="28"/>
      <c r="C313" s="27"/>
      <c r="D313" s="26"/>
      <c r="E313" s="25"/>
      <c r="F313" s="24"/>
      <c r="G313" s="24"/>
      <c r="H313" s="24"/>
      <c r="I313" s="24"/>
      <c r="J313" s="24"/>
      <c r="K313" s="24"/>
      <c r="L313" s="24"/>
      <c r="M313" s="24"/>
      <c r="N313" s="31"/>
    </row>
    <row r="314" spans="1:14" ht="14.25" hidden="1" customHeight="1" x14ac:dyDescent="0.2">
      <c r="A314" s="29"/>
      <c r="B314" s="28"/>
      <c r="C314" s="27"/>
      <c r="D314" s="26"/>
      <c r="E314" s="25"/>
      <c r="F314" s="24"/>
      <c r="G314" s="24"/>
      <c r="H314" s="24"/>
      <c r="I314" s="24"/>
      <c r="J314" s="24"/>
      <c r="K314" s="24"/>
      <c r="L314" s="24"/>
      <c r="M314" s="24"/>
      <c r="N314" s="31"/>
    </row>
    <row r="315" spans="1:14" ht="14.25" hidden="1" customHeight="1" x14ac:dyDescent="0.2">
      <c r="A315" s="29"/>
      <c r="B315" s="28"/>
      <c r="C315" s="27"/>
      <c r="D315" s="26"/>
      <c r="E315" s="25"/>
      <c r="F315" s="24"/>
      <c r="G315" s="24"/>
      <c r="H315" s="24"/>
      <c r="I315" s="24"/>
      <c r="J315" s="24"/>
      <c r="K315" s="24"/>
      <c r="L315" s="24"/>
      <c r="M315" s="24"/>
      <c r="N315" s="31"/>
    </row>
    <row r="316" spans="1:14" ht="14.25" hidden="1" customHeight="1" x14ac:dyDescent="0.2">
      <c r="A316" s="29"/>
      <c r="B316" s="28"/>
      <c r="C316" s="27"/>
      <c r="D316" s="26"/>
      <c r="E316" s="25"/>
      <c r="F316" s="24"/>
      <c r="G316" s="24"/>
      <c r="H316" s="24"/>
      <c r="I316" s="24"/>
      <c r="J316" s="24"/>
      <c r="K316" s="24"/>
      <c r="L316" s="24"/>
      <c r="M316" s="24"/>
      <c r="N316" s="31"/>
    </row>
    <row r="317" spans="1:14" ht="14.25" hidden="1" customHeight="1" x14ac:dyDescent="0.2">
      <c r="A317" s="29"/>
      <c r="B317" s="28"/>
      <c r="C317" s="27"/>
      <c r="D317" s="26"/>
      <c r="E317" s="25"/>
      <c r="F317" s="24"/>
      <c r="G317" s="24"/>
      <c r="H317" s="24"/>
      <c r="I317" s="24"/>
      <c r="J317" s="24"/>
      <c r="K317" s="24"/>
      <c r="L317" s="24"/>
      <c r="M317" s="24"/>
      <c r="N317" s="31"/>
    </row>
    <row r="318" spans="1:14" ht="14.25" hidden="1" customHeight="1" x14ac:dyDescent="0.2">
      <c r="A318" s="29"/>
      <c r="B318" s="28"/>
      <c r="C318" s="27"/>
      <c r="D318" s="26"/>
      <c r="E318" s="25"/>
      <c r="F318" s="24"/>
      <c r="G318" s="24"/>
      <c r="H318" s="24"/>
      <c r="I318" s="24"/>
      <c r="J318" s="24"/>
      <c r="K318" s="24"/>
      <c r="L318" s="24"/>
      <c r="M318" s="24"/>
      <c r="N318" s="31"/>
    </row>
    <row r="319" spans="1:14" ht="14.25" hidden="1" customHeight="1" x14ac:dyDescent="0.2">
      <c r="A319" s="29"/>
      <c r="B319" s="28"/>
      <c r="C319" s="27"/>
      <c r="D319" s="26"/>
      <c r="E319" s="25"/>
      <c r="F319" s="24"/>
      <c r="G319" s="24"/>
      <c r="H319" s="24"/>
      <c r="I319" s="24"/>
      <c r="J319" s="24"/>
      <c r="K319" s="24"/>
      <c r="L319" s="24"/>
      <c r="M319" s="24"/>
      <c r="N319" s="31"/>
    </row>
    <row r="320" spans="1:14" ht="14.25" hidden="1" customHeight="1" x14ac:dyDescent="0.2">
      <c r="A320" s="29"/>
      <c r="B320" s="28"/>
      <c r="C320" s="27"/>
      <c r="D320" s="26"/>
      <c r="E320" s="25"/>
      <c r="F320" s="24"/>
      <c r="G320" s="24"/>
      <c r="H320" s="24"/>
      <c r="I320" s="24"/>
      <c r="J320" s="24"/>
      <c r="K320" s="24"/>
      <c r="L320" s="24"/>
      <c r="M320" s="24"/>
      <c r="N320" s="31"/>
    </row>
    <row r="321" spans="1:14" ht="14.25" hidden="1" customHeight="1" x14ac:dyDescent="0.2">
      <c r="A321" s="29"/>
      <c r="B321" s="28"/>
      <c r="C321" s="27"/>
      <c r="D321" s="26"/>
      <c r="E321" s="25"/>
      <c r="F321" s="24"/>
      <c r="G321" s="24"/>
      <c r="H321" s="24"/>
      <c r="I321" s="24"/>
      <c r="J321" s="24"/>
      <c r="K321" s="24"/>
      <c r="L321" s="24"/>
      <c r="M321" s="24"/>
      <c r="N321" s="31"/>
    </row>
    <row r="322" spans="1:14" ht="14.25" hidden="1" customHeight="1" x14ac:dyDescent="0.2">
      <c r="A322" s="29"/>
      <c r="B322" s="28"/>
      <c r="C322" s="27"/>
      <c r="D322" s="26"/>
      <c r="E322" s="25"/>
      <c r="F322" s="24"/>
      <c r="G322" s="24"/>
      <c r="H322" s="24"/>
      <c r="I322" s="24"/>
      <c r="J322" s="24"/>
      <c r="K322" s="24"/>
      <c r="L322" s="24"/>
      <c r="M322" s="24"/>
      <c r="N322" s="31"/>
    </row>
    <row r="323" spans="1:14" ht="14.25" hidden="1" customHeight="1" x14ac:dyDescent="0.2">
      <c r="A323" s="29"/>
      <c r="B323" s="28"/>
      <c r="C323" s="27"/>
      <c r="D323" s="26"/>
      <c r="E323" s="25"/>
      <c r="F323" s="24"/>
      <c r="G323" s="24"/>
      <c r="H323" s="24"/>
      <c r="I323" s="24"/>
      <c r="J323" s="24"/>
      <c r="K323" s="24"/>
      <c r="L323" s="24"/>
      <c r="M323" s="24"/>
      <c r="N323" s="31"/>
    </row>
    <row r="324" spans="1:14" ht="14.25" hidden="1" customHeight="1" x14ac:dyDescent="0.2">
      <c r="A324" s="29"/>
      <c r="B324" s="28"/>
      <c r="C324" s="27"/>
      <c r="D324" s="26"/>
      <c r="E324" s="25"/>
      <c r="F324" s="24"/>
      <c r="G324" s="24"/>
      <c r="H324" s="24"/>
      <c r="I324" s="24"/>
      <c r="J324" s="24"/>
      <c r="K324" s="24"/>
      <c r="L324" s="24"/>
      <c r="M324" s="24"/>
      <c r="N324" s="31"/>
    </row>
    <row r="325" spans="1:14" ht="14.25" hidden="1" customHeight="1" x14ac:dyDescent="0.2">
      <c r="A325" s="29"/>
      <c r="B325" s="28"/>
      <c r="C325" s="27"/>
      <c r="D325" s="26"/>
      <c r="E325" s="25"/>
      <c r="F325" s="24"/>
      <c r="G325" s="24"/>
      <c r="H325" s="24"/>
      <c r="I325" s="24"/>
      <c r="J325" s="24"/>
      <c r="K325" s="24"/>
      <c r="L325" s="24"/>
      <c r="M325" s="24"/>
      <c r="N325" s="31"/>
    </row>
    <row r="326" spans="1:14" ht="14.25" hidden="1" customHeight="1" x14ac:dyDescent="0.2">
      <c r="A326" s="29"/>
      <c r="B326" s="28"/>
      <c r="C326" s="27"/>
      <c r="D326" s="26"/>
      <c r="E326" s="25"/>
      <c r="F326" s="24"/>
      <c r="G326" s="24"/>
      <c r="H326" s="24"/>
      <c r="I326" s="24"/>
      <c r="J326" s="24"/>
      <c r="K326" s="24"/>
      <c r="L326" s="24"/>
      <c r="M326" s="24"/>
      <c r="N326" s="31"/>
    </row>
    <row r="327" spans="1:14" ht="14.25" hidden="1" customHeight="1" x14ac:dyDescent="0.2">
      <c r="A327" s="29"/>
      <c r="B327" s="28"/>
      <c r="C327" s="27"/>
      <c r="D327" s="26"/>
      <c r="E327" s="25"/>
      <c r="F327" s="24"/>
      <c r="G327" s="24"/>
      <c r="H327" s="24"/>
      <c r="I327" s="24"/>
      <c r="J327" s="24"/>
      <c r="K327" s="24"/>
      <c r="L327" s="24"/>
      <c r="M327" s="24"/>
      <c r="N327" s="31"/>
    </row>
    <row r="328" spans="1:14" ht="14.25" hidden="1" customHeight="1" x14ac:dyDescent="0.2">
      <c r="A328" s="29"/>
      <c r="B328" s="28"/>
      <c r="C328" s="27"/>
      <c r="D328" s="26"/>
      <c r="E328" s="25"/>
      <c r="F328" s="24"/>
      <c r="G328" s="24"/>
      <c r="H328" s="24"/>
      <c r="I328" s="24"/>
      <c r="J328" s="24"/>
      <c r="K328" s="24"/>
      <c r="L328" s="24"/>
      <c r="M328" s="24"/>
      <c r="N328" s="31"/>
    </row>
    <row r="329" spans="1:14" ht="14.25" hidden="1" customHeight="1" x14ac:dyDescent="0.2">
      <c r="A329" s="29"/>
      <c r="B329" s="28"/>
      <c r="C329" s="27"/>
      <c r="D329" s="26"/>
      <c r="E329" s="25"/>
      <c r="F329" s="24"/>
      <c r="G329" s="24"/>
      <c r="H329" s="24"/>
      <c r="I329" s="24"/>
      <c r="J329" s="24"/>
      <c r="K329" s="24"/>
      <c r="L329" s="24"/>
      <c r="M329" s="24"/>
      <c r="N329" s="31"/>
    </row>
    <row r="330" spans="1:14" ht="14.25" hidden="1" customHeight="1" x14ac:dyDescent="0.2">
      <c r="A330" s="29"/>
      <c r="B330" s="28"/>
      <c r="C330" s="27"/>
      <c r="D330" s="26"/>
      <c r="E330" s="25"/>
      <c r="F330" s="24"/>
      <c r="G330" s="24"/>
      <c r="H330" s="24"/>
      <c r="I330" s="24"/>
      <c r="J330" s="24"/>
      <c r="K330" s="24"/>
      <c r="L330" s="24"/>
      <c r="M330" s="24"/>
      <c r="N330" s="31"/>
    </row>
    <row r="331" spans="1:14" ht="14.25" hidden="1" customHeight="1" x14ac:dyDescent="0.2">
      <c r="A331" s="29"/>
      <c r="B331" s="28"/>
      <c r="C331" s="27"/>
      <c r="D331" s="26"/>
      <c r="E331" s="25"/>
      <c r="F331" s="24"/>
      <c r="G331" s="24"/>
      <c r="H331" s="24"/>
      <c r="I331" s="24"/>
      <c r="J331" s="24"/>
      <c r="K331" s="24"/>
      <c r="L331" s="24"/>
      <c r="M331" s="24"/>
      <c r="N331" s="31"/>
    </row>
    <row r="332" spans="1:14" ht="14.25" hidden="1" customHeight="1" x14ac:dyDescent="0.2">
      <c r="A332" s="29"/>
      <c r="B332" s="28"/>
      <c r="C332" s="27"/>
      <c r="D332" s="26"/>
      <c r="E332" s="25"/>
      <c r="F332" s="24"/>
      <c r="G332" s="24"/>
      <c r="H332" s="24"/>
      <c r="I332" s="24"/>
      <c r="J332" s="24"/>
      <c r="K332" s="24"/>
      <c r="L332" s="24"/>
      <c r="M332" s="24"/>
      <c r="N332" s="31"/>
    </row>
    <row r="333" spans="1:14" ht="14.25" hidden="1" customHeight="1" x14ac:dyDescent="0.2">
      <c r="A333" s="29"/>
      <c r="B333" s="28"/>
      <c r="C333" s="27"/>
      <c r="D333" s="26"/>
      <c r="E333" s="25"/>
      <c r="F333" s="24"/>
      <c r="G333" s="24"/>
      <c r="H333" s="24"/>
      <c r="I333" s="24"/>
      <c r="J333" s="24"/>
      <c r="K333" s="24"/>
      <c r="L333" s="24"/>
      <c r="M333" s="24"/>
      <c r="N333" s="31"/>
    </row>
    <row r="334" spans="1:14" ht="14.25" hidden="1" customHeight="1" x14ac:dyDescent="0.2">
      <c r="A334" s="29"/>
      <c r="B334" s="28"/>
      <c r="C334" s="27"/>
      <c r="D334" s="26"/>
      <c r="E334" s="25"/>
      <c r="F334" s="24"/>
      <c r="G334" s="24"/>
      <c r="H334" s="24"/>
      <c r="I334" s="24"/>
      <c r="J334" s="24"/>
      <c r="K334" s="24"/>
      <c r="L334" s="24"/>
      <c r="M334" s="24"/>
      <c r="N334" s="31"/>
    </row>
    <row r="335" spans="1:14" ht="14.25" hidden="1" customHeight="1" x14ac:dyDescent="0.2">
      <c r="A335" s="29"/>
      <c r="B335" s="28"/>
      <c r="C335" s="27"/>
      <c r="D335" s="26"/>
      <c r="E335" s="25"/>
      <c r="F335" s="24"/>
      <c r="G335" s="24"/>
      <c r="H335" s="24"/>
      <c r="I335" s="24"/>
      <c r="J335" s="24"/>
      <c r="K335" s="24"/>
      <c r="L335" s="24"/>
      <c r="M335" s="24"/>
      <c r="N335" s="31"/>
    </row>
    <row r="336" spans="1:14" ht="14.25" hidden="1" customHeight="1" x14ac:dyDescent="0.2">
      <c r="A336" s="29"/>
      <c r="B336" s="28"/>
      <c r="C336" s="27"/>
      <c r="D336" s="26"/>
      <c r="E336" s="25"/>
      <c r="F336" s="24"/>
      <c r="G336" s="24"/>
      <c r="H336" s="24"/>
      <c r="I336" s="24"/>
      <c r="J336" s="24"/>
      <c r="K336" s="24"/>
      <c r="L336" s="24"/>
      <c r="M336" s="24"/>
      <c r="N336" s="31"/>
    </row>
    <row r="337" spans="1:14" ht="14.25" hidden="1" customHeight="1" x14ac:dyDescent="0.2">
      <c r="A337" s="29"/>
      <c r="B337" s="28"/>
      <c r="C337" s="27"/>
      <c r="D337" s="26"/>
      <c r="E337" s="25"/>
      <c r="F337" s="24"/>
      <c r="G337" s="24"/>
      <c r="H337" s="24"/>
      <c r="I337" s="24"/>
      <c r="J337" s="24"/>
      <c r="K337" s="24"/>
      <c r="L337" s="24"/>
      <c r="M337" s="24"/>
      <c r="N337" s="31"/>
    </row>
    <row r="338" spans="1:14" ht="14.25" hidden="1" customHeight="1" x14ac:dyDescent="0.2">
      <c r="A338" s="29"/>
      <c r="B338" s="28"/>
      <c r="C338" s="27"/>
      <c r="D338" s="26"/>
      <c r="E338" s="25"/>
      <c r="F338" s="24"/>
      <c r="G338" s="24"/>
      <c r="H338" s="24"/>
      <c r="I338" s="24"/>
      <c r="J338" s="24"/>
      <c r="K338" s="24"/>
      <c r="L338" s="24"/>
      <c r="M338" s="24"/>
      <c r="N338" s="31"/>
    </row>
    <row r="339" spans="1:14" ht="14.25" hidden="1" customHeight="1" x14ac:dyDescent="0.2">
      <c r="A339" s="29"/>
      <c r="B339" s="28"/>
      <c r="C339" s="27"/>
      <c r="D339" s="26"/>
      <c r="E339" s="25"/>
      <c r="F339" s="24"/>
      <c r="G339" s="24"/>
      <c r="H339" s="24"/>
      <c r="I339" s="24"/>
      <c r="J339" s="24"/>
      <c r="K339" s="24"/>
      <c r="L339" s="24"/>
      <c r="M339" s="24"/>
      <c r="N339" s="31"/>
    </row>
    <row r="340" spans="1:14" ht="14.25" hidden="1" customHeight="1" x14ac:dyDescent="0.2">
      <c r="A340" s="29"/>
      <c r="B340" s="28"/>
      <c r="C340" s="27"/>
      <c r="D340" s="26"/>
      <c r="E340" s="25"/>
      <c r="F340" s="24"/>
      <c r="G340" s="24"/>
      <c r="H340" s="24"/>
      <c r="I340" s="24"/>
      <c r="J340" s="24"/>
      <c r="K340" s="24"/>
      <c r="L340" s="24"/>
      <c r="M340" s="24"/>
      <c r="N340" s="31"/>
    </row>
    <row r="341" spans="1:14" ht="14.25" hidden="1" customHeight="1" x14ac:dyDescent="0.2">
      <c r="A341" s="29"/>
      <c r="B341" s="28"/>
      <c r="C341" s="27"/>
      <c r="D341" s="26"/>
      <c r="E341" s="25"/>
      <c r="F341" s="24"/>
      <c r="G341" s="24"/>
      <c r="H341" s="24"/>
      <c r="I341" s="24"/>
      <c r="J341" s="24"/>
      <c r="K341" s="24"/>
      <c r="L341" s="24"/>
      <c r="M341" s="24"/>
      <c r="N341" s="31"/>
    </row>
    <row r="342" spans="1:14" ht="14.25" hidden="1" customHeight="1" x14ac:dyDescent="0.2">
      <c r="A342" s="29"/>
      <c r="B342" s="28"/>
      <c r="C342" s="27"/>
      <c r="D342" s="26"/>
      <c r="E342" s="25"/>
      <c r="F342" s="24"/>
      <c r="G342" s="24"/>
      <c r="H342" s="24"/>
      <c r="I342" s="24"/>
      <c r="J342" s="24"/>
      <c r="K342" s="24"/>
      <c r="L342" s="24"/>
      <c r="M342" s="24"/>
      <c r="N342" s="31"/>
    </row>
    <row r="343" spans="1:14" ht="14.25" hidden="1" customHeight="1" x14ac:dyDescent="0.2">
      <c r="A343" s="29"/>
      <c r="B343" s="28"/>
      <c r="C343" s="27"/>
      <c r="D343" s="26"/>
      <c r="E343" s="25"/>
      <c r="F343" s="24"/>
      <c r="G343" s="24"/>
      <c r="H343" s="24"/>
      <c r="I343" s="24"/>
      <c r="J343" s="24"/>
      <c r="K343" s="24"/>
      <c r="L343" s="24"/>
      <c r="M343" s="24"/>
      <c r="N343" s="31"/>
    </row>
    <row r="344" spans="1:14" ht="14.25" hidden="1" customHeight="1" x14ac:dyDescent="0.2">
      <c r="A344" s="29"/>
      <c r="B344" s="28"/>
      <c r="C344" s="27"/>
      <c r="D344" s="26"/>
      <c r="E344" s="25"/>
      <c r="F344" s="24"/>
      <c r="G344" s="24"/>
      <c r="H344" s="24"/>
      <c r="I344" s="24"/>
      <c r="J344" s="24"/>
      <c r="K344" s="24"/>
      <c r="L344" s="24"/>
      <c r="M344" s="24"/>
      <c r="N344" s="31"/>
    </row>
    <row r="345" spans="1:14" ht="14.25" hidden="1" customHeight="1" x14ac:dyDescent="0.2">
      <c r="A345" s="29"/>
      <c r="B345" s="28"/>
      <c r="C345" s="27"/>
      <c r="D345" s="26"/>
      <c r="E345" s="25"/>
      <c r="F345" s="24"/>
      <c r="G345" s="24"/>
      <c r="H345" s="24"/>
      <c r="I345" s="24"/>
      <c r="J345" s="24"/>
      <c r="K345" s="24"/>
      <c r="L345" s="24"/>
      <c r="M345" s="24"/>
      <c r="N345" s="31"/>
    </row>
    <row r="346" spans="1:14" ht="14.25" hidden="1" customHeight="1" x14ac:dyDescent="0.2">
      <c r="A346" s="29"/>
      <c r="B346" s="28"/>
      <c r="C346" s="27"/>
      <c r="D346" s="26"/>
      <c r="E346" s="25"/>
      <c r="F346" s="24"/>
      <c r="G346" s="24"/>
      <c r="H346" s="24"/>
      <c r="I346" s="24"/>
      <c r="J346" s="24"/>
      <c r="K346" s="24"/>
      <c r="L346" s="24"/>
      <c r="M346" s="24"/>
      <c r="N346" s="31"/>
    </row>
    <row r="347" spans="1:14" ht="14.25" hidden="1" customHeight="1" x14ac:dyDescent="0.2">
      <c r="A347" s="29"/>
      <c r="B347" s="28"/>
      <c r="C347" s="27"/>
      <c r="D347" s="26"/>
      <c r="E347" s="25"/>
      <c r="F347" s="24"/>
      <c r="G347" s="24"/>
      <c r="H347" s="24"/>
      <c r="I347" s="24"/>
      <c r="J347" s="24"/>
      <c r="K347" s="24"/>
      <c r="L347" s="24"/>
      <c r="M347" s="24"/>
      <c r="N347" s="31"/>
    </row>
    <row r="348" spans="1:14" ht="14.25" hidden="1" customHeight="1" x14ac:dyDescent="0.2">
      <c r="A348" s="29"/>
      <c r="B348" s="28"/>
      <c r="C348" s="27"/>
      <c r="D348" s="26"/>
      <c r="E348" s="25"/>
      <c r="F348" s="24"/>
      <c r="G348" s="24"/>
      <c r="H348" s="24"/>
      <c r="I348" s="24"/>
      <c r="J348" s="24"/>
      <c r="K348" s="24"/>
      <c r="L348" s="24"/>
      <c r="M348" s="24"/>
      <c r="N348" s="31"/>
    </row>
    <row r="349" spans="1:14" ht="14.25" hidden="1" customHeight="1" x14ac:dyDescent="0.2">
      <c r="A349" s="29"/>
      <c r="B349" s="28"/>
      <c r="C349" s="27"/>
      <c r="D349" s="26"/>
      <c r="E349" s="25"/>
      <c r="F349" s="24"/>
      <c r="G349" s="24"/>
      <c r="H349" s="24"/>
      <c r="I349" s="24"/>
      <c r="J349" s="24"/>
      <c r="K349" s="24"/>
      <c r="L349" s="24"/>
      <c r="M349" s="24"/>
      <c r="N349" s="31"/>
    </row>
    <row r="350" spans="1:14" ht="14.25" hidden="1" customHeight="1" x14ac:dyDescent="0.2">
      <c r="A350" s="29"/>
      <c r="B350" s="28"/>
      <c r="C350" s="27"/>
      <c r="D350" s="26"/>
      <c r="E350" s="25"/>
      <c r="F350" s="24"/>
      <c r="G350" s="24"/>
      <c r="H350" s="24"/>
      <c r="I350" s="24"/>
      <c r="J350" s="24"/>
      <c r="K350" s="24"/>
      <c r="L350" s="24"/>
      <c r="M350" s="24"/>
      <c r="N350" s="31"/>
    </row>
    <row r="351" spans="1:14" ht="14.25" hidden="1" customHeight="1" x14ac:dyDescent="0.2">
      <c r="A351" s="29"/>
      <c r="B351" s="28"/>
      <c r="C351" s="27"/>
      <c r="D351" s="26"/>
      <c r="E351" s="25"/>
      <c r="F351" s="24"/>
      <c r="G351" s="24"/>
      <c r="H351" s="24"/>
      <c r="I351" s="24"/>
      <c r="J351" s="24"/>
      <c r="K351" s="24"/>
      <c r="L351" s="24"/>
      <c r="M351" s="24"/>
      <c r="N351" s="31"/>
    </row>
    <row r="352" spans="1:14" ht="14.25" hidden="1" customHeight="1" x14ac:dyDescent="0.2">
      <c r="A352" s="29"/>
      <c r="B352" s="28"/>
      <c r="C352" s="27"/>
      <c r="D352" s="26"/>
      <c r="E352" s="25"/>
      <c r="F352" s="24"/>
      <c r="G352" s="24"/>
      <c r="H352" s="24"/>
      <c r="I352" s="24"/>
      <c r="J352" s="24"/>
      <c r="K352" s="24"/>
      <c r="L352" s="24"/>
      <c r="M352" s="24"/>
      <c r="N352" s="31"/>
    </row>
    <row r="353" spans="1:14" ht="14.25" hidden="1" customHeight="1" x14ac:dyDescent="0.2">
      <c r="A353" s="29"/>
      <c r="B353" s="28"/>
      <c r="C353" s="27"/>
      <c r="D353" s="26"/>
      <c r="E353" s="25"/>
      <c r="F353" s="24"/>
      <c r="G353" s="24"/>
      <c r="H353" s="24"/>
      <c r="I353" s="24"/>
      <c r="J353" s="24"/>
      <c r="K353" s="24"/>
      <c r="L353" s="24"/>
      <c r="M353" s="24"/>
      <c r="N353" s="31"/>
    </row>
    <row r="354" spans="1:14" ht="14.25" hidden="1" customHeight="1" x14ac:dyDescent="0.2">
      <c r="A354" s="29"/>
      <c r="B354" s="28"/>
      <c r="C354" s="27"/>
      <c r="D354" s="26"/>
      <c r="E354" s="25"/>
      <c r="F354" s="24"/>
      <c r="G354" s="24"/>
      <c r="H354" s="24"/>
      <c r="I354" s="24"/>
      <c r="J354" s="24"/>
      <c r="K354" s="24"/>
      <c r="L354" s="24"/>
      <c r="M354" s="24"/>
      <c r="N354" s="31"/>
    </row>
    <row r="355" spans="1:14" ht="14.25" hidden="1" customHeight="1" x14ac:dyDescent="0.2">
      <c r="A355" s="29"/>
      <c r="B355" s="28"/>
      <c r="C355" s="27"/>
      <c r="D355" s="26"/>
      <c r="E355" s="25"/>
      <c r="F355" s="24"/>
      <c r="G355" s="24"/>
      <c r="H355" s="24"/>
      <c r="I355" s="24"/>
      <c r="J355" s="24"/>
      <c r="K355" s="24"/>
      <c r="L355" s="24"/>
      <c r="M355" s="24"/>
      <c r="N355" s="31"/>
    </row>
    <row r="356" spans="1:14" ht="14.25" hidden="1" customHeight="1" x14ac:dyDescent="0.2">
      <c r="A356" s="29"/>
      <c r="B356" s="28"/>
      <c r="C356" s="27"/>
      <c r="D356" s="26"/>
      <c r="E356" s="25"/>
      <c r="F356" s="24"/>
      <c r="G356" s="24"/>
      <c r="H356" s="24"/>
      <c r="I356" s="24"/>
      <c r="J356" s="24"/>
      <c r="K356" s="24"/>
      <c r="L356" s="24"/>
      <c r="M356" s="24"/>
      <c r="N356" s="31"/>
    </row>
    <row r="357" spans="1:14" ht="14.25" hidden="1" customHeight="1" x14ac:dyDescent="0.2">
      <c r="A357" s="29"/>
      <c r="B357" s="28"/>
      <c r="C357" s="27"/>
      <c r="D357" s="26"/>
      <c r="E357" s="25"/>
      <c r="F357" s="24"/>
      <c r="G357" s="24"/>
      <c r="H357" s="24"/>
      <c r="I357" s="24"/>
      <c r="J357" s="24"/>
      <c r="K357" s="24"/>
      <c r="L357" s="24"/>
      <c r="M357" s="24"/>
      <c r="N357" s="31"/>
    </row>
    <row r="358" spans="1:14" ht="14.25" hidden="1" customHeight="1" x14ac:dyDescent="0.2">
      <c r="A358" s="29"/>
      <c r="B358" s="28"/>
      <c r="C358" s="27"/>
      <c r="D358" s="26"/>
      <c r="E358" s="25"/>
      <c r="F358" s="24"/>
      <c r="G358" s="24"/>
      <c r="H358" s="24"/>
      <c r="I358" s="24"/>
      <c r="J358" s="24"/>
      <c r="K358" s="24"/>
      <c r="L358" s="24"/>
      <c r="M358" s="24"/>
      <c r="N358" s="31"/>
    </row>
    <row r="359" spans="1:14" ht="14.25" hidden="1" customHeight="1" x14ac:dyDescent="0.2">
      <c r="A359" s="29"/>
      <c r="B359" s="28"/>
      <c r="C359" s="27"/>
      <c r="D359" s="26"/>
      <c r="E359" s="25"/>
      <c r="F359" s="24"/>
      <c r="G359" s="24"/>
      <c r="H359" s="24"/>
      <c r="I359" s="24"/>
      <c r="J359" s="24"/>
      <c r="K359" s="24"/>
      <c r="L359" s="24"/>
      <c r="M359" s="24"/>
      <c r="N359" s="31"/>
    </row>
    <row r="360" spans="1:14" ht="14.25" hidden="1" customHeight="1" x14ac:dyDescent="0.2">
      <c r="A360" s="29"/>
      <c r="B360" s="28"/>
      <c r="C360" s="27"/>
      <c r="D360" s="26"/>
      <c r="E360" s="25"/>
      <c r="F360" s="24"/>
      <c r="G360" s="24"/>
      <c r="H360" s="24"/>
      <c r="I360" s="24"/>
      <c r="J360" s="24"/>
      <c r="K360" s="24"/>
      <c r="L360" s="24"/>
      <c r="M360" s="24"/>
      <c r="N360" s="31"/>
    </row>
    <row r="361" spans="1:14" ht="14.25" hidden="1" customHeight="1" x14ac:dyDescent="0.2">
      <c r="A361" s="29"/>
      <c r="B361" s="28"/>
      <c r="C361" s="27"/>
      <c r="D361" s="26"/>
      <c r="E361" s="25"/>
      <c r="F361" s="24"/>
      <c r="G361" s="24"/>
      <c r="H361" s="24"/>
      <c r="I361" s="24"/>
      <c r="J361" s="24"/>
      <c r="K361" s="24"/>
      <c r="L361" s="24"/>
      <c r="M361" s="24"/>
      <c r="N361" s="31"/>
    </row>
    <row r="362" spans="1:14" ht="14.25" hidden="1" customHeight="1" x14ac:dyDescent="0.2">
      <c r="A362" s="29"/>
      <c r="B362" s="28"/>
      <c r="C362" s="27"/>
      <c r="D362" s="26"/>
      <c r="E362" s="25"/>
      <c r="F362" s="24"/>
      <c r="G362" s="24"/>
      <c r="H362" s="24"/>
      <c r="I362" s="24"/>
      <c r="J362" s="24"/>
      <c r="K362" s="24"/>
      <c r="L362" s="24"/>
      <c r="M362" s="24"/>
      <c r="N362" s="31"/>
    </row>
    <row r="363" spans="1:14" ht="14.25" hidden="1" customHeight="1" x14ac:dyDescent="0.2">
      <c r="A363" s="29"/>
      <c r="B363" s="28"/>
      <c r="C363" s="27"/>
      <c r="D363" s="26"/>
      <c r="E363" s="25"/>
      <c r="F363" s="24"/>
      <c r="G363" s="24"/>
      <c r="H363" s="24"/>
      <c r="I363" s="24"/>
      <c r="J363" s="24"/>
      <c r="K363" s="24"/>
      <c r="L363" s="24"/>
      <c r="M363" s="24"/>
      <c r="N363" s="31"/>
    </row>
    <row r="364" spans="1:14" ht="14.25" hidden="1" customHeight="1" x14ac:dyDescent="0.2">
      <c r="A364" s="29"/>
      <c r="B364" s="28"/>
      <c r="C364" s="27"/>
      <c r="D364" s="26"/>
      <c r="E364" s="25"/>
      <c r="F364" s="24"/>
      <c r="G364" s="24"/>
      <c r="H364" s="24"/>
      <c r="I364" s="24"/>
      <c r="J364" s="24"/>
      <c r="K364" s="24"/>
      <c r="L364" s="24"/>
      <c r="M364" s="24"/>
      <c r="N364" s="31"/>
    </row>
    <row r="365" spans="1:14" ht="14.25" hidden="1" customHeight="1" x14ac:dyDescent="0.2">
      <c r="A365" s="29"/>
      <c r="B365" s="28"/>
      <c r="C365" s="27"/>
      <c r="D365" s="26"/>
      <c r="E365" s="25"/>
      <c r="F365" s="24"/>
      <c r="G365" s="24"/>
      <c r="H365" s="24"/>
      <c r="I365" s="24"/>
      <c r="J365" s="24"/>
      <c r="K365" s="24"/>
      <c r="L365" s="24"/>
      <c r="M365" s="24"/>
      <c r="N365" s="31"/>
    </row>
    <row r="366" spans="1:14" ht="14.25" hidden="1" customHeight="1" x14ac:dyDescent="0.2">
      <c r="A366" s="29"/>
      <c r="B366" s="28"/>
      <c r="C366" s="27"/>
      <c r="D366" s="26"/>
      <c r="E366" s="25"/>
      <c r="F366" s="24"/>
      <c r="G366" s="24"/>
      <c r="H366" s="24"/>
      <c r="I366" s="24"/>
      <c r="J366" s="24"/>
      <c r="K366" s="24"/>
      <c r="L366" s="24"/>
      <c r="M366" s="24"/>
      <c r="N366" s="31"/>
    </row>
    <row r="367" spans="1:14" ht="14.25" hidden="1" customHeight="1" x14ac:dyDescent="0.2">
      <c r="A367" s="29"/>
      <c r="B367" s="28"/>
      <c r="C367" s="27"/>
      <c r="D367" s="26"/>
      <c r="E367" s="25"/>
      <c r="F367" s="24"/>
      <c r="G367" s="24"/>
      <c r="H367" s="24"/>
      <c r="I367" s="24"/>
      <c r="J367" s="24"/>
      <c r="K367" s="24"/>
      <c r="L367" s="24"/>
      <c r="M367" s="24"/>
      <c r="N367" s="31"/>
    </row>
    <row r="368" spans="1:14" ht="14.25" hidden="1" customHeight="1" x14ac:dyDescent="0.2">
      <c r="A368" s="29"/>
      <c r="B368" s="28"/>
      <c r="C368" s="27"/>
      <c r="D368" s="26"/>
      <c r="E368" s="25"/>
      <c r="F368" s="24"/>
      <c r="G368" s="24"/>
      <c r="H368" s="24"/>
      <c r="I368" s="24"/>
      <c r="J368" s="24"/>
      <c r="K368" s="24"/>
      <c r="L368" s="24"/>
      <c r="M368" s="24"/>
      <c r="N368" s="31"/>
    </row>
    <row r="369" spans="1:15" ht="14.25" hidden="1" customHeight="1" x14ac:dyDescent="0.2">
      <c r="A369" s="29"/>
      <c r="B369" s="28"/>
      <c r="C369" s="27"/>
      <c r="D369" s="26"/>
      <c r="E369" s="25"/>
      <c r="F369" s="24"/>
      <c r="G369" s="24"/>
      <c r="H369" s="24"/>
      <c r="I369" s="24"/>
      <c r="J369" s="24"/>
      <c r="K369" s="24"/>
      <c r="L369" s="24"/>
      <c r="M369" s="24"/>
      <c r="N369" s="31"/>
    </row>
    <row r="370" spans="1:15" ht="14.25" hidden="1" customHeight="1" x14ac:dyDescent="0.2">
      <c r="A370" s="29"/>
      <c r="B370" s="28"/>
      <c r="C370" s="27"/>
      <c r="D370" s="26"/>
      <c r="E370" s="25"/>
      <c r="F370" s="24"/>
      <c r="G370" s="24"/>
      <c r="H370" s="24"/>
      <c r="I370" s="24"/>
      <c r="J370" s="24"/>
      <c r="K370" s="24"/>
      <c r="L370" s="24"/>
      <c r="M370" s="24"/>
      <c r="N370" s="31"/>
    </row>
    <row r="371" spans="1:15" ht="14.25" hidden="1" customHeight="1" x14ac:dyDescent="0.2">
      <c r="A371" s="29"/>
      <c r="B371" s="28"/>
      <c r="C371" s="27"/>
      <c r="D371" s="26"/>
      <c r="E371" s="25"/>
      <c r="F371" s="24"/>
      <c r="G371" s="24"/>
      <c r="H371" s="24"/>
      <c r="I371" s="24"/>
      <c r="J371" s="24"/>
      <c r="K371" s="24"/>
      <c r="L371" s="24"/>
      <c r="M371" s="24"/>
      <c r="N371" s="31"/>
    </row>
    <row r="372" spans="1:15" ht="14.25" hidden="1" customHeight="1" x14ac:dyDescent="0.2">
      <c r="A372" s="29"/>
      <c r="B372" s="28"/>
      <c r="C372" s="27"/>
      <c r="D372" s="26"/>
      <c r="E372" s="25"/>
      <c r="F372" s="24"/>
      <c r="G372" s="24"/>
      <c r="H372" s="24"/>
      <c r="I372" s="24"/>
      <c r="J372" s="24"/>
      <c r="K372" s="24"/>
      <c r="L372" s="24"/>
      <c r="M372" s="24"/>
      <c r="N372" s="31"/>
    </row>
    <row r="373" spans="1:15" ht="14.25" hidden="1" customHeight="1" x14ac:dyDescent="0.2">
      <c r="A373" s="29"/>
      <c r="B373" s="28"/>
      <c r="C373" s="27"/>
      <c r="D373" s="26"/>
      <c r="E373" s="25"/>
      <c r="F373" s="24"/>
      <c r="G373" s="24"/>
      <c r="H373" s="24"/>
      <c r="I373" s="24"/>
      <c r="J373" s="24"/>
      <c r="K373" s="24"/>
      <c r="L373" s="24"/>
      <c r="M373" s="24"/>
      <c r="N373" s="31"/>
    </row>
    <row r="374" spans="1:15" ht="14.25" hidden="1" customHeight="1" x14ac:dyDescent="0.2">
      <c r="A374" s="29"/>
      <c r="B374" s="28"/>
      <c r="C374" s="27"/>
      <c r="D374" s="26"/>
      <c r="E374" s="25"/>
      <c r="F374" s="24"/>
      <c r="G374" s="24"/>
      <c r="H374" s="24"/>
      <c r="I374" s="24"/>
      <c r="J374" s="24"/>
      <c r="K374" s="24"/>
      <c r="L374" s="24"/>
      <c r="M374" s="24"/>
      <c r="N374" s="31"/>
    </row>
    <row r="375" spans="1:15" ht="14.25" hidden="1" customHeight="1" x14ac:dyDescent="0.2">
      <c r="A375" s="29"/>
      <c r="B375" s="28"/>
      <c r="C375" s="27"/>
      <c r="D375" s="26"/>
      <c r="E375" s="25"/>
      <c r="F375" s="24"/>
      <c r="G375" s="24"/>
      <c r="H375" s="24"/>
      <c r="I375" s="24"/>
      <c r="J375" s="24"/>
      <c r="K375" s="24"/>
      <c r="L375" s="24"/>
      <c r="M375" s="24"/>
      <c r="N375" s="31"/>
    </row>
    <row r="376" spans="1:15" ht="14.25" hidden="1" customHeight="1" x14ac:dyDescent="0.2">
      <c r="A376" s="29"/>
      <c r="B376" s="28"/>
      <c r="C376" s="27"/>
      <c r="D376" s="26"/>
      <c r="E376" s="25"/>
      <c r="F376" s="24"/>
      <c r="G376" s="24"/>
      <c r="H376" s="24"/>
      <c r="I376" s="24"/>
      <c r="J376" s="24"/>
      <c r="K376" s="24"/>
      <c r="L376" s="24"/>
      <c r="M376" s="24"/>
      <c r="N376" s="31"/>
    </row>
    <row r="377" spans="1:15" ht="14.25" hidden="1" customHeight="1" x14ac:dyDescent="0.2">
      <c r="A377" s="29"/>
      <c r="B377" s="28"/>
      <c r="C377" s="27"/>
      <c r="D377" s="26"/>
      <c r="E377" s="25"/>
      <c r="F377" s="24"/>
      <c r="G377" s="24"/>
      <c r="H377" s="24"/>
      <c r="I377" s="24"/>
      <c r="J377" s="24"/>
      <c r="K377" s="24"/>
      <c r="L377" s="24"/>
      <c r="M377" s="24"/>
      <c r="N377" s="33"/>
      <c r="O377" s="9"/>
    </row>
    <row r="378" spans="1:15" ht="14.25" hidden="1" customHeight="1" x14ac:dyDescent="0.2">
      <c r="A378" s="29"/>
      <c r="B378" s="28"/>
      <c r="C378" s="27"/>
      <c r="D378" s="26"/>
      <c r="E378" s="25"/>
      <c r="F378" s="24"/>
      <c r="G378" s="24"/>
      <c r="H378" s="24"/>
      <c r="I378" s="24"/>
      <c r="J378" s="24"/>
      <c r="K378" s="24"/>
      <c r="L378" s="24"/>
      <c r="M378" s="24"/>
      <c r="N378" s="31"/>
    </row>
    <row r="379" spans="1:15" ht="14.25" hidden="1" customHeight="1" x14ac:dyDescent="0.2">
      <c r="A379" s="29"/>
      <c r="B379" s="28"/>
      <c r="C379" s="27"/>
      <c r="D379" s="26"/>
      <c r="E379" s="25"/>
      <c r="F379" s="24"/>
      <c r="G379" s="24"/>
      <c r="H379" s="24"/>
      <c r="I379" s="24"/>
      <c r="J379" s="24"/>
      <c r="K379" s="24"/>
      <c r="L379" s="24"/>
      <c r="M379" s="24"/>
      <c r="N379" s="31"/>
    </row>
    <row r="380" spans="1:15" ht="14.25" hidden="1" customHeight="1" x14ac:dyDescent="0.2">
      <c r="A380" s="29"/>
      <c r="B380" s="28"/>
      <c r="C380" s="27"/>
      <c r="D380" s="26"/>
      <c r="E380" s="25"/>
      <c r="F380" s="24"/>
      <c r="G380" s="24"/>
      <c r="H380" s="24"/>
      <c r="I380" s="24"/>
      <c r="J380" s="24"/>
      <c r="K380" s="24"/>
      <c r="L380" s="24"/>
      <c r="M380" s="24"/>
      <c r="N380" s="31"/>
    </row>
    <row r="381" spans="1:15" ht="14.25" hidden="1" customHeight="1" x14ac:dyDescent="0.2">
      <c r="A381" s="29"/>
      <c r="B381" s="28"/>
      <c r="C381" s="27"/>
      <c r="D381" s="26"/>
      <c r="E381" s="25"/>
      <c r="F381" s="24"/>
      <c r="G381" s="24"/>
      <c r="H381" s="24"/>
      <c r="I381" s="24"/>
      <c r="J381" s="24"/>
      <c r="K381" s="24"/>
      <c r="L381" s="24"/>
      <c r="M381" s="24"/>
      <c r="N381" s="31"/>
    </row>
    <row r="382" spans="1:15" ht="14.25" hidden="1" customHeight="1" x14ac:dyDescent="0.2">
      <c r="A382" s="29"/>
      <c r="B382" s="28"/>
      <c r="C382" s="27"/>
      <c r="D382" s="26"/>
      <c r="E382" s="25"/>
      <c r="F382" s="24"/>
      <c r="G382" s="24"/>
      <c r="H382" s="24"/>
      <c r="I382" s="24"/>
      <c r="J382" s="24"/>
      <c r="K382" s="24"/>
      <c r="L382" s="24"/>
      <c r="M382" s="24"/>
      <c r="N382" s="31"/>
    </row>
    <row r="383" spans="1:15" ht="14.25" hidden="1" customHeight="1" x14ac:dyDescent="0.2">
      <c r="A383" s="29"/>
      <c r="B383" s="28"/>
      <c r="C383" s="27"/>
      <c r="D383" s="26"/>
      <c r="E383" s="25"/>
      <c r="F383" s="24"/>
      <c r="G383" s="24"/>
      <c r="H383" s="24"/>
      <c r="I383" s="24"/>
      <c r="J383" s="24"/>
      <c r="K383" s="24"/>
      <c r="L383" s="24"/>
      <c r="M383" s="24"/>
      <c r="N383" s="31"/>
    </row>
    <row r="384" spans="1:15" ht="14.25" hidden="1" customHeight="1" x14ac:dyDescent="0.2">
      <c r="A384" s="29"/>
      <c r="B384" s="28"/>
      <c r="C384" s="27"/>
      <c r="D384" s="26"/>
      <c r="E384" s="25"/>
      <c r="F384" s="24"/>
      <c r="G384" s="24"/>
      <c r="H384" s="24"/>
      <c r="I384" s="24"/>
      <c r="J384" s="24"/>
      <c r="K384" s="24"/>
      <c r="L384" s="24"/>
      <c r="M384" s="24"/>
      <c r="N384" s="31"/>
    </row>
    <row r="385" spans="1:14" ht="14.25" hidden="1" customHeight="1" x14ac:dyDescent="0.2">
      <c r="A385" s="29"/>
      <c r="B385" s="28"/>
      <c r="C385" s="27"/>
      <c r="D385" s="26"/>
      <c r="E385" s="25"/>
      <c r="F385" s="24"/>
      <c r="G385" s="24"/>
      <c r="H385" s="24"/>
      <c r="I385" s="24"/>
      <c r="J385" s="24"/>
      <c r="K385" s="24"/>
      <c r="L385" s="24"/>
      <c r="M385" s="24"/>
      <c r="N385" s="31"/>
    </row>
    <row r="386" spans="1:14" ht="14.25" hidden="1" customHeight="1" x14ac:dyDescent="0.2">
      <c r="A386" s="29"/>
      <c r="B386" s="28"/>
      <c r="C386" s="27"/>
      <c r="D386" s="26"/>
      <c r="E386" s="25"/>
      <c r="F386" s="24"/>
      <c r="G386" s="24"/>
      <c r="H386" s="24"/>
      <c r="I386" s="24"/>
      <c r="J386" s="24"/>
      <c r="K386" s="24"/>
      <c r="L386" s="24"/>
      <c r="M386" s="24"/>
      <c r="N386" s="31"/>
    </row>
    <row r="387" spans="1:14" ht="14.25" hidden="1" customHeight="1" x14ac:dyDescent="0.2">
      <c r="A387" s="29"/>
      <c r="B387" s="28"/>
      <c r="C387" s="27"/>
      <c r="D387" s="26"/>
      <c r="E387" s="25"/>
      <c r="F387" s="24"/>
      <c r="G387" s="24"/>
      <c r="H387" s="24"/>
      <c r="I387" s="24"/>
      <c r="J387" s="24"/>
      <c r="K387" s="24"/>
      <c r="L387" s="24"/>
      <c r="M387" s="24"/>
      <c r="N387" s="31"/>
    </row>
    <row r="388" spans="1:14" ht="14.25" hidden="1" customHeight="1" x14ac:dyDescent="0.2">
      <c r="A388" s="29"/>
      <c r="B388" s="28"/>
      <c r="C388" s="27"/>
      <c r="D388" s="26"/>
      <c r="E388" s="25"/>
      <c r="F388" s="24"/>
      <c r="G388" s="24"/>
      <c r="H388" s="24"/>
      <c r="I388" s="24"/>
      <c r="J388" s="24"/>
      <c r="K388" s="24"/>
      <c r="L388" s="24"/>
      <c r="M388" s="24"/>
      <c r="N388" s="31"/>
    </row>
    <row r="389" spans="1:14" ht="14.25" hidden="1" customHeight="1" x14ac:dyDescent="0.2">
      <c r="A389" s="29"/>
      <c r="B389" s="32"/>
      <c r="C389" s="27"/>
      <c r="D389" s="26"/>
      <c r="E389" s="25"/>
      <c r="F389" s="24"/>
      <c r="G389" s="24"/>
      <c r="H389" s="24"/>
      <c r="I389" s="24"/>
      <c r="J389" s="24"/>
      <c r="K389" s="24"/>
      <c r="L389" s="24"/>
      <c r="M389" s="24"/>
      <c r="N389" s="31"/>
    </row>
    <row r="390" spans="1:14" ht="14.25" hidden="1" customHeight="1" x14ac:dyDescent="0.2">
      <c r="A390" s="29"/>
      <c r="B390" s="28"/>
      <c r="C390" s="27"/>
      <c r="D390" s="26"/>
      <c r="E390" s="25"/>
      <c r="F390" s="24"/>
      <c r="G390" s="24"/>
      <c r="H390" s="24"/>
      <c r="I390" s="24"/>
      <c r="J390" s="24"/>
      <c r="K390" s="24"/>
      <c r="L390" s="24"/>
      <c r="M390" s="24"/>
      <c r="N390" s="31"/>
    </row>
    <row r="391" spans="1:14" ht="14.25" hidden="1" customHeight="1" x14ac:dyDescent="0.2">
      <c r="A391" s="29"/>
      <c r="B391" s="28"/>
      <c r="C391" s="27"/>
      <c r="D391" s="26"/>
      <c r="E391" s="25"/>
      <c r="F391" s="24"/>
      <c r="G391" s="24"/>
      <c r="H391" s="24"/>
      <c r="I391" s="24"/>
      <c r="J391" s="24"/>
      <c r="K391" s="24"/>
      <c r="L391" s="24"/>
      <c r="M391" s="24"/>
      <c r="N391" s="31"/>
    </row>
    <row r="392" spans="1:14" ht="14.25" hidden="1" customHeight="1" x14ac:dyDescent="0.2">
      <c r="A392" s="29"/>
      <c r="B392" s="28"/>
      <c r="C392" s="27"/>
      <c r="D392" s="26"/>
      <c r="E392" s="25"/>
      <c r="F392" s="24"/>
      <c r="G392" s="24"/>
      <c r="H392" s="24"/>
      <c r="I392" s="24"/>
      <c r="J392" s="24"/>
      <c r="K392" s="24"/>
      <c r="L392" s="24"/>
      <c r="M392" s="24"/>
      <c r="N392" s="31"/>
    </row>
    <row r="393" spans="1:14" ht="14.25" hidden="1" customHeight="1" x14ac:dyDescent="0.2">
      <c r="A393" s="29"/>
      <c r="B393" s="28"/>
      <c r="C393" s="27"/>
      <c r="D393" s="26"/>
      <c r="E393" s="25"/>
      <c r="F393" s="24"/>
      <c r="G393" s="24"/>
      <c r="H393" s="24"/>
      <c r="I393" s="24"/>
      <c r="J393" s="24"/>
      <c r="K393" s="24"/>
      <c r="L393" s="24"/>
      <c r="M393" s="24"/>
      <c r="N393" s="31"/>
    </row>
    <row r="394" spans="1:14" ht="14.25" hidden="1" customHeight="1" x14ac:dyDescent="0.2">
      <c r="A394" s="29"/>
      <c r="B394" s="28"/>
      <c r="C394" s="27"/>
      <c r="D394" s="26"/>
      <c r="E394" s="25"/>
      <c r="F394" s="24"/>
      <c r="G394" s="24"/>
      <c r="H394" s="24"/>
      <c r="I394" s="24"/>
      <c r="J394" s="24"/>
      <c r="K394" s="24"/>
      <c r="L394" s="24"/>
      <c r="M394" s="24"/>
      <c r="N394" s="30"/>
    </row>
    <row r="395" spans="1:14" ht="14.25" hidden="1" customHeight="1" x14ac:dyDescent="0.2">
      <c r="A395" s="29"/>
      <c r="B395" s="28"/>
      <c r="C395" s="27"/>
      <c r="D395" s="26"/>
      <c r="E395" s="25"/>
      <c r="F395" s="24"/>
      <c r="G395" s="24"/>
      <c r="H395" s="24"/>
      <c r="I395" s="24"/>
      <c r="J395" s="24"/>
      <c r="K395" s="24"/>
      <c r="L395" s="24"/>
      <c r="M395" s="24"/>
      <c r="N395" s="23"/>
    </row>
    <row r="396" spans="1:14" ht="14.25" hidden="1" customHeight="1" thickBot="1" x14ac:dyDescent="0.25">
      <c r="A396" s="22"/>
      <c r="B396" s="21"/>
      <c r="C396" s="20"/>
      <c r="D396" s="19"/>
      <c r="E396" s="18"/>
      <c r="F396" s="17"/>
      <c r="G396" s="17"/>
      <c r="H396" s="17"/>
      <c r="I396" s="17"/>
      <c r="J396" s="17"/>
      <c r="K396" s="17"/>
      <c r="L396" s="17"/>
      <c r="M396" s="17"/>
      <c r="N396" s="16"/>
    </row>
    <row r="397" spans="1:14" x14ac:dyDescent="0.2">
      <c r="B397" s="15"/>
    </row>
    <row r="399" spans="1:14" x14ac:dyDescent="0.2">
      <c r="B399" s="14"/>
      <c r="C399" s="13"/>
    </row>
  </sheetData>
  <sheetProtection algorithmName="SHA-512" hashValue="SXg3EIfm9+BfOlvd3y42ekSgI1SonbA2G3t3q3Jny4Y1ECDtztwF5hCGWWjIiJsUqTzYuwoHzbNVaqT6zJZ0SQ==" saltValue="ScJLYhfpDWitSnPDMIn4eQ==" spinCount="100000" sheet="1" objects="1" scenarios="1"/>
  <mergeCells count="9">
    <mergeCell ref="A135:B135"/>
    <mergeCell ref="A109:B109"/>
    <mergeCell ref="C1:K1"/>
    <mergeCell ref="A110:B110"/>
    <mergeCell ref="A5:B5"/>
    <mergeCell ref="A28:B28"/>
    <mergeCell ref="A50:B50"/>
    <mergeCell ref="A74:B74"/>
    <mergeCell ref="A93:B93"/>
  </mergeCells>
  <pageMargins left="0.14000000000000001" right="0.46" top="0.61" bottom="0.14000000000000001" header="0.34" footer="0.28000000000000003"/>
  <pageSetup paperSize="9" orientation="landscape" r:id="rId1"/>
  <headerFooter alignWithMargins="0">
    <oddHeader>&amp;R&amp;P</oddHeader>
  </headerFooter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9"/>
  <sheetViews>
    <sheetView topLeftCell="A6" workbookViewId="0">
      <selection activeCell="G30" sqref="G30"/>
    </sheetView>
  </sheetViews>
  <sheetFormatPr baseColWidth="10" defaultRowHeight="15.75" x14ac:dyDescent="0.25"/>
  <cols>
    <col min="1" max="5" width="11.42578125" style="1"/>
    <col min="6" max="6" width="3.7109375" style="1" customWidth="1"/>
    <col min="7" max="16384" width="11.42578125" style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x14ac:dyDescent="0.25">
      <c r="A3" s="1" t="s">
        <v>2</v>
      </c>
    </row>
    <row r="4" spans="1:8" x14ac:dyDescent="0.25">
      <c r="A4" s="1" t="s">
        <v>3</v>
      </c>
    </row>
    <row r="5" spans="1:8" x14ac:dyDescent="0.25">
      <c r="A5" s="1" t="s">
        <v>4</v>
      </c>
    </row>
    <row r="6" spans="1:8" x14ac:dyDescent="0.25">
      <c r="A6" s="1" t="s">
        <v>5</v>
      </c>
    </row>
    <row r="8" spans="1:8" ht="21" x14ac:dyDescent="0.35">
      <c r="A8" s="374" t="s">
        <v>40</v>
      </c>
      <c r="B8" s="374"/>
      <c r="C8" s="374"/>
      <c r="D8" s="374"/>
      <c r="E8" s="374"/>
      <c r="F8" s="374"/>
      <c r="G8" s="374"/>
      <c r="H8" s="374"/>
    </row>
    <row r="10" spans="1:8" x14ac:dyDescent="0.25">
      <c r="A10" s="1" t="s">
        <v>6</v>
      </c>
      <c r="C10" s="1" t="s">
        <v>47</v>
      </c>
    </row>
    <row r="11" spans="1:8" x14ac:dyDescent="0.25">
      <c r="C11" s="1" t="s">
        <v>48</v>
      </c>
    </row>
    <row r="12" spans="1:8" x14ac:dyDescent="0.25">
      <c r="C12" s="1" t="s">
        <v>49</v>
      </c>
    </row>
    <row r="14" spans="1:8" x14ac:dyDescent="0.25">
      <c r="A14" s="1" t="s">
        <v>7</v>
      </c>
      <c r="C14" s="1" t="s">
        <v>8</v>
      </c>
    </row>
    <row r="16" spans="1:8" x14ac:dyDescent="0.25">
      <c r="A16" s="1" t="s">
        <v>10</v>
      </c>
      <c r="C16" s="1" t="s">
        <v>50</v>
      </c>
      <c r="D16" s="1" t="s">
        <v>51</v>
      </c>
    </row>
    <row r="18" spans="1:3" x14ac:dyDescent="0.25">
      <c r="A18" s="1" t="s">
        <v>11</v>
      </c>
      <c r="C18" s="1" t="s">
        <v>52</v>
      </c>
    </row>
    <row r="20" spans="1:3" x14ac:dyDescent="0.25">
      <c r="A20" s="1" t="s">
        <v>9</v>
      </c>
      <c r="C20" s="1" t="s">
        <v>12</v>
      </c>
    </row>
    <row r="22" spans="1:3" x14ac:dyDescent="0.25">
      <c r="A22" s="1" t="s">
        <v>14</v>
      </c>
      <c r="C22" s="1" t="s">
        <v>13</v>
      </c>
    </row>
    <row r="24" spans="1:3" x14ac:dyDescent="0.25">
      <c r="A24" s="1" t="s">
        <v>15</v>
      </c>
      <c r="C24" s="1" t="s">
        <v>16</v>
      </c>
    </row>
    <row r="25" spans="1:3" x14ac:dyDescent="0.25">
      <c r="C25" s="1" t="s">
        <v>17</v>
      </c>
    </row>
    <row r="27" spans="1:3" x14ac:dyDescent="0.25">
      <c r="C27" s="1" t="s">
        <v>18</v>
      </c>
    </row>
    <row r="28" spans="1:3" x14ac:dyDescent="0.25">
      <c r="C28" s="1" t="s">
        <v>19</v>
      </c>
    </row>
    <row r="30" spans="1:3" x14ac:dyDescent="0.25">
      <c r="A30" s="1" t="s">
        <v>20</v>
      </c>
      <c r="C30" s="1" t="s">
        <v>21</v>
      </c>
    </row>
    <row r="32" spans="1:3" x14ac:dyDescent="0.25">
      <c r="C32" s="1" t="s">
        <v>22</v>
      </c>
    </row>
    <row r="33" spans="1:6" x14ac:dyDescent="0.25">
      <c r="C33" s="1" t="s">
        <v>23</v>
      </c>
    </row>
    <row r="35" spans="1:6" x14ac:dyDescent="0.25">
      <c r="C35" s="1" t="s">
        <v>24</v>
      </c>
    </row>
    <row r="36" spans="1:6" x14ac:dyDescent="0.25">
      <c r="C36" s="1" t="s">
        <v>25</v>
      </c>
    </row>
    <row r="37" spans="1:6" x14ac:dyDescent="0.25">
      <c r="C37" s="1" t="s">
        <v>26</v>
      </c>
    </row>
    <row r="38" spans="1:6" x14ac:dyDescent="0.25">
      <c r="C38" s="1" t="s">
        <v>27</v>
      </c>
    </row>
    <row r="40" spans="1:6" ht="30.75" customHeight="1" x14ac:dyDescent="0.25">
      <c r="A40" s="1" t="s">
        <v>28</v>
      </c>
      <c r="C40" s="1" t="s">
        <v>29</v>
      </c>
      <c r="D40" s="384"/>
      <c r="E40" s="385"/>
      <c r="F40" s="2" t="s">
        <v>32</v>
      </c>
    </row>
    <row r="41" spans="1:6" ht="36.75" customHeight="1" x14ac:dyDescent="0.25">
      <c r="A41" s="383" t="s">
        <v>41</v>
      </c>
      <c r="B41" s="383"/>
      <c r="C41" s="1" t="s">
        <v>30</v>
      </c>
      <c r="D41" s="384"/>
      <c r="E41" s="385"/>
      <c r="F41" s="2" t="s">
        <v>32</v>
      </c>
    </row>
    <row r="42" spans="1:6" ht="30" customHeight="1" x14ac:dyDescent="0.25">
      <c r="C42" s="1" t="s">
        <v>31</v>
      </c>
      <c r="D42" s="384"/>
      <c r="E42" s="385"/>
      <c r="F42" s="2" t="s">
        <v>32</v>
      </c>
    </row>
    <row r="47" spans="1:6" x14ac:dyDescent="0.25">
      <c r="A47" s="1" t="s">
        <v>33</v>
      </c>
    </row>
    <row r="49" spans="1:6" ht="23.25" customHeight="1" x14ac:dyDescent="0.25">
      <c r="A49" s="1" t="s">
        <v>34</v>
      </c>
      <c r="D49" s="7"/>
    </row>
    <row r="51" spans="1:6" ht="22.5" customHeight="1" x14ac:dyDescent="0.25">
      <c r="A51" s="1" t="s">
        <v>35</v>
      </c>
      <c r="D51" s="7"/>
    </row>
    <row r="53" spans="1:6" ht="21.75" customHeight="1" x14ac:dyDescent="0.25">
      <c r="A53" s="1" t="s">
        <v>42</v>
      </c>
      <c r="D53" s="7"/>
    </row>
    <row r="54" spans="1:6" ht="21.75" customHeight="1" x14ac:dyDescent="0.25">
      <c r="C54" s="5"/>
      <c r="D54" s="6"/>
    </row>
    <row r="55" spans="1:6" ht="27" customHeight="1" x14ac:dyDescent="0.25">
      <c r="A55" s="1" t="s">
        <v>43</v>
      </c>
      <c r="D55" s="384"/>
      <c r="E55" s="385"/>
      <c r="F55" s="2" t="s">
        <v>32</v>
      </c>
    </row>
    <row r="57" spans="1:6" ht="25.5" customHeight="1" x14ac:dyDescent="0.25">
      <c r="A57" s="1" t="s">
        <v>36</v>
      </c>
      <c r="C57" s="1" t="s">
        <v>29</v>
      </c>
      <c r="D57" s="384"/>
      <c r="E57" s="385"/>
      <c r="F57" s="2" t="s">
        <v>32</v>
      </c>
    </row>
    <row r="58" spans="1:6" ht="22.5" customHeight="1" x14ac:dyDescent="0.25">
      <c r="C58" s="1" t="s">
        <v>30</v>
      </c>
      <c r="D58" s="384"/>
      <c r="E58" s="385"/>
      <c r="F58" s="2" t="s">
        <v>32</v>
      </c>
    </row>
    <row r="59" spans="1:6" ht="27" customHeight="1" x14ac:dyDescent="0.25">
      <c r="C59" s="1" t="s">
        <v>31</v>
      </c>
      <c r="D59" s="384"/>
      <c r="E59" s="385"/>
      <c r="F59" s="2" t="s">
        <v>32</v>
      </c>
    </row>
    <row r="60" spans="1:6" ht="27" customHeight="1" x14ac:dyDescent="0.25">
      <c r="D60" s="8"/>
      <c r="E60" s="8"/>
      <c r="F60" s="5"/>
    </row>
    <row r="63" spans="1:6" x14ac:dyDescent="0.25">
      <c r="A63" s="3" t="s">
        <v>37</v>
      </c>
    </row>
    <row r="65" spans="1:8" ht="35.25" customHeight="1" x14ac:dyDescent="0.25">
      <c r="A65" s="383" t="s">
        <v>44</v>
      </c>
      <c r="B65" s="383"/>
      <c r="C65" s="386"/>
      <c r="D65" s="384">
        <f>D42</f>
        <v>0</v>
      </c>
      <c r="E65" s="385"/>
      <c r="F65" s="2" t="s">
        <v>32</v>
      </c>
    </row>
    <row r="67" spans="1:8" ht="32.25" customHeight="1" x14ac:dyDescent="0.25">
      <c r="A67" s="1" t="s">
        <v>38</v>
      </c>
      <c r="D67" s="384">
        <f>D59</f>
        <v>0</v>
      </c>
      <c r="E67" s="385"/>
      <c r="F67" s="2" t="s">
        <v>32</v>
      </c>
    </row>
    <row r="68" spans="1:8" ht="16.5" thickBot="1" x14ac:dyDescent="0.3">
      <c r="A68" s="4"/>
      <c r="B68" s="4"/>
      <c r="C68" s="4"/>
      <c r="D68" s="4"/>
      <c r="E68" s="4"/>
      <c r="F68" s="4"/>
    </row>
    <row r="69" spans="1:8" ht="16.5" thickTop="1" x14ac:dyDescent="0.25"/>
    <row r="70" spans="1:8" ht="51.75" customHeight="1" x14ac:dyDescent="0.25">
      <c r="A70" s="383" t="s">
        <v>45</v>
      </c>
      <c r="B70" s="383"/>
      <c r="C70" s="386"/>
      <c r="D70" s="384">
        <f>D65+D67</f>
        <v>0</v>
      </c>
      <c r="E70" s="385"/>
      <c r="F70" s="2" t="s">
        <v>32</v>
      </c>
    </row>
    <row r="73" spans="1:8" ht="45.75" customHeight="1" x14ac:dyDescent="0.25">
      <c r="A73" s="383" t="s">
        <v>39</v>
      </c>
      <c r="B73" s="383"/>
      <c r="C73" s="383"/>
      <c r="D73" s="383"/>
      <c r="E73" s="383"/>
      <c r="F73" s="383"/>
      <c r="G73" s="383"/>
      <c r="H73" s="383"/>
    </row>
    <row r="78" spans="1:8" ht="16.5" thickBot="1" x14ac:dyDescent="0.3">
      <c r="A78" s="369"/>
      <c r="B78" s="369"/>
      <c r="C78" s="369"/>
      <c r="D78" s="369"/>
      <c r="E78" s="369"/>
      <c r="F78" s="369"/>
      <c r="G78" s="369"/>
      <c r="H78" s="369"/>
    </row>
    <row r="79" spans="1:8" x14ac:dyDescent="0.25">
      <c r="A79" s="1" t="s">
        <v>46</v>
      </c>
    </row>
  </sheetData>
  <sheetProtection algorithmName="SHA-512" hashValue="50mZDh3wYBfMrf9grENC83JatMv+w/AvNFK5MP1ztJTRzbHqI2MHSRxC8uRpFQVDQdlOhVomaNH+x42fUh4aAg==" saltValue="EJqNvzhWwwDWqttE7+9N5w==" spinCount="100000" sheet="1" objects="1" scenarios="1"/>
  <mergeCells count="16">
    <mergeCell ref="A78:H78"/>
    <mergeCell ref="A73:H73"/>
    <mergeCell ref="A8:H8"/>
    <mergeCell ref="D40:E40"/>
    <mergeCell ref="D41:E41"/>
    <mergeCell ref="D42:E42"/>
    <mergeCell ref="D57:E57"/>
    <mergeCell ref="D58:E58"/>
    <mergeCell ref="D59:E59"/>
    <mergeCell ref="D70:E70"/>
    <mergeCell ref="D67:E67"/>
    <mergeCell ref="D65:E65"/>
    <mergeCell ref="A65:C65"/>
    <mergeCell ref="A41:B41"/>
    <mergeCell ref="D55:E55"/>
    <mergeCell ref="A70:C70"/>
  </mergeCells>
  <conditionalFormatting sqref="A78:H78">
    <cfRule type="cellIs" dxfId="12" priority="1" operator="equal">
      <formula>0</formula>
    </cfRule>
  </conditionalFormatting>
  <conditionalFormatting sqref="D49">
    <cfRule type="cellIs" dxfId="11" priority="5" operator="equal">
      <formula>0</formula>
    </cfRule>
  </conditionalFormatting>
  <conditionalFormatting sqref="D51">
    <cfRule type="cellIs" dxfId="10" priority="4" operator="equal">
      <formula>0</formula>
    </cfRule>
  </conditionalFormatting>
  <conditionalFormatting sqref="D53">
    <cfRule type="cellIs" dxfId="9" priority="3" operator="equal">
      <formula>0</formula>
    </cfRule>
  </conditionalFormatting>
  <conditionalFormatting sqref="D40:E42">
    <cfRule type="cellIs" dxfId="8" priority="2" operator="equal">
      <formula>0</formula>
    </cfRule>
  </conditionalFormatting>
  <conditionalFormatting sqref="D55:E55">
    <cfRule type="cellIs" dxfId="7" priority="7" operator="equal">
      <formula>0</formula>
    </cfRule>
  </conditionalFormatting>
  <conditionalFormatting sqref="D57:E59">
    <cfRule type="cellIs" dxfId="6" priority="6" operator="equal">
      <formula>0</formula>
    </cfRule>
  </conditionalFormatting>
  <conditionalFormatting sqref="D65:E65">
    <cfRule type="cellIs" dxfId="5" priority="10" operator="equal">
      <formula>0</formula>
    </cfRule>
  </conditionalFormatting>
  <conditionalFormatting sqref="D67:E67">
    <cfRule type="cellIs" dxfId="4" priority="9" operator="equal">
      <formula>0</formula>
    </cfRule>
  </conditionalFormatting>
  <conditionalFormatting sqref="D70:E70">
    <cfRule type="cellIs" dxfId="3" priority="8" operator="equal">
      <formula>0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55831-EFAA-4C1E-B595-A668A8E1DEC7}">
  <dimension ref="A1:G54"/>
  <sheetViews>
    <sheetView topLeftCell="A8" workbookViewId="0">
      <selection activeCell="E17" sqref="E17"/>
    </sheetView>
  </sheetViews>
  <sheetFormatPr baseColWidth="10" defaultRowHeight="12.75" x14ac:dyDescent="0.2"/>
  <cols>
    <col min="1" max="4" width="11.42578125" style="9"/>
    <col min="5" max="5" width="15.42578125" style="9" customWidth="1"/>
    <col min="6" max="16384" width="11.42578125" style="9"/>
  </cols>
  <sheetData>
    <row r="1" spans="1:7" ht="15" x14ac:dyDescent="0.2">
      <c r="A1" s="169" t="s">
        <v>1</v>
      </c>
      <c r="B1" s="169"/>
      <c r="C1" s="169"/>
      <c r="D1" s="169"/>
      <c r="E1" s="173"/>
      <c r="F1" s="169"/>
      <c r="G1" s="169"/>
    </row>
    <row r="2" spans="1:7" ht="15" x14ac:dyDescent="0.2">
      <c r="A2" s="169" t="s">
        <v>4</v>
      </c>
      <c r="B2" s="169"/>
      <c r="C2" s="169"/>
      <c r="D2" s="169"/>
      <c r="E2" s="173"/>
      <c r="F2" s="169"/>
      <c r="G2" s="169"/>
    </row>
    <row r="3" spans="1:7" s="169" customFormat="1" ht="15" x14ac:dyDescent="0.2">
      <c r="A3" s="169" t="s">
        <v>5</v>
      </c>
      <c r="E3" s="173"/>
    </row>
    <row r="4" spans="1:7" ht="12" customHeight="1" x14ac:dyDescent="0.2">
      <c r="A4" s="169"/>
      <c r="B4" s="169"/>
      <c r="C4" s="169"/>
      <c r="D4" s="169"/>
      <c r="E4" s="173"/>
      <c r="F4" s="169"/>
      <c r="G4" s="169"/>
    </row>
    <row r="5" spans="1:7" s="10" customFormat="1" ht="17.25" customHeight="1" x14ac:dyDescent="0.25">
      <c r="A5" s="223" t="s">
        <v>384</v>
      </c>
      <c r="B5" s="169"/>
      <c r="C5" s="169"/>
      <c r="D5" s="169"/>
      <c r="E5" s="173"/>
      <c r="F5" s="169"/>
      <c r="G5" s="169"/>
    </row>
    <row r="6" spans="1:7" s="10" customFormat="1" ht="15.75" x14ac:dyDescent="0.25">
      <c r="A6" s="223" t="str">
        <f>LV_ges!$C$1</f>
        <v>Sekundarschule Bad Bibra, Steinbacher Str. 2 in 06647 Bad Bibra</v>
      </c>
      <c r="B6" s="169"/>
      <c r="C6" s="169"/>
      <c r="D6" s="169"/>
      <c r="E6" s="173"/>
      <c r="F6" s="169"/>
      <c r="G6" s="169"/>
    </row>
    <row r="7" spans="1:7" s="10" customFormat="1" ht="18" x14ac:dyDescent="0.25">
      <c r="A7" s="223" t="s">
        <v>383</v>
      </c>
      <c r="B7" s="222" t="s">
        <v>382</v>
      </c>
      <c r="C7" s="169"/>
      <c r="D7" s="169"/>
      <c r="E7" s="173"/>
      <c r="F7" s="169"/>
      <c r="G7" s="169"/>
    </row>
    <row r="8" spans="1:7" s="10" customFormat="1" ht="15.75" thickBot="1" x14ac:dyDescent="0.25">
      <c r="A8" s="169"/>
      <c r="B8" s="169"/>
      <c r="C8" s="169"/>
      <c r="D8" s="169"/>
      <c r="E8" s="173"/>
      <c r="F8" s="169"/>
      <c r="G8" s="169"/>
    </row>
    <row r="9" spans="1:7" s="10" customFormat="1" ht="15.75" x14ac:dyDescent="0.25">
      <c r="A9" s="221" t="s">
        <v>381</v>
      </c>
      <c r="B9" s="220"/>
      <c r="C9" s="220"/>
      <c r="D9" s="219"/>
      <c r="E9" s="218" t="s">
        <v>380</v>
      </c>
      <c r="F9" s="217" t="s">
        <v>379</v>
      </c>
      <c r="G9" s="216" t="s">
        <v>378</v>
      </c>
    </row>
    <row r="10" spans="1:7" s="10" customFormat="1" ht="15.75" thickBot="1" x14ac:dyDescent="0.25">
      <c r="A10" s="167"/>
      <c r="B10" s="166"/>
      <c r="C10" s="166"/>
      <c r="D10" s="202"/>
      <c r="E10" s="201" t="s">
        <v>377</v>
      </c>
      <c r="F10" s="215" t="s">
        <v>376</v>
      </c>
      <c r="G10" s="199" t="s">
        <v>375</v>
      </c>
    </row>
    <row r="11" spans="1:7" s="10" customFormat="1" ht="17.25" customHeight="1" x14ac:dyDescent="0.2">
      <c r="A11" s="393" t="s">
        <v>342</v>
      </c>
      <c r="B11" s="394"/>
      <c r="C11" s="394"/>
      <c r="D11" s="395"/>
      <c r="E11" s="214"/>
      <c r="F11" s="209"/>
      <c r="G11" s="180"/>
    </row>
    <row r="12" spans="1:7" s="10" customFormat="1" ht="17.25" customHeight="1" x14ac:dyDescent="0.2">
      <c r="A12" s="387" t="s">
        <v>341</v>
      </c>
      <c r="B12" s="388"/>
      <c r="C12" s="388"/>
      <c r="D12" s="389"/>
      <c r="E12" s="210">
        <f>LV_ges!D5</f>
        <v>252.19</v>
      </c>
      <c r="F12" s="209"/>
      <c r="G12" s="180">
        <f t="shared" ref="G12:G19" si="0">E12*F12</f>
        <v>0</v>
      </c>
    </row>
    <row r="13" spans="1:7" s="10" customFormat="1" ht="17.25" customHeight="1" x14ac:dyDescent="0.2">
      <c r="A13" s="387" t="s">
        <v>290</v>
      </c>
      <c r="B13" s="388"/>
      <c r="C13" s="388"/>
      <c r="D13" s="389"/>
      <c r="E13" s="210">
        <f>LV_ges!D28</f>
        <v>384.46999999999997</v>
      </c>
      <c r="F13" s="213"/>
      <c r="G13" s="180">
        <f t="shared" si="0"/>
        <v>0</v>
      </c>
    </row>
    <row r="14" spans="1:7" s="10" customFormat="1" ht="17.25" customHeight="1" x14ac:dyDescent="0.2">
      <c r="A14" s="387" t="s">
        <v>227</v>
      </c>
      <c r="B14" s="388"/>
      <c r="C14" s="388"/>
      <c r="D14" s="389"/>
      <c r="E14" s="210">
        <f>LV_ges!D50</f>
        <v>357.89000000000004</v>
      </c>
      <c r="F14" s="209"/>
      <c r="G14" s="180">
        <f t="shared" si="0"/>
        <v>0</v>
      </c>
    </row>
    <row r="15" spans="1:7" s="10" customFormat="1" ht="17.25" customHeight="1" x14ac:dyDescent="0.2">
      <c r="A15" s="387" t="s">
        <v>193</v>
      </c>
      <c r="B15" s="388"/>
      <c r="C15" s="388"/>
      <c r="D15" s="389"/>
      <c r="E15" s="210">
        <f>LV_ges!D74</f>
        <v>390.25</v>
      </c>
      <c r="F15" s="209"/>
      <c r="G15" s="180">
        <f t="shared" si="0"/>
        <v>0</v>
      </c>
    </row>
    <row r="16" spans="1:7" s="10" customFormat="1" ht="17.25" customHeight="1" x14ac:dyDescent="0.2">
      <c r="A16" s="387" t="s">
        <v>165</v>
      </c>
      <c r="B16" s="388"/>
      <c r="C16" s="388"/>
      <c r="D16" s="389"/>
      <c r="E16" s="210">
        <f>LV_ges!D93</f>
        <v>312.44999999999993</v>
      </c>
      <c r="F16" s="209"/>
      <c r="G16" s="180">
        <f t="shared" si="0"/>
        <v>0</v>
      </c>
    </row>
    <row r="17" spans="1:7" s="10" customFormat="1" ht="17.25" customHeight="1" x14ac:dyDescent="0.2">
      <c r="A17" s="387" t="s">
        <v>374</v>
      </c>
      <c r="B17" s="388"/>
      <c r="C17" s="388"/>
      <c r="D17" s="389"/>
      <c r="E17" s="210">
        <f>LV_ges!D110</f>
        <v>589.74</v>
      </c>
      <c r="F17" s="213"/>
      <c r="G17" s="180">
        <f t="shared" si="0"/>
        <v>0</v>
      </c>
    </row>
    <row r="18" spans="1:7" s="10" customFormat="1" ht="17.25" customHeight="1" x14ac:dyDescent="0.2">
      <c r="A18" s="390" t="s">
        <v>373</v>
      </c>
      <c r="B18" s="391"/>
      <c r="C18" s="391"/>
      <c r="D18" s="392"/>
      <c r="E18" s="210">
        <f>LV_ges!D135</f>
        <v>423.31000000000006</v>
      </c>
      <c r="F18" s="209"/>
      <c r="G18" s="180">
        <f t="shared" si="0"/>
        <v>0</v>
      </c>
    </row>
    <row r="19" spans="1:7" s="10" customFormat="1" ht="17.25" customHeight="1" x14ac:dyDescent="0.2">
      <c r="A19" s="212"/>
      <c r="B19" s="211"/>
      <c r="C19" s="211"/>
      <c r="D19" s="211"/>
      <c r="E19" s="210"/>
      <c r="F19" s="209"/>
      <c r="G19" s="180">
        <f t="shared" si="0"/>
        <v>0</v>
      </c>
    </row>
    <row r="20" spans="1:7" s="10" customFormat="1" ht="15" x14ac:dyDescent="0.2">
      <c r="A20" s="170"/>
      <c r="B20" s="169"/>
      <c r="C20" s="169"/>
      <c r="D20" s="197"/>
      <c r="E20" s="208"/>
      <c r="F20" s="195"/>
      <c r="G20" s="194"/>
    </row>
    <row r="21" spans="1:7" s="10" customFormat="1" ht="15.75" x14ac:dyDescent="0.25">
      <c r="A21" s="207" t="s">
        <v>372</v>
      </c>
      <c r="B21" s="169"/>
      <c r="C21" s="206"/>
      <c r="D21" s="205"/>
      <c r="E21" s="204">
        <f>SUM(E11:E19)</f>
        <v>2710.2999999999997</v>
      </c>
      <c r="F21" s="195"/>
      <c r="G21" s="203"/>
    </row>
    <row r="22" spans="1:7" s="10" customFormat="1" ht="15.75" thickBot="1" x14ac:dyDescent="0.25">
      <c r="A22" s="167"/>
      <c r="B22" s="166"/>
      <c r="C22" s="166"/>
      <c r="D22" s="202"/>
      <c r="E22" s="201"/>
      <c r="F22" s="200"/>
      <c r="G22" s="199"/>
    </row>
    <row r="23" spans="1:7" s="10" customFormat="1" ht="15.75" hidden="1" x14ac:dyDescent="0.25">
      <c r="A23" s="198" t="s">
        <v>371</v>
      </c>
      <c r="B23" s="169"/>
      <c r="C23" s="169"/>
      <c r="D23" s="197"/>
      <c r="E23" s="196" t="s">
        <v>370</v>
      </c>
      <c r="F23" s="195"/>
      <c r="G23" s="194"/>
    </row>
    <row r="24" spans="1:7" s="10" customFormat="1" ht="15" hidden="1" x14ac:dyDescent="0.2">
      <c r="A24" s="193"/>
      <c r="B24" s="192"/>
      <c r="C24" s="192"/>
      <c r="D24" s="191"/>
      <c r="E24" s="190" t="s">
        <v>369</v>
      </c>
      <c r="F24" s="189"/>
      <c r="G24" s="188"/>
    </row>
    <row r="25" spans="1:7" s="10" customFormat="1" ht="15" hidden="1" x14ac:dyDescent="0.2">
      <c r="A25" s="186"/>
      <c r="B25" s="173"/>
      <c r="C25" s="173"/>
      <c r="D25" s="183"/>
      <c r="E25" s="187"/>
      <c r="F25" s="185"/>
      <c r="G25" s="180">
        <f t="shared" ref="G25:G30" si="1">E25*F25</f>
        <v>0</v>
      </c>
    </row>
    <row r="26" spans="1:7" s="10" customFormat="1" ht="15" hidden="1" x14ac:dyDescent="0.2">
      <c r="A26" s="186"/>
      <c r="B26" s="173"/>
      <c r="C26" s="173"/>
      <c r="D26" s="183"/>
      <c r="E26" s="182"/>
      <c r="F26" s="185"/>
      <c r="G26" s="180">
        <f t="shared" si="1"/>
        <v>0</v>
      </c>
    </row>
    <row r="27" spans="1:7" s="10" customFormat="1" ht="15.75" hidden="1" x14ac:dyDescent="0.25">
      <c r="A27" s="184"/>
      <c r="B27" s="173"/>
      <c r="C27" s="173"/>
      <c r="D27" s="183"/>
      <c r="E27" s="182"/>
      <c r="F27" s="185"/>
      <c r="G27" s="180">
        <f t="shared" si="1"/>
        <v>0</v>
      </c>
    </row>
    <row r="28" spans="1:7" s="10" customFormat="1" ht="15.75" hidden="1" x14ac:dyDescent="0.25">
      <c r="A28" s="184"/>
      <c r="B28" s="173"/>
      <c r="C28" s="173"/>
      <c r="D28" s="183"/>
      <c r="E28" s="182"/>
      <c r="F28" s="185"/>
      <c r="G28" s="180">
        <f t="shared" si="1"/>
        <v>0</v>
      </c>
    </row>
    <row r="29" spans="1:7" s="10" customFormat="1" ht="15.75" hidden="1" x14ac:dyDescent="0.25">
      <c r="A29" s="184"/>
      <c r="B29" s="173"/>
      <c r="C29" s="173"/>
      <c r="D29" s="183"/>
      <c r="E29" s="182"/>
      <c r="F29" s="181"/>
      <c r="G29" s="180">
        <f t="shared" si="1"/>
        <v>0</v>
      </c>
    </row>
    <row r="30" spans="1:7" s="10" customFormat="1" ht="15.75" hidden="1" thickBot="1" x14ac:dyDescent="0.25">
      <c r="A30" s="179"/>
      <c r="B30" s="178"/>
      <c r="C30" s="178"/>
      <c r="D30" s="177"/>
      <c r="E30" s="176"/>
      <c r="F30" s="175"/>
      <c r="G30" s="174">
        <f t="shared" si="1"/>
        <v>0</v>
      </c>
    </row>
    <row r="31" spans="1:7" s="10" customFormat="1" ht="15" x14ac:dyDescent="0.2">
      <c r="A31" s="170"/>
      <c r="B31" s="169"/>
      <c r="C31" s="169"/>
      <c r="D31" s="169"/>
      <c r="E31" s="173"/>
      <c r="F31" s="169"/>
      <c r="G31" s="172"/>
    </row>
    <row r="32" spans="1:7" s="10" customFormat="1" ht="15.75" thickBot="1" x14ac:dyDescent="0.25">
      <c r="A32" s="170"/>
      <c r="B32" s="169"/>
      <c r="C32" s="169"/>
      <c r="D32" s="169"/>
      <c r="E32" s="14" t="s">
        <v>368</v>
      </c>
      <c r="F32" s="9"/>
      <c r="G32" s="163">
        <f>SUM(G11:G19,G25:G30)</f>
        <v>0</v>
      </c>
    </row>
    <row r="33" spans="1:7" s="10" customFormat="1" ht="15" x14ac:dyDescent="0.2">
      <c r="A33" s="170"/>
      <c r="B33" s="169"/>
      <c r="C33" s="169"/>
      <c r="D33" s="169"/>
      <c r="E33" s="14"/>
      <c r="F33" s="9"/>
      <c r="G33" s="29"/>
    </row>
    <row r="34" spans="1:7" s="10" customFormat="1" ht="15.75" thickBot="1" x14ac:dyDescent="0.25">
      <c r="A34" s="170"/>
      <c r="B34" s="169"/>
      <c r="C34" s="169"/>
      <c r="D34" s="169"/>
      <c r="E34" s="14" t="s">
        <v>367</v>
      </c>
      <c r="F34" s="171">
        <v>0.19</v>
      </c>
      <c r="G34" s="163">
        <f>G32*F34</f>
        <v>0</v>
      </c>
    </row>
    <row r="35" spans="1:7" s="10" customFormat="1" ht="15" x14ac:dyDescent="0.2">
      <c r="A35" s="170"/>
      <c r="B35" s="169"/>
      <c r="C35" s="169"/>
      <c r="D35" s="169"/>
      <c r="E35" s="14"/>
      <c r="F35" s="9"/>
      <c r="G35" s="168"/>
    </row>
    <row r="36" spans="1:7" s="10" customFormat="1" ht="15.75" thickBot="1" x14ac:dyDescent="0.25">
      <c r="A36" s="167"/>
      <c r="B36" s="166"/>
      <c r="C36" s="166"/>
      <c r="D36" s="166"/>
      <c r="E36" s="165" t="s">
        <v>366</v>
      </c>
      <c r="F36" s="164"/>
      <c r="G36" s="163">
        <f>G32+G34</f>
        <v>0</v>
      </c>
    </row>
    <row r="37" spans="1:7" s="10" customFormat="1" ht="11.25" x14ac:dyDescent="0.2"/>
    <row r="38" spans="1:7" s="10" customFormat="1" ht="11.25" x14ac:dyDescent="0.2"/>
    <row r="39" spans="1:7" s="10" customFormat="1" ht="11.25" x14ac:dyDescent="0.2"/>
    <row r="40" spans="1:7" s="10" customFormat="1" ht="11.25" x14ac:dyDescent="0.2"/>
    <row r="41" spans="1:7" s="10" customFormat="1" ht="11.25" x14ac:dyDescent="0.2"/>
    <row r="42" spans="1:7" s="10" customFormat="1" ht="11.25" x14ac:dyDescent="0.2"/>
    <row r="43" spans="1:7" s="10" customFormat="1" ht="11.25" x14ac:dyDescent="0.2"/>
    <row r="44" spans="1:7" s="10" customFormat="1" ht="11.25" x14ac:dyDescent="0.2"/>
    <row r="45" spans="1:7" s="10" customFormat="1" ht="11.25" x14ac:dyDescent="0.2"/>
    <row r="46" spans="1:7" s="10" customFormat="1" ht="11.25" x14ac:dyDescent="0.2"/>
    <row r="47" spans="1:7" s="10" customFormat="1" ht="11.25" x14ac:dyDescent="0.2"/>
    <row r="48" spans="1:7" s="10" customFormat="1" ht="11.25" x14ac:dyDescent="0.2"/>
    <row r="49" s="10" customFormat="1" ht="11.25" x14ac:dyDescent="0.2"/>
    <row r="50" s="10" customFormat="1" ht="11.25" x14ac:dyDescent="0.2"/>
    <row r="51" s="10" customFormat="1" ht="11.25" x14ac:dyDescent="0.2"/>
    <row r="52" s="10" customFormat="1" ht="11.25" x14ac:dyDescent="0.2"/>
    <row r="53" s="10" customFormat="1" ht="11.25" x14ac:dyDescent="0.2"/>
    <row r="54" s="10" customFormat="1" ht="11.25" x14ac:dyDescent="0.2"/>
  </sheetData>
  <sheetProtection algorithmName="SHA-512" hashValue="+wS/X9w81WijqoBYMxjt9wB+NsJUUcMsP2jjW9iqcjZRE9pCs6CF947Y5Vnbt9ejp1ME+3xKX1hDraIbB+7UNw==" saltValue="hS/gxDjLSCn/QznIdOyxKw==" spinCount="100000" sheet="1"/>
  <mergeCells count="8">
    <mergeCell ref="A17:D17"/>
    <mergeCell ref="A18:D18"/>
    <mergeCell ref="A11:D11"/>
    <mergeCell ref="A12:D12"/>
    <mergeCell ref="A13:D13"/>
    <mergeCell ref="A14:D14"/>
    <mergeCell ref="A15:D15"/>
    <mergeCell ref="A16:D16"/>
  </mergeCells>
  <pageMargins left="0.39370078740157483" right="0.39370078740157483" top="0.59055118110236227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2AB22-C6FB-4CDC-BBB1-30F1847A70FF}">
  <sheetPr>
    <pageSetUpPr fitToPage="1"/>
  </sheetPr>
  <dimension ref="A1:I406"/>
  <sheetViews>
    <sheetView zoomScaleNormal="100" workbookViewId="0">
      <pane ySplit="5" topLeftCell="A6" activePane="bottomLeft" state="frozen"/>
      <selection pane="bottomLeft" activeCell="H297" sqref="H297"/>
    </sheetView>
  </sheetViews>
  <sheetFormatPr baseColWidth="10" defaultRowHeight="15" x14ac:dyDescent="0.3"/>
  <cols>
    <col min="1" max="1" width="7.5703125" style="225" customWidth="1"/>
    <col min="2" max="2" width="22" style="225" customWidth="1"/>
    <col min="3" max="3" width="14" style="225" customWidth="1"/>
    <col min="4" max="4" width="9" style="225" customWidth="1"/>
    <col min="5" max="5" width="8.7109375" style="225" customWidth="1"/>
    <col min="6" max="6" width="3.140625" style="225" customWidth="1"/>
    <col min="7" max="7" width="16" style="225" customWidth="1"/>
    <col min="8" max="8" width="10.28515625" style="225" customWidth="1"/>
    <col min="9" max="9" width="13.85546875" style="225" customWidth="1"/>
    <col min="10" max="10" width="13.140625" style="225" customWidth="1"/>
    <col min="11" max="256" width="11.42578125" style="225"/>
    <col min="257" max="257" width="7.5703125" style="225" customWidth="1"/>
    <col min="258" max="258" width="22" style="225" customWidth="1"/>
    <col min="259" max="259" width="14" style="225" customWidth="1"/>
    <col min="260" max="260" width="9" style="225" customWidth="1"/>
    <col min="261" max="261" width="8.7109375" style="225" customWidth="1"/>
    <col min="262" max="262" width="3.140625" style="225" customWidth="1"/>
    <col min="263" max="263" width="16" style="225" customWidth="1"/>
    <col min="264" max="264" width="10.28515625" style="225" customWidth="1"/>
    <col min="265" max="265" width="13.85546875" style="225" customWidth="1"/>
    <col min="266" max="266" width="13.140625" style="225" customWidth="1"/>
    <col min="267" max="512" width="11.42578125" style="225"/>
    <col min="513" max="513" width="7.5703125" style="225" customWidth="1"/>
    <col min="514" max="514" width="22" style="225" customWidth="1"/>
    <col min="515" max="515" width="14" style="225" customWidth="1"/>
    <col min="516" max="516" width="9" style="225" customWidth="1"/>
    <col min="517" max="517" width="8.7109375" style="225" customWidth="1"/>
    <col min="518" max="518" width="3.140625" style="225" customWidth="1"/>
    <col min="519" max="519" width="16" style="225" customWidth="1"/>
    <col min="520" max="520" width="10.28515625" style="225" customWidth="1"/>
    <col min="521" max="521" width="13.85546875" style="225" customWidth="1"/>
    <col min="522" max="522" width="13.140625" style="225" customWidth="1"/>
    <col min="523" max="768" width="11.42578125" style="225"/>
    <col min="769" max="769" width="7.5703125" style="225" customWidth="1"/>
    <col min="770" max="770" width="22" style="225" customWidth="1"/>
    <col min="771" max="771" width="14" style="225" customWidth="1"/>
    <col min="772" max="772" width="9" style="225" customWidth="1"/>
    <col min="773" max="773" width="8.7109375" style="225" customWidth="1"/>
    <col min="774" max="774" width="3.140625" style="225" customWidth="1"/>
    <col min="775" max="775" width="16" style="225" customWidth="1"/>
    <col min="776" max="776" width="10.28515625" style="225" customWidth="1"/>
    <col min="777" max="777" width="13.85546875" style="225" customWidth="1"/>
    <col min="778" max="778" width="13.140625" style="225" customWidth="1"/>
    <col min="779" max="1024" width="11.42578125" style="225"/>
    <col min="1025" max="1025" width="7.5703125" style="225" customWidth="1"/>
    <col min="1026" max="1026" width="22" style="225" customWidth="1"/>
    <col min="1027" max="1027" width="14" style="225" customWidth="1"/>
    <col min="1028" max="1028" width="9" style="225" customWidth="1"/>
    <col min="1029" max="1029" width="8.7109375" style="225" customWidth="1"/>
    <col min="1030" max="1030" width="3.140625" style="225" customWidth="1"/>
    <col min="1031" max="1031" width="16" style="225" customWidth="1"/>
    <col min="1032" max="1032" width="10.28515625" style="225" customWidth="1"/>
    <col min="1033" max="1033" width="13.85546875" style="225" customWidth="1"/>
    <col min="1034" max="1034" width="13.140625" style="225" customWidth="1"/>
    <col min="1035" max="1280" width="11.42578125" style="225"/>
    <col min="1281" max="1281" width="7.5703125" style="225" customWidth="1"/>
    <col min="1282" max="1282" width="22" style="225" customWidth="1"/>
    <col min="1283" max="1283" width="14" style="225" customWidth="1"/>
    <col min="1284" max="1284" width="9" style="225" customWidth="1"/>
    <col min="1285" max="1285" width="8.7109375" style="225" customWidth="1"/>
    <col min="1286" max="1286" width="3.140625" style="225" customWidth="1"/>
    <col min="1287" max="1287" width="16" style="225" customWidth="1"/>
    <col min="1288" max="1288" width="10.28515625" style="225" customWidth="1"/>
    <col min="1289" max="1289" width="13.85546875" style="225" customWidth="1"/>
    <col min="1290" max="1290" width="13.140625" style="225" customWidth="1"/>
    <col min="1291" max="1536" width="11.42578125" style="225"/>
    <col min="1537" max="1537" width="7.5703125" style="225" customWidth="1"/>
    <col min="1538" max="1538" width="22" style="225" customWidth="1"/>
    <col min="1539" max="1539" width="14" style="225" customWidth="1"/>
    <col min="1540" max="1540" width="9" style="225" customWidth="1"/>
    <col min="1541" max="1541" width="8.7109375" style="225" customWidth="1"/>
    <col min="1542" max="1542" width="3.140625" style="225" customWidth="1"/>
    <col min="1543" max="1543" width="16" style="225" customWidth="1"/>
    <col min="1544" max="1544" width="10.28515625" style="225" customWidth="1"/>
    <col min="1545" max="1545" width="13.85546875" style="225" customWidth="1"/>
    <col min="1546" max="1546" width="13.140625" style="225" customWidth="1"/>
    <col min="1547" max="1792" width="11.42578125" style="225"/>
    <col min="1793" max="1793" width="7.5703125" style="225" customWidth="1"/>
    <col min="1794" max="1794" width="22" style="225" customWidth="1"/>
    <col min="1795" max="1795" width="14" style="225" customWidth="1"/>
    <col min="1796" max="1796" width="9" style="225" customWidth="1"/>
    <col min="1797" max="1797" width="8.7109375" style="225" customWidth="1"/>
    <col min="1798" max="1798" width="3.140625" style="225" customWidth="1"/>
    <col min="1799" max="1799" width="16" style="225" customWidth="1"/>
    <col min="1800" max="1800" width="10.28515625" style="225" customWidth="1"/>
    <col min="1801" max="1801" width="13.85546875" style="225" customWidth="1"/>
    <col min="1802" max="1802" width="13.140625" style="225" customWidth="1"/>
    <col min="1803" max="2048" width="11.42578125" style="225"/>
    <col min="2049" max="2049" width="7.5703125" style="225" customWidth="1"/>
    <col min="2050" max="2050" width="22" style="225" customWidth="1"/>
    <col min="2051" max="2051" width="14" style="225" customWidth="1"/>
    <col min="2052" max="2052" width="9" style="225" customWidth="1"/>
    <col min="2053" max="2053" width="8.7109375" style="225" customWidth="1"/>
    <col min="2054" max="2054" width="3.140625" style="225" customWidth="1"/>
    <col min="2055" max="2055" width="16" style="225" customWidth="1"/>
    <col min="2056" max="2056" width="10.28515625" style="225" customWidth="1"/>
    <col min="2057" max="2057" width="13.85546875" style="225" customWidth="1"/>
    <col min="2058" max="2058" width="13.140625" style="225" customWidth="1"/>
    <col min="2059" max="2304" width="11.42578125" style="225"/>
    <col min="2305" max="2305" width="7.5703125" style="225" customWidth="1"/>
    <col min="2306" max="2306" width="22" style="225" customWidth="1"/>
    <col min="2307" max="2307" width="14" style="225" customWidth="1"/>
    <col min="2308" max="2308" width="9" style="225" customWidth="1"/>
    <col min="2309" max="2309" width="8.7109375" style="225" customWidth="1"/>
    <col min="2310" max="2310" width="3.140625" style="225" customWidth="1"/>
    <col min="2311" max="2311" width="16" style="225" customWidth="1"/>
    <col min="2312" max="2312" width="10.28515625" style="225" customWidth="1"/>
    <col min="2313" max="2313" width="13.85546875" style="225" customWidth="1"/>
    <col min="2314" max="2314" width="13.140625" style="225" customWidth="1"/>
    <col min="2315" max="2560" width="11.42578125" style="225"/>
    <col min="2561" max="2561" width="7.5703125" style="225" customWidth="1"/>
    <col min="2562" max="2562" width="22" style="225" customWidth="1"/>
    <col min="2563" max="2563" width="14" style="225" customWidth="1"/>
    <col min="2564" max="2564" width="9" style="225" customWidth="1"/>
    <col min="2565" max="2565" width="8.7109375" style="225" customWidth="1"/>
    <col min="2566" max="2566" width="3.140625" style="225" customWidth="1"/>
    <col min="2567" max="2567" width="16" style="225" customWidth="1"/>
    <col min="2568" max="2568" width="10.28515625" style="225" customWidth="1"/>
    <col min="2569" max="2569" width="13.85546875" style="225" customWidth="1"/>
    <col min="2570" max="2570" width="13.140625" style="225" customWidth="1"/>
    <col min="2571" max="2816" width="11.42578125" style="225"/>
    <col min="2817" max="2817" width="7.5703125" style="225" customWidth="1"/>
    <col min="2818" max="2818" width="22" style="225" customWidth="1"/>
    <col min="2819" max="2819" width="14" style="225" customWidth="1"/>
    <col min="2820" max="2820" width="9" style="225" customWidth="1"/>
    <col min="2821" max="2821" width="8.7109375" style="225" customWidth="1"/>
    <col min="2822" max="2822" width="3.140625" style="225" customWidth="1"/>
    <col min="2823" max="2823" width="16" style="225" customWidth="1"/>
    <col min="2824" max="2824" width="10.28515625" style="225" customWidth="1"/>
    <col min="2825" max="2825" width="13.85546875" style="225" customWidth="1"/>
    <col min="2826" max="2826" width="13.140625" style="225" customWidth="1"/>
    <col min="2827" max="3072" width="11.42578125" style="225"/>
    <col min="3073" max="3073" width="7.5703125" style="225" customWidth="1"/>
    <col min="3074" max="3074" width="22" style="225" customWidth="1"/>
    <col min="3075" max="3075" width="14" style="225" customWidth="1"/>
    <col min="3076" max="3076" width="9" style="225" customWidth="1"/>
    <col min="3077" max="3077" width="8.7109375" style="225" customWidth="1"/>
    <col min="3078" max="3078" width="3.140625" style="225" customWidth="1"/>
    <col min="3079" max="3079" width="16" style="225" customWidth="1"/>
    <col min="3080" max="3080" width="10.28515625" style="225" customWidth="1"/>
    <col min="3081" max="3081" width="13.85546875" style="225" customWidth="1"/>
    <col min="3082" max="3082" width="13.140625" style="225" customWidth="1"/>
    <col min="3083" max="3328" width="11.42578125" style="225"/>
    <col min="3329" max="3329" width="7.5703125" style="225" customWidth="1"/>
    <col min="3330" max="3330" width="22" style="225" customWidth="1"/>
    <col min="3331" max="3331" width="14" style="225" customWidth="1"/>
    <col min="3332" max="3332" width="9" style="225" customWidth="1"/>
    <col min="3333" max="3333" width="8.7109375" style="225" customWidth="1"/>
    <col min="3334" max="3334" width="3.140625" style="225" customWidth="1"/>
    <col min="3335" max="3335" width="16" style="225" customWidth="1"/>
    <col min="3336" max="3336" width="10.28515625" style="225" customWidth="1"/>
    <col min="3337" max="3337" width="13.85546875" style="225" customWidth="1"/>
    <col min="3338" max="3338" width="13.140625" style="225" customWidth="1"/>
    <col min="3339" max="3584" width="11.42578125" style="225"/>
    <col min="3585" max="3585" width="7.5703125" style="225" customWidth="1"/>
    <col min="3586" max="3586" width="22" style="225" customWidth="1"/>
    <col min="3587" max="3587" width="14" style="225" customWidth="1"/>
    <col min="3588" max="3588" width="9" style="225" customWidth="1"/>
    <col min="3589" max="3589" width="8.7109375" style="225" customWidth="1"/>
    <col min="3590" max="3590" width="3.140625" style="225" customWidth="1"/>
    <col min="3591" max="3591" width="16" style="225" customWidth="1"/>
    <col min="3592" max="3592" width="10.28515625" style="225" customWidth="1"/>
    <col min="3593" max="3593" width="13.85546875" style="225" customWidth="1"/>
    <col min="3594" max="3594" width="13.140625" style="225" customWidth="1"/>
    <col min="3595" max="3840" width="11.42578125" style="225"/>
    <col min="3841" max="3841" width="7.5703125" style="225" customWidth="1"/>
    <col min="3842" max="3842" width="22" style="225" customWidth="1"/>
    <col min="3843" max="3843" width="14" style="225" customWidth="1"/>
    <col min="3844" max="3844" width="9" style="225" customWidth="1"/>
    <col min="3845" max="3845" width="8.7109375" style="225" customWidth="1"/>
    <col min="3846" max="3846" width="3.140625" style="225" customWidth="1"/>
    <col min="3847" max="3847" width="16" style="225" customWidth="1"/>
    <col min="3848" max="3848" width="10.28515625" style="225" customWidth="1"/>
    <col min="3849" max="3849" width="13.85546875" style="225" customWidth="1"/>
    <col min="3850" max="3850" width="13.140625" style="225" customWidth="1"/>
    <col min="3851" max="4096" width="11.42578125" style="225"/>
    <col min="4097" max="4097" width="7.5703125" style="225" customWidth="1"/>
    <col min="4098" max="4098" width="22" style="225" customWidth="1"/>
    <col min="4099" max="4099" width="14" style="225" customWidth="1"/>
    <col min="4100" max="4100" width="9" style="225" customWidth="1"/>
    <col min="4101" max="4101" width="8.7109375" style="225" customWidth="1"/>
    <col min="4102" max="4102" width="3.140625" style="225" customWidth="1"/>
    <col min="4103" max="4103" width="16" style="225" customWidth="1"/>
    <col min="4104" max="4104" width="10.28515625" style="225" customWidth="1"/>
    <col min="4105" max="4105" width="13.85546875" style="225" customWidth="1"/>
    <col min="4106" max="4106" width="13.140625" style="225" customWidth="1"/>
    <col min="4107" max="4352" width="11.42578125" style="225"/>
    <col min="4353" max="4353" width="7.5703125" style="225" customWidth="1"/>
    <col min="4354" max="4354" width="22" style="225" customWidth="1"/>
    <col min="4355" max="4355" width="14" style="225" customWidth="1"/>
    <col min="4356" max="4356" width="9" style="225" customWidth="1"/>
    <col min="4357" max="4357" width="8.7109375" style="225" customWidth="1"/>
    <col min="4358" max="4358" width="3.140625" style="225" customWidth="1"/>
    <col min="4359" max="4359" width="16" style="225" customWidth="1"/>
    <col min="4360" max="4360" width="10.28515625" style="225" customWidth="1"/>
    <col min="4361" max="4361" width="13.85546875" style="225" customWidth="1"/>
    <col min="4362" max="4362" width="13.140625" style="225" customWidth="1"/>
    <col min="4363" max="4608" width="11.42578125" style="225"/>
    <col min="4609" max="4609" width="7.5703125" style="225" customWidth="1"/>
    <col min="4610" max="4610" width="22" style="225" customWidth="1"/>
    <col min="4611" max="4611" width="14" style="225" customWidth="1"/>
    <col min="4612" max="4612" width="9" style="225" customWidth="1"/>
    <col min="4613" max="4613" width="8.7109375" style="225" customWidth="1"/>
    <col min="4614" max="4614" width="3.140625" style="225" customWidth="1"/>
    <col min="4615" max="4615" width="16" style="225" customWidth="1"/>
    <col min="4616" max="4616" width="10.28515625" style="225" customWidth="1"/>
    <col min="4617" max="4617" width="13.85546875" style="225" customWidth="1"/>
    <col min="4618" max="4618" width="13.140625" style="225" customWidth="1"/>
    <col min="4619" max="4864" width="11.42578125" style="225"/>
    <col min="4865" max="4865" width="7.5703125" style="225" customWidth="1"/>
    <col min="4866" max="4866" width="22" style="225" customWidth="1"/>
    <col min="4867" max="4867" width="14" style="225" customWidth="1"/>
    <col min="4868" max="4868" width="9" style="225" customWidth="1"/>
    <col min="4869" max="4869" width="8.7109375" style="225" customWidth="1"/>
    <col min="4870" max="4870" width="3.140625" style="225" customWidth="1"/>
    <col min="4871" max="4871" width="16" style="225" customWidth="1"/>
    <col min="4872" max="4872" width="10.28515625" style="225" customWidth="1"/>
    <col min="4873" max="4873" width="13.85546875" style="225" customWidth="1"/>
    <col min="4874" max="4874" width="13.140625" style="225" customWidth="1"/>
    <col min="4875" max="5120" width="11.42578125" style="225"/>
    <col min="5121" max="5121" width="7.5703125" style="225" customWidth="1"/>
    <col min="5122" max="5122" width="22" style="225" customWidth="1"/>
    <col min="5123" max="5123" width="14" style="225" customWidth="1"/>
    <col min="5124" max="5124" width="9" style="225" customWidth="1"/>
    <col min="5125" max="5125" width="8.7109375" style="225" customWidth="1"/>
    <col min="5126" max="5126" width="3.140625" style="225" customWidth="1"/>
    <col min="5127" max="5127" width="16" style="225" customWidth="1"/>
    <col min="5128" max="5128" width="10.28515625" style="225" customWidth="1"/>
    <col min="5129" max="5129" width="13.85546875" style="225" customWidth="1"/>
    <col min="5130" max="5130" width="13.140625" style="225" customWidth="1"/>
    <col min="5131" max="5376" width="11.42578125" style="225"/>
    <col min="5377" max="5377" width="7.5703125" style="225" customWidth="1"/>
    <col min="5378" max="5378" width="22" style="225" customWidth="1"/>
    <col min="5379" max="5379" width="14" style="225" customWidth="1"/>
    <col min="5380" max="5380" width="9" style="225" customWidth="1"/>
    <col min="5381" max="5381" width="8.7109375" style="225" customWidth="1"/>
    <col min="5382" max="5382" width="3.140625" style="225" customWidth="1"/>
    <col min="5383" max="5383" width="16" style="225" customWidth="1"/>
    <col min="5384" max="5384" width="10.28515625" style="225" customWidth="1"/>
    <col min="5385" max="5385" width="13.85546875" style="225" customWidth="1"/>
    <col min="5386" max="5386" width="13.140625" style="225" customWidth="1"/>
    <col min="5387" max="5632" width="11.42578125" style="225"/>
    <col min="5633" max="5633" width="7.5703125" style="225" customWidth="1"/>
    <col min="5634" max="5634" width="22" style="225" customWidth="1"/>
    <col min="5635" max="5635" width="14" style="225" customWidth="1"/>
    <col min="5636" max="5636" width="9" style="225" customWidth="1"/>
    <col min="5637" max="5637" width="8.7109375" style="225" customWidth="1"/>
    <col min="5638" max="5638" width="3.140625" style="225" customWidth="1"/>
    <col min="5639" max="5639" width="16" style="225" customWidth="1"/>
    <col min="5640" max="5640" width="10.28515625" style="225" customWidth="1"/>
    <col min="5641" max="5641" width="13.85546875" style="225" customWidth="1"/>
    <col min="5642" max="5642" width="13.140625" style="225" customWidth="1"/>
    <col min="5643" max="5888" width="11.42578125" style="225"/>
    <col min="5889" max="5889" width="7.5703125" style="225" customWidth="1"/>
    <col min="5890" max="5890" width="22" style="225" customWidth="1"/>
    <col min="5891" max="5891" width="14" style="225" customWidth="1"/>
    <col min="5892" max="5892" width="9" style="225" customWidth="1"/>
    <col min="5893" max="5893" width="8.7109375" style="225" customWidth="1"/>
    <col min="5894" max="5894" width="3.140625" style="225" customWidth="1"/>
    <col min="5895" max="5895" width="16" style="225" customWidth="1"/>
    <col min="5896" max="5896" width="10.28515625" style="225" customWidth="1"/>
    <col min="5897" max="5897" width="13.85546875" style="225" customWidth="1"/>
    <col min="5898" max="5898" width="13.140625" style="225" customWidth="1"/>
    <col min="5899" max="6144" width="11.42578125" style="225"/>
    <col min="6145" max="6145" width="7.5703125" style="225" customWidth="1"/>
    <col min="6146" max="6146" width="22" style="225" customWidth="1"/>
    <col min="6147" max="6147" width="14" style="225" customWidth="1"/>
    <col min="6148" max="6148" width="9" style="225" customWidth="1"/>
    <col min="6149" max="6149" width="8.7109375" style="225" customWidth="1"/>
    <col min="6150" max="6150" width="3.140625" style="225" customWidth="1"/>
    <col min="6151" max="6151" width="16" style="225" customWidth="1"/>
    <col min="6152" max="6152" width="10.28515625" style="225" customWidth="1"/>
    <col min="6153" max="6153" width="13.85546875" style="225" customWidth="1"/>
    <col min="6154" max="6154" width="13.140625" style="225" customWidth="1"/>
    <col min="6155" max="6400" width="11.42578125" style="225"/>
    <col min="6401" max="6401" width="7.5703125" style="225" customWidth="1"/>
    <col min="6402" max="6402" width="22" style="225" customWidth="1"/>
    <col min="6403" max="6403" width="14" style="225" customWidth="1"/>
    <col min="6404" max="6404" width="9" style="225" customWidth="1"/>
    <col min="6405" max="6405" width="8.7109375" style="225" customWidth="1"/>
    <col min="6406" max="6406" width="3.140625" style="225" customWidth="1"/>
    <col min="6407" max="6407" width="16" style="225" customWidth="1"/>
    <col min="6408" max="6408" width="10.28515625" style="225" customWidth="1"/>
    <col min="6409" max="6409" width="13.85546875" style="225" customWidth="1"/>
    <col min="6410" max="6410" width="13.140625" style="225" customWidth="1"/>
    <col min="6411" max="6656" width="11.42578125" style="225"/>
    <col min="6657" max="6657" width="7.5703125" style="225" customWidth="1"/>
    <col min="6658" max="6658" width="22" style="225" customWidth="1"/>
    <col min="6659" max="6659" width="14" style="225" customWidth="1"/>
    <col min="6660" max="6660" width="9" style="225" customWidth="1"/>
    <col min="6661" max="6661" width="8.7109375" style="225" customWidth="1"/>
    <col min="6662" max="6662" width="3.140625" style="225" customWidth="1"/>
    <col min="6663" max="6663" width="16" style="225" customWidth="1"/>
    <col min="6664" max="6664" width="10.28515625" style="225" customWidth="1"/>
    <col min="6665" max="6665" width="13.85546875" style="225" customWidth="1"/>
    <col min="6666" max="6666" width="13.140625" style="225" customWidth="1"/>
    <col min="6667" max="6912" width="11.42578125" style="225"/>
    <col min="6913" max="6913" width="7.5703125" style="225" customWidth="1"/>
    <col min="6914" max="6914" width="22" style="225" customWidth="1"/>
    <col min="6915" max="6915" width="14" style="225" customWidth="1"/>
    <col min="6916" max="6916" width="9" style="225" customWidth="1"/>
    <col min="6917" max="6917" width="8.7109375" style="225" customWidth="1"/>
    <col min="6918" max="6918" width="3.140625" style="225" customWidth="1"/>
    <col min="6919" max="6919" width="16" style="225" customWidth="1"/>
    <col min="6920" max="6920" width="10.28515625" style="225" customWidth="1"/>
    <col min="6921" max="6921" width="13.85546875" style="225" customWidth="1"/>
    <col min="6922" max="6922" width="13.140625" style="225" customWidth="1"/>
    <col min="6923" max="7168" width="11.42578125" style="225"/>
    <col min="7169" max="7169" width="7.5703125" style="225" customWidth="1"/>
    <col min="7170" max="7170" width="22" style="225" customWidth="1"/>
    <col min="7171" max="7171" width="14" style="225" customWidth="1"/>
    <col min="7172" max="7172" width="9" style="225" customWidth="1"/>
    <col min="7173" max="7173" width="8.7109375" style="225" customWidth="1"/>
    <col min="7174" max="7174" width="3.140625" style="225" customWidth="1"/>
    <col min="7175" max="7175" width="16" style="225" customWidth="1"/>
    <col min="7176" max="7176" width="10.28515625" style="225" customWidth="1"/>
    <col min="7177" max="7177" width="13.85546875" style="225" customWidth="1"/>
    <col min="7178" max="7178" width="13.140625" style="225" customWidth="1"/>
    <col min="7179" max="7424" width="11.42578125" style="225"/>
    <col min="7425" max="7425" width="7.5703125" style="225" customWidth="1"/>
    <col min="7426" max="7426" width="22" style="225" customWidth="1"/>
    <col min="7427" max="7427" width="14" style="225" customWidth="1"/>
    <col min="7428" max="7428" width="9" style="225" customWidth="1"/>
    <col min="7429" max="7429" width="8.7109375" style="225" customWidth="1"/>
    <col min="7430" max="7430" width="3.140625" style="225" customWidth="1"/>
    <col min="7431" max="7431" width="16" style="225" customWidth="1"/>
    <col min="7432" max="7432" width="10.28515625" style="225" customWidth="1"/>
    <col min="7433" max="7433" width="13.85546875" style="225" customWidth="1"/>
    <col min="7434" max="7434" width="13.140625" style="225" customWidth="1"/>
    <col min="7435" max="7680" width="11.42578125" style="225"/>
    <col min="7681" max="7681" width="7.5703125" style="225" customWidth="1"/>
    <col min="7682" max="7682" width="22" style="225" customWidth="1"/>
    <col min="7683" max="7683" width="14" style="225" customWidth="1"/>
    <col min="7684" max="7684" width="9" style="225" customWidth="1"/>
    <col min="7685" max="7685" width="8.7109375" style="225" customWidth="1"/>
    <col min="7686" max="7686" width="3.140625" style="225" customWidth="1"/>
    <col min="7687" max="7687" width="16" style="225" customWidth="1"/>
    <col min="7688" max="7688" width="10.28515625" style="225" customWidth="1"/>
    <col min="7689" max="7689" width="13.85546875" style="225" customWidth="1"/>
    <col min="7690" max="7690" width="13.140625" style="225" customWidth="1"/>
    <col min="7691" max="7936" width="11.42578125" style="225"/>
    <col min="7937" max="7937" width="7.5703125" style="225" customWidth="1"/>
    <col min="7938" max="7938" width="22" style="225" customWidth="1"/>
    <col min="7939" max="7939" width="14" style="225" customWidth="1"/>
    <col min="7940" max="7940" width="9" style="225" customWidth="1"/>
    <col min="7941" max="7941" width="8.7109375" style="225" customWidth="1"/>
    <col min="7942" max="7942" width="3.140625" style="225" customWidth="1"/>
    <col min="7943" max="7943" width="16" style="225" customWidth="1"/>
    <col min="7944" max="7944" width="10.28515625" style="225" customWidth="1"/>
    <col min="7945" max="7945" width="13.85546875" style="225" customWidth="1"/>
    <col min="7946" max="7946" width="13.140625" style="225" customWidth="1"/>
    <col min="7947" max="8192" width="11.42578125" style="225"/>
    <col min="8193" max="8193" width="7.5703125" style="225" customWidth="1"/>
    <col min="8194" max="8194" width="22" style="225" customWidth="1"/>
    <col min="8195" max="8195" width="14" style="225" customWidth="1"/>
    <col min="8196" max="8196" width="9" style="225" customWidth="1"/>
    <col min="8197" max="8197" width="8.7109375" style="225" customWidth="1"/>
    <col min="8198" max="8198" width="3.140625" style="225" customWidth="1"/>
    <col min="8199" max="8199" width="16" style="225" customWidth="1"/>
    <col min="8200" max="8200" width="10.28515625" style="225" customWidth="1"/>
    <col min="8201" max="8201" width="13.85546875" style="225" customWidth="1"/>
    <col min="8202" max="8202" width="13.140625" style="225" customWidth="1"/>
    <col min="8203" max="8448" width="11.42578125" style="225"/>
    <col min="8449" max="8449" width="7.5703125" style="225" customWidth="1"/>
    <col min="8450" max="8450" width="22" style="225" customWidth="1"/>
    <col min="8451" max="8451" width="14" style="225" customWidth="1"/>
    <col min="8452" max="8452" width="9" style="225" customWidth="1"/>
    <col min="8453" max="8453" width="8.7109375" style="225" customWidth="1"/>
    <col min="8454" max="8454" width="3.140625" style="225" customWidth="1"/>
    <col min="8455" max="8455" width="16" style="225" customWidth="1"/>
    <col min="8456" max="8456" width="10.28515625" style="225" customWidth="1"/>
    <col min="8457" max="8457" width="13.85546875" style="225" customWidth="1"/>
    <col min="8458" max="8458" width="13.140625" style="225" customWidth="1"/>
    <col min="8459" max="8704" width="11.42578125" style="225"/>
    <col min="8705" max="8705" width="7.5703125" style="225" customWidth="1"/>
    <col min="8706" max="8706" width="22" style="225" customWidth="1"/>
    <col min="8707" max="8707" width="14" style="225" customWidth="1"/>
    <col min="8708" max="8708" width="9" style="225" customWidth="1"/>
    <col min="8709" max="8709" width="8.7109375" style="225" customWidth="1"/>
    <col min="8710" max="8710" width="3.140625" style="225" customWidth="1"/>
    <col min="8711" max="8711" width="16" style="225" customWidth="1"/>
    <col min="8712" max="8712" width="10.28515625" style="225" customWidth="1"/>
    <col min="8713" max="8713" width="13.85546875" style="225" customWidth="1"/>
    <col min="8714" max="8714" width="13.140625" style="225" customWidth="1"/>
    <col min="8715" max="8960" width="11.42578125" style="225"/>
    <col min="8961" max="8961" width="7.5703125" style="225" customWidth="1"/>
    <col min="8962" max="8962" width="22" style="225" customWidth="1"/>
    <col min="8963" max="8963" width="14" style="225" customWidth="1"/>
    <col min="8964" max="8964" width="9" style="225" customWidth="1"/>
    <col min="8965" max="8965" width="8.7109375" style="225" customWidth="1"/>
    <col min="8966" max="8966" width="3.140625" style="225" customWidth="1"/>
    <col min="8967" max="8967" width="16" style="225" customWidth="1"/>
    <col min="8968" max="8968" width="10.28515625" style="225" customWidth="1"/>
    <col min="8969" max="8969" width="13.85546875" style="225" customWidth="1"/>
    <col min="8970" max="8970" width="13.140625" style="225" customWidth="1"/>
    <col min="8971" max="9216" width="11.42578125" style="225"/>
    <col min="9217" max="9217" width="7.5703125" style="225" customWidth="1"/>
    <col min="9218" max="9218" width="22" style="225" customWidth="1"/>
    <col min="9219" max="9219" width="14" style="225" customWidth="1"/>
    <col min="9220" max="9220" width="9" style="225" customWidth="1"/>
    <col min="9221" max="9221" width="8.7109375" style="225" customWidth="1"/>
    <col min="9222" max="9222" width="3.140625" style="225" customWidth="1"/>
    <col min="9223" max="9223" width="16" style="225" customWidth="1"/>
    <col min="9224" max="9224" width="10.28515625" style="225" customWidth="1"/>
    <col min="9225" max="9225" width="13.85546875" style="225" customWidth="1"/>
    <col min="9226" max="9226" width="13.140625" style="225" customWidth="1"/>
    <col min="9227" max="9472" width="11.42578125" style="225"/>
    <col min="9473" max="9473" width="7.5703125" style="225" customWidth="1"/>
    <col min="9474" max="9474" width="22" style="225" customWidth="1"/>
    <col min="9475" max="9475" width="14" style="225" customWidth="1"/>
    <col min="9476" max="9476" width="9" style="225" customWidth="1"/>
    <col min="9477" max="9477" width="8.7109375" style="225" customWidth="1"/>
    <col min="9478" max="9478" width="3.140625" style="225" customWidth="1"/>
    <col min="9479" max="9479" width="16" style="225" customWidth="1"/>
    <col min="9480" max="9480" width="10.28515625" style="225" customWidth="1"/>
    <col min="9481" max="9481" width="13.85546875" style="225" customWidth="1"/>
    <col min="9482" max="9482" width="13.140625" style="225" customWidth="1"/>
    <col min="9483" max="9728" width="11.42578125" style="225"/>
    <col min="9729" max="9729" width="7.5703125" style="225" customWidth="1"/>
    <col min="9730" max="9730" width="22" style="225" customWidth="1"/>
    <col min="9731" max="9731" width="14" style="225" customWidth="1"/>
    <col min="9732" max="9732" width="9" style="225" customWidth="1"/>
    <col min="9733" max="9733" width="8.7109375" style="225" customWidth="1"/>
    <col min="9734" max="9734" width="3.140625" style="225" customWidth="1"/>
    <col min="9735" max="9735" width="16" style="225" customWidth="1"/>
    <col min="9736" max="9736" width="10.28515625" style="225" customWidth="1"/>
    <col min="9737" max="9737" width="13.85546875" style="225" customWidth="1"/>
    <col min="9738" max="9738" width="13.140625" style="225" customWidth="1"/>
    <col min="9739" max="9984" width="11.42578125" style="225"/>
    <col min="9985" max="9985" width="7.5703125" style="225" customWidth="1"/>
    <col min="9986" max="9986" width="22" style="225" customWidth="1"/>
    <col min="9987" max="9987" width="14" style="225" customWidth="1"/>
    <col min="9988" max="9988" width="9" style="225" customWidth="1"/>
    <col min="9989" max="9989" width="8.7109375" style="225" customWidth="1"/>
    <col min="9990" max="9990" width="3.140625" style="225" customWidth="1"/>
    <col min="9991" max="9991" width="16" style="225" customWidth="1"/>
    <col min="9992" max="9992" width="10.28515625" style="225" customWidth="1"/>
    <col min="9993" max="9993" width="13.85546875" style="225" customWidth="1"/>
    <col min="9994" max="9994" width="13.140625" style="225" customWidth="1"/>
    <col min="9995" max="10240" width="11.42578125" style="225"/>
    <col min="10241" max="10241" width="7.5703125" style="225" customWidth="1"/>
    <col min="10242" max="10242" width="22" style="225" customWidth="1"/>
    <col min="10243" max="10243" width="14" style="225" customWidth="1"/>
    <col min="10244" max="10244" width="9" style="225" customWidth="1"/>
    <col min="10245" max="10245" width="8.7109375" style="225" customWidth="1"/>
    <col min="10246" max="10246" width="3.140625" style="225" customWidth="1"/>
    <col min="10247" max="10247" width="16" style="225" customWidth="1"/>
    <col min="10248" max="10248" width="10.28515625" style="225" customWidth="1"/>
    <col min="10249" max="10249" width="13.85546875" style="225" customWidth="1"/>
    <col min="10250" max="10250" width="13.140625" style="225" customWidth="1"/>
    <col min="10251" max="10496" width="11.42578125" style="225"/>
    <col min="10497" max="10497" width="7.5703125" style="225" customWidth="1"/>
    <col min="10498" max="10498" width="22" style="225" customWidth="1"/>
    <col min="10499" max="10499" width="14" style="225" customWidth="1"/>
    <col min="10500" max="10500" width="9" style="225" customWidth="1"/>
    <col min="10501" max="10501" width="8.7109375" style="225" customWidth="1"/>
    <col min="10502" max="10502" width="3.140625" style="225" customWidth="1"/>
    <col min="10503" max="10503" width="16" style="225" customWidth="1"/>
    <col min="10504" max="10504" width="10.28515625" style="225" customWidth="1"/>
    <col min="10505" max="10505" width="13.85546875" style="225" customWidth="1"/>
    <col min="10506" max="10506" width="13.140625" style="225" customWidth="1"/>
    <col min="10507" max="10752" width="11.42578125" style="225"/>
    <col min="10753" max="10753" width="7.5703125" style="225" customWidth="1"/>
    <col min="10754" max="10754" width="22" style="225" customWidth="1"/>
    <col min="10755" max="10755" width="14" style="225" customWidth="1"/>
    <col min="10756" max="10756" width="9" style="225" customWidth="1"/>
    <col min="10757" max="10757" width="8.7109375" style="225" customWidth="1"/>
    <col min="10758" max="10758" width="3.140625" style="225" customWidth="1"/>
    <col min="10759" max="10759" width="16" style="225" customWidth="1"/>
    <col min="10760" max="10760" width="10.28515625" style="225" customWidth="1"/>
    <col min="10761" max="10761" width="13.85546875" style="225" customWidth="1"/>
    <col min="10762" max="10762" width="13.140625" style="225" customWidth="1"/>
    <col min="10763" max="11008" width="11.42578125" style="225"/>
    <col min="11009" max="11009" width="7.5703125" style="225" customWidth="1"/>
    <col min="11010" max="11010" width="22" style="225" customWidth="1"/>
    <col min="11011" max="11011" width="14" style="225" customWidth="1"/>
    <col min="11012" max="11012" width="9" style="225" customWidth="1"/>
    <col min="11013" max="11013" width="8.7109375" style="225" customWidth="1"/>
    <col min="11014" max="11014" width="3.140625" style="225" customWidth="1"/>
    <col min="11015" max="11015" width="16" style="225" customWidth="1"/>
    <col min="11016" max="11016" width="10.28515625" style="225" customWidth="1"/>
    <col min="11017" max="11017" width="13.85546875" style="225" customWidth="1"/>
    <col min="11018" max="11018" width="13.140625" style="225" customWidth="1"/>
    <col min="11019" max="11264" width="11.42578125" style="225"/>
    <col min="11265" max="11265" width="7.5703125" style="225" customWidth="1"/>
    <col min="11266" max="11266" width="22" style="225" customWidth="1"/>
    <col min="11267" max="11267" width="14" style="225" customWidth="1"/>
    <col min="11268" max="11268" width="9" style="225" customWidth="1"/>
    <col min="11269" max="11269" width="8.7109375" style="225" customWidth="1"/>
    <col min="11270" max="11270" width="3.140625" style="225" customWidth="1"/>
    <col min="11271" max="11271" width="16" style="225" customWidth="1"/>
    <col min="11272" max="11272" width="10.28515625" style="225" customWidth="1"/>
    <col min="11273" max="11273" width="13.85546875" style="225" customWidth="1"/>
    <col min="11274" max="11274" width="13.140625" style="225" customWidth="1"/>
    <col min="11275" max="11520" width="11.42578125" style="225"/>
    <col min="11521" max="11521" width="7.5703125" style="225" customWidth="1"/>
    <col min="11522" max="11522" width="22" style="225" customWidth="1"/>
    <col min="11523" max="11523" width="14" style="225" customWidth="1"/>
    <col min="11524" max="11524" width="9" style="225" customWidth="1"/>
    <col min="11525" max="11525" width="8.7109375" style="225" customWidth="1"/>
    <col min="11526" max="11526" width="3.140625" style="225" customWidth="1"/>
    <col min="11527" max="11527" width="16" style="225" customWidth="1"/>
    <col min="11528" max="11528" width="10.28515625" style="225" customWidth="1"/>
    <col min="11529" max="11529" width="13.85546875" style="225" customWidth="1"/>
    <col min="11530" max="11530" width="13.140625" style="225" customWidth="1"/>
    <col min="11531" max="11776" width="11.42578125" style="225"/>
    <col min="11777" max="11777" width="7.5703125" style="225" customWidth="1"/>
    <col min="11778" max="11778" width="22" style="225" customWidth="1"/>
    <col min="11779" max="11779" width="14" style="225" customWidth="1"/>
    <col min="11780" max="11780" width="9" style="225" customWidth="1"/>
    <col min="11781" max="11781" width="8.7109375" style="225" customWidth="1"/>
    <col min="11782" max="11782" width="3.140625" style="225" customWidth="1"/>
    <col min="11783" max="11783" width="16" style="225" customWidth="1"/>
    <col min="11784" max="11784" width="10.28515625" style="225" customWidth="1"/>
    <col min="11785" max="11785" width="13.85546875" style="225" customWidth="1"/>
    <col min="11786" max="11786" width="13.140625" style="225" customWidth="1"/>
    <col min="11787" max="12032" width="11.42578125" style="225"/>
    <col min="12033" max="12033" width="7.5703125" style="225" customWidth="1"/>
    <col min="12034" max="12034" width="22" style="225" customWidth="1"/>
    <col min="12035" max="12035" width="14" style="225" customWidth="1"/>
    <col min="12036" max="12036" width="9" style="225" customWidth="1"/>
    <col min="12037" max="12037" width="8.7109375" style="225" customWidth="1"/>
    <col min="12038" max="12038" width="3.140625" style="225" customWidth="1"/>
    <col min="12039" max="12039" width="16" style="225" customWidth="1"/>
    <col min="12040" max="12040" width="10.28515625" style="225" customWidth="1"/>
    <col min="12041" max="12041" width="13.85546875" style="225" customWidth="1"/>
    <col min="12042" max="12042" width="13.140625" style="225" customWidth="1"/>
    <col min="12043" max="12288" width="11.42578125" style="225"/>
    <col min="12289" max="12289" width="7.5703125" style="225" customWidth="1"/>
    <col min="12290" max="12290" width="22" style="225" customWidth="1"/>
    <col min="12291" max="12291" width="14" style="225" customWidth="1"/>
    <col min="12292" max="12292" width="9" style="225" customWidth="1"/>
    <col min="12293" max="12293" width="8.7109375" style="225" customWidth="1"/>
    <col min="12294" max="12294" width="3.140625" style="225" customWidth="1"/>
    <col min="12295" max="12295" width="16" style="225" customWidth="1"/>
    <col min="12296" max="12296" width="10.28515625" style="225" customWidth="1"/>
    <col min="12297" max="12297" width="13.85546875" style="225" customWidth="1"/>
    <col min="12298" max="12298" width="13.140625" style="225" customWidth="1"/>
    <col min="12299" max="12544" width="11.42578125" style="225"/>
    <col min="12545" max="12545" width="7.5703125" style="225" customWidth="1"/>
    <col min="12546" max="12546" width="22" style="225" customWidth="1"/>
    <col min="12547" max="12547" width="14" style="225" customWidth="1"/>
    <col min="12548" max="12548" width="9" style="225" customWidth="1"/>
    <col min="12549" max="12549" width="8.7109375" style="225" customWidth="1"/>
    <col min="12550" max="12550" width="3.140625" style="225" customWidth="1"/>
    <col min="12551" max="12551" width="16" style="225" customWidth="1"/>
    <col min="12552" max="12552" width="10.28515625" style="225" customWidth="1"/>
    <col min="12553" max="12553" width="13.85546875" style="225" customWidth="1"/>
    <col min="12554" max="12554" width="13.140625" style="225" customWidth="1"/>
    <col min="12555" max="12800" width="11.42578125" style="225"/>
    <col min="12801" max="12801" width="7.5703125" style="225" customWidth="1"/>
    <col min="12802" max="12802" width="22" style="225" customWidth="1"/>
    <col min="12803" max="12803" width="14" style="225" customWidth="1"/>
    <col min="12804" max="12804" width="9" style="225" customWidth="1"/>
    <col min="12805" max="12805" width="8.7109375" style="225" customWidth="1"/>
    <col min="12806" max="12806" width="3.140625" style="225" customWidth="1"/>
    <col min="12807" max="12807" width="16" style="225" customWidth="1"/>
    <col min="12808" max="12808" width="10.28515625" style="225" customWidth="1"/>
    <col min="12809" max="12809" width="13.85546875" style="225" customWidth="1"/>
    <col min="12810" max="12810" width="13.140625" style="225" customWidth="1"/>
    <col min="12811" max="13056" width="11.42578125" style="225"/>
    <col min="13057" max="13057" width="7.5703125" style="225" customWidth="1"/>
    <col min="13058" max="13058" width="22" style="225" customWidth="1"/>
    <col min="13059" max="13059" width="14" style="225" customWidth="1"/>
    <col min="13060" max="13060" width="9" style="225" customWidth="1"/>
    <col min="13061" max="13061" width="8.7109375" style="225" customWidth="1"/>
    <col min="13062" max="13062" width="3.140625" style="225" customWidth="1"/>
    <col min="13063" max="13063" width="16" style="225" customWidth="1"/>
    <col min="13064" max="13064" width="10.28515625" style="225" customWidth="1"/>
    <col min="13065" max="13065" width="13.85546875" style="225" customWidth="1"/>
    <col min="13066" max="13066" width="13.140625" style="225" customWidth="1"/>
    <col min="13067" max="13312" width="11.42578125" style="225"/>
    <col min="13313" max="13313" width="7.5703125" style="225" customWidth="1"/>
    <col min="13314" max="13314" width="22" style="225" customWidth="1"/>
    <col min="13315" max="13315" width="14" style="225" customWidth="1"/>
    <col min="13316" max="13316" width="9" style="225" customWidth="1"/>
    <col min="13317" max="13317" width="8.7109375" style="225" customWidth="1"/>
    <col min="13318" max="13318" width="3.140625" style="225" customWidth="1"/>
    <col min="13319" max="13319" width="16" style="225" customWidth="1"/>
    <col min="13320" max="13320" width="10.28515625" style="225" customWidth="1"/>
    <col min="13321" max="13321" width="13.85546875" style="225" customWidth="1"/>
    <col min="13322" max="13322" width="13.140625" style="225" customWidth="1"/>
    <col min="13323" max="13568" width="11.42578125" style="225"/>
    <col min="13569" max="13569" width="7.5703125" style="225" customWidth="1"/>
    <col min="13570" max="13570" width="22" style="225" customWidth="1"/>
    <col min="13571" max="13571" width="14" style="225" customWidth="1"/>
    <col min="13572" max="13572" width="9" style="225" customWidth="1"/>
    <col min="13573" max="13573" width="8.7109375" style="225" customWidth="1"/>
    <col min="13574" max="13574" width="3.140625" style="225" customWidth="1"/>
    <col min="13575" max="13575" width="16" style="225" customWidth="1"/>
    <col min="13576" max="13576" width="10.28515625" style="225" customWidth="1"/>
    <col min="13577" max="13577" width="13.85546875" style="225" customWidth="1"/>
    <col min="13578" max="13578" width="13.140625" style="225" customWidth="1"/>
    <col min="13579" max="13824" width="11.42578125" style="225"/>
    <col min="13825" max="13825" width="7.5703125" style="225" customWidth="1"/>
    <col min="13826" max="13826" width="22" style="225" customWidth="1"/>
    <col min="13827" max="13827" width="14" style="225" customWidth="1"/>
    <col min="13828" max="13828" width="9" style="225" customWidth="1"/>
    <col min="13829" max="13829" width="8.7109375" style="225" customWidth="1"/>
    <col min="13830" max="13830" width="3.140625" style="225" customWidth="1"/>
    <col min="13831" max="13831" width="16" style="225" customWidth="1"/>
    <col min="13832" max="13832" width="10.28515625" style="225" customWidth="1"/>
    <col min="13833" max="13833" width="13.85546875" style="225" customWidth="1"/>
    <col min="13834" max="13834" width="13.140625" style="225" customWidth="1"/>
    <col min="13835" max="14080" width="11.42578125" style="225"/>
    <col min="14081" max="14081" width="7.5703125" style="225" customWidth="1"/>
    <col min="14082" max="14082" width="22" style="225" customWidth="1"/>
    <col min="14083" max="14083" width="14" style="225" customWidth="1"/>
    <col min="14084" max="14084" width="9" style="225" customWidth="1"/>
    <col min="14085" max="14085" width="8.7109375" style="225" customWidth="1"/>
    <col min="14086" max="14086" width="3.140625" style="225" customWidth="1"/>
    <col min="14087" max="14087" width="16" style="225" customWidth="1"/>
    <col min="14088" max="14088" width="10.28515625" style="225" customWidth="1"/>
    <col min="14089" max="14089" width="13.85546875" style="225" customWidth="1"/>
    <col min="14090" max="14090" width="13.140625" style="225" customWidth="1"/>
    <col min="14091" max="14336" width="11.42578125" style="225"/>
    <col min="14337" max="14337" width="7.5703125" style="225" customWidth="1"/>
    <col min="14338" max="14338" width="22" style="225" customWidth="1"/>
    <col min="14339" max="14339" width="14" style="225" customWidth="1"/>
    <col min="14340" max="14340" width="9" style="225" customWidth="1"/>
    <col min="14341" max="14341" width="8.7109375" style="225" customWidth="1"/>
    <col min="14342" max="14342" width="3.140625" style="225" customWidth="1"/>
    <col min="14343" max="14343" width="16" style="225" customWidth="1"/>
    <col min="14344" max="14344" width="10.28515625" style="225" customWidth="1"/>
    <col min="14345" max="14345" width="13.85546875" style="225" customWidth="1"/>
    <col min="14346" max="14346" width="13.140625" style="225" customWidth="1"/>
    <col min="14347" max="14592" width="11.42578125" style="225"/>
    <col min="14593" max="14593" width="7.5703125" style="225" customWidth="1"/>
    <col min="14594" max="14594" width="22" style="225" customWidth="1"/>
    <col min="14595" max="14595" width="14" style="225" customWidth="1"/>
    <col min="14596" max="14596" width="9" style="225" customWidth="1"/>
    <col min="14597" max="14597" width="8.7109375" style="225" customWidth="1"/>
    <col min="14598" max="14598" width="3.140625" style="225" customWidth="1"/>
    <col min="14599" max="14599" width="16" style="225" customWidth="1"/>
    <col min="14600" max="14600" width="10.28515625" style="225" customWidth="1"/>
    <col min="14601" max="14601" width="13.85546875" style="225" customWidth="1"/>
    <col min="14602" max="14602" width="13.140625" style="225" customWidth="1"/>
    <col min="14603" max="14848" width="11.42578125" style="225"/>
    <col min="14849" max="14849" width="7.5703125" style="225" customWidth="1"/>
    <col min="14850" max="14850" width="22" style="225" customWidth="1"/>
    <col min="14851" max="14851" width="14" style="225" customWidth="1"/>
    <col min="14852" max="14852" width="9" style="225" customWidth="1"/>
    <col min="14853" max="14853" width="8.7109375" style="225" customWidth="1"/>
    <col min="14854" max="14854" width="3.140625" style="225" customWidth="1"/>
    <col min="14855" max="14855" width="16" style="225" customWidth="1"/>
    <col min="14856" max="14856" width="10.28515625" style="225" customWidth="1"/>
    <col min="14857" max="14857" width="13.85546875" style="225" customWidth="1"/>
    <col min="14858" max="14858" width="13.140625" style="225" customWidth="1"/>
    <col min="14859" max="15104" width="11.42578125" style="225"/>
    <col min="15105" max="15105" width="7.5703125" style="225" customWidth="1"/>
    <col min="15106" max="15106" width="22" style="225" customWidth="1"/>
    <col min="15107" max="15107" width="14" style="225" customWidth="1"/>
    <col min="15108" max="15108" width="9" style="225" customWidth="1"/>
    <col min="15109" max="15109" width="8.7109375" style="225" customWidth="1"/>
    <col min="15110" max="15110" width="3.140625" style="225" customWidth="1"/>
    <col min="15111" max="15111" width="16" style="225" customWidth="1"/>
    <col min="15112" max="15112" width="10.28515625" style="225" customWidth="1"/>
    <col min="15113" max="15113" width="13.85546875" style="225" customWidth="1"/>
    <col min="15114" max="15114" width="13.140625" style="225" customWidth="1"/>
    <col min="15115" max="15360" width="11.42578125" style="225"/>
    <col min="15361" max="15361" width="7.5703125" style="225" customWidth="1"/>
    <col min="15362" max="15362" width="22" style="225" customWidth="1"/>
    <col min="15363" max="15363" width="14" style="225" customWidth="1"/>
    <col min="15364" max="15364" width="9" style="225" customWidth="1"/>
    <col min="15365" max="15365" width="8.7109375" style="225" customWidth="1"/>
    <col min="15366" max="15366" width="3.140625" style="225" customWidth="1"/>
    <col min="15367" max="15367" width="16" style="225" customWidth="1"/>
    <col min="15368" max="15368" width="10.28515625" style="225" customWidth="1"/>
    <col min="15369" max="15369" width="13.85546875" style="225" customWidth="1"/>
    <col min="15370" max="15370" width="13.140625" style="225" customWidth="1"/>
    <col min="15371" max="15616" width="11.42578125" style="225"/>
    <col min="15617" max="15617" width="7.5703125" style="225" customWidth="1"/>
    <col min="15618" max="15618" width="22" style="225" customWidth="1"/>
    <col min="15619" max="15619" width="14" style="225" customWidth="1"/>
    <col min="15620" max="15620" width="9" style="225" customWidth="1"/>
    <col min="15621" max="15621" width="8.7109375" style="225" customWidth="1"/>
    <col min="15622" max="15622" width="3.140625" style="225" customWidth="1"/>
    <col min="15623" max="15623" width="16" style="225" customWidth="1"/>
    <col min="15624" max="15624" width="10.28515625" style="225" customWidth="1"/>
    <col min="15625" max="15625" width="13.85546875" style="225" customWidth="1"/>
    <col min="15626" max="15626" width="13.140625" style="225" customWidth="1"/>
    <col min="15627" max="15872" width="11.42578125" style="225"/>
    <col min="15873" max="15873" width="7.5703125" style="225" customWidth="1"/>
    <col min="15874" max="15874" width="22" style="225" customWidth="1"/>
    <col min="15875" max="15875" width="14" style="225" customWidth="1"/>
    <col min="15876" max="15876" width="9" style="225" customWidth="1"/>
    <col min="15877" max="15877" width="8.7109375" style="225" customWidth="1"/>
    <col min="15878" max="15878" width="3.140625" style="225" customWidth="1"/>
    <col min="15879" max="15879" width="16" style="225" customWidth="1"/>
    <col min="15880" max="15880" width="10.28515625" style="225" customWidth="1"/>
    <col min="15881" max="15881" width="13.85546875" style="225" customWidth="1"/>
    <col min="15882" max="15882" width="13.140625" style="225" customWidth="1"/>
    <col min="15883" max="16128" width="11.42578125" style="225"/>
    <col min="16129" max="16129" width="7.5703125" style="225" customWidth="1"/>
    <col min="16130" max="16130" width="22" style="225" customWidth="1"/>
    <col min="16131" max="16131" width="14" style="225" customWidth="1"/>
    <col min="16132" max="16132" width="9" style="225" customWidth="1"/>
    <col min="16133" max="16133" width="8.7109375" style="225" customWidth="1"/>
    <col min="16134" max="16134" width="3.140625" style="225" customWidth="1"/>
    <col min="16135" max="16135" width="16" style="225" customWidth="1"/>
    <col min="16136" max="16136" width="10.28515625" style="225" customWidth="1"/>
    <col min="16137" max="16137" width="13.85546875" style="225" customWidth="1"/>
    <col min="16138" max="16138" width="13.140625" style="225" customWidth="1"/>
    <col min="16139" max="16384" width="11.42578125" style="225"/>
  </cols>
  <sheetData>
    <row r="1" spans="1:9" ht="18" x14ac:dyDescent="0.35">
      <c r="A1" s="224" t="s">
        <v>385</v>
      </c>
      <c r="D1" s="226" t="str">
        <f>LV_ges!$C$1</f>
        <v>Sekundarschule Bad Bibra, Steinbacher Str. 2 in 06647 Bad Bibra</v>
      </c>
      <c r="F1" s="226"/>
      <c r="G1" s="227"/>
    </row>
    <row r="2" spans="1:9" x14ac:dyDescent="0.3">
      <c r="D2" s="228"/>
      <c r="E2" s="228"/>
      <c r="F2" s="228"/>
    </row>
    <row r="3" spans="1:9" s="229" customFormat="1" ht="18" x14ac:dyDescent="0.35">
      <c r="B3" s="224" t="s">
        <v>386</v>
      </c>
      <c r="D3" s="230"/>
      <c r="E3" s="230"/>
      <c r="F3" s="230"/>
    </row>
    <row r="4" spans="1:9" ht="15.75" thickBot="1" x14ac:dyDescent="0.35">
      <c r="D4" s="228"/>
      <c r="E4" s="228"/>
      <c r="F4" s="228"/>
    </row>
    <row r="5" spans="1:9" s="237" customFormat="1" ht="24.95" customHeight="1" x14ac:dyDescent="0.25">
      <c r="A5" s="231" t="s">
        <v>387</v>
      </c>
      <c r="B5" s="232" t="s">
        <v>388</v>
      </c>
      <c r="C5" s="233" t="s">
        <v>389</v>
      </c>
      <c r="D5" s="234" t="s">
        <v>390</v>
      </c>
      <c r="E5" s="234" t="s">
        <v>360</v>
      </c>
      <c r="F5" s="234"/>
      <c r="G5" s="233" t="s">
        <v>343</v>
      </c>
      <c r="H5" s="235" t="s">
        <v>391</v>
      </c>
      <c r="I5" s="236" t="s">
        <v>392</v>
      </c>
    </row>
    <row r="6" spans="1:9" s="237" customFormat="1" ht="12" customHeight="1" x14ac:dyDescent="0.3">
      <c r="A6" s="238" t="s">
        <v>342</v>
      </c>
      <c r="B6" s="239"/>
      <c r="C6" s="240"/>
      <c r="D6" s="241"/>
      <c r="E6" s="242"/>
      <c r="F6" s="243"/>
      <c r="G6" s="244"/>
      <c r="H6" s="245"/>
      <c r="I6" s="246"/>
    </row>
    <row r="7" spans="1:9" s="237" customFormat="1" x14ac:dyDescent="0.3">
      <c r="A7" s="247" t="s">
        <v>341</v>
      </c>
      <c r="B7" s="239"/>
      <c r="C7" s="248"/>
      <c r="D7" s="249"/>
      <c r="E7" s="250"/>
      <c r="F7" s="243"/>
      <c r="G7" s="244"/>
      <c r="H7" s="245"/>
      <c r="I7" s="246"/>
    </row>
    <row r="8" spans="1:9" s="237" customFormat="1" x14ac:dyDescent="0.3">
      <c r="A8" s="251" t="s">
        <v>340</v>
      </c>
      <c r="B8" s="252" t="s">
        <v>339</v>
      </c>
      <c r="C8" s="248" t="s">
        <v>393</v>
      </c>
      <c r="D8" s="249">
        <v>1</v>
      </c>
      <c r="E8" s="250">
        <v>27.65</v>
      </c>
      <c r="F8" s="243">
        <v>1</v>
      </c>
      <c r="G8" s="244"/>
      <c r="H8" s="245"/>
      <c r="I8" s="246">
        <f t="shared" ref="I8:I71" si="0">ROUND(E8*2*H8*F8,2)</f>
        <v>0</v>
      </c>
    </row>
    <row r="9" spans="1:9" s="237" customFormat="1" x14ac:dyDescent="0.3">
      <c r="A9" s="253" t="s">
        <v>337</v>
      </c>
      <c r="B9" s="254" t="s">
        <v>334</v>
      </c>
      <c r="C9" s="248" t="s">
        <v>393</v>
      </c>
      <c r="D9" s="249">
        <v>1</v>
      </c>
      <c r="E9" s="250">
        <v>9.5500000000000007</v>
      </c>
      <c r="F9" s="243">
        <v>1</v>
      </c>
      <c r="G9" s="244"/>
      <c r="H9" s="245"/>
      <c r="I9" s="246">
        <f t="shared" si="0"/>
        <v>0</v>
      </c>
    </row>
    <row r="10" spans="1:9" s="237" customFormat="1" x14ac:dyDescent="0.3">
      <c r="A10" s="253" t="s">
        <v>335</v>
      </c>
      <c r="B10" s="254" t="s">
        <v>334</v>
      </c>
      <c r="C10" s="248" t="s">
        <v>393</v>
      </c>
      <c r="D10" s="249">
        <v>1</v>
      </c>
      <c r="E10" s="250">
        <v>9.59</v>
      </c>
      <c r="F10" s="243">
        <v>1</v>
      </c>
      <c r="G10" s="244"/>
      <c r="H10" s="245"/>
      <c r="I10" s="246">
        <f t="shared" si="0"/>
        <v>0</v>
      </c>
    </row>
    <row r="11" spans="1:9" s="237" customFormat="1" x14ac:dyDescent="0.3">
      <c r="A11" s="253" t="s">
        <v>332</v>
      </c>
      <c r="B11" s="252" t="s">
        <v>131</v>
      </c>
      <c r="C11" s="248" t="s">
        <v>393</v>
      </c>
      <c r="D11" s="249">
        <v>1</v>
      </c>
      <c r="E11" s="250">
        <v>27.88</v>
      </c>
      <c r="F11" s="243">
        <v>1</v>
      </c>
      <c r="G11" s="244"/>
      <c r="H11" s="245"/>
      <c r="I11" s="246">
        <f t="shared" si="0"/>
        <v>0</v>
      </c>
    </row>
    <row r="12" spans="1:9" s="237" customFormat="1" x14ac:dyDescent="0.3">
      <c r="A12" s="255" t="s">
        <v>331</v>
      </c>
      <c r="B12" s="256" t="s">
        <v>99</v>
      </c>
      <c r="C12" s="248"/>
      <c r="D12" s="249"/>
      <c r="E12" s="250">
        <v>0</v>
      </c>
      <c r="F12" s="243"/>
      <c r="G12" s="244"/>
      <c r="H12" s="245"/>
      <c r="I12" s="246">
        <f t="shared" si="0"/>
        <v>0</v>
      </c>
    </row>
    <row r="13" spans="1:9" s="237" customFormat="1" x14ac:dyDescent="0.3">
      <c r="A13" s="255" t="s">
        <v>330</v>
      </c>
      <c r="B13" s="256" t="s">
        <v>153</v>
      </c>
      <c r="C13" s="248"/>
      <c r="D13" s="249"/>
      <c r="E13" s="250">
        <v>0</v>
      </c>
      <c r="F13" s="243"/>
      <c r="G13" s="244"/>
      <c r="H13" s="245"/>
      <c r="I13" s="246">
        <f t="shared" si="0"/>
        <v>0</v>
      </c>
    </row>
    <row r="14" spans="1:9" s="237" customFormat="1" x14ac:dyDescent="0.3">
      <c r="A14" s="255" t="s">
        <v>329</v>
      </c>
      <c r="B14" s="256" t="s">
        <v>179</v>
      </c>
      <c r="C14" s="248" t="s">
        <v>393</v>
      </c>
      <c r="D14" s="249">
        <v>4</v>
      </c>
      <c r="E14" s="250">
        <v>2.33</v>
      </c>
      <c r="F14" s="243">
        <v>1</v>
      </c>
      <c r="G14" s="244"/>
      <c r="H14" s="245"/>
      <c r="I14" s="246">
        <f t="shared" si="0"/>
        <v>0</v>
      </c>
    </row>
    <row r="15" spans="1:9" s="237" customFormat="1" x14ac:dyDescent="0.3">
      <c r="A15" s="255" t="s">
        <v>328</v>
      </c>
      <c r="B15" s="256" t="s">
        <v>143</v>
      </c>
      <c r="C15" s="248"/>
      <c r="D15" s="249"/>
      <c r="E15" s="250">
        <v>0</v>
      </c>
      <c r="F15" s="243"/>
      <c r="G15" s="244"/>
      <c r="H15" s="245"/>
      <c r="I15" s="246">
        <f t="shared" si="0"/>
        <v>0</v>
      </c>
    </row>
    <row r="16" spans="1:9" s="237" customFormat="1" x14ac:dyDescent="0.3">
      <c r="A16" s="255" t="s">
        <v>326</v>
      </c>
      <c r="B16" s="256" t="s">
        <v>228</v>
      </c>
      <c r="C16" s="248"/>
      <c r="D16" s="249"/>
      <c r="E16" s="250">
        <v>0</v>
      </c>
      <c r="F16" s="243"/>
      <c r="G16" s="244"/>
      <c r="H16" s="245"/>
      <c r="I16" s="246">
        <f t="shared" si="0"/>
        <v>0</v>
      </c>
    </row>
    <row r="17" spans="1:9" s="237" customFormat="1" x14ac:dyDescent="0.3">
      <c r="A17" s="255" t="s">
        <v>324</v>
      </c>
      <c r="B17" s="256" t="s">
        <v>323</v>
      </c>
      <c r="C17" s="248"/>
      <c r="D17" s="249"/>
      <c r="E17" s="250">
        <v>0</v>
      </c>
      <c r="F17" s="243"/>
      <c r="G17" s="244"/>
      <c r="H17" s="245"/>
      <c r="I17" s="246">
        <f t="shared" si="0"/>
        <v>0</v>
      </c>
    </row>
    <row r="18" spans="1:9" s="237" customFormat="1" x14ac:dyDescent="0.3">
      <c r="A18" s="255" t="s">
        <v>321</v>
      </c>
      <c r="B18" s="256" t="s">
        <v>320</v>
      </c>
      <c r="C18" s="248"/>
      <c r="D18" s="249"/>
      <c r="E18" s="250">
        <v>0</v>
      </c>
      <c r="F18" s="243"/>
      <c r="G18" s="244"/>
      <c r="H18" s="245"/>
      <c r="I18" s="246">
        <f t="shared" si="0"/>
        <v>0</v>
      </c>
    </row>
    <row r="19" spans="1:9" s="237" customFormat="1" x14ac:dyDescent="0.3">
      <c r="A19" s="255" t="s">
        <v>317</v>
      </c>
      <c r="B19" s="256" t="s">
        <v>316</v>
      </c>
      <c r="C19" s="248" t="s">
        <v>393</v>
      </c>
      <c r="D19" s="249">
        <v>1</v>
      </c>
      <c r="E19" s="250">
        <v>0.48</v>
      </c>
      <c r="F19" s="243">
        <v>1</v>
      </c>
      <c r="G19" s="244"/>
      <c r="H19" s="245"/>
      <c r="I19" s="246">
        <f t="shared" si="0"/>
        <v>0</v>
      </c>
    </row>
    <row r="20" spans="1:9" s="237" customFormat="1" x14ac:dyDescent="0.3">
      <c r="A20" s="255" t="s">
        <v>315</v>
      </c>
      <c r="B20" s="257" t="s">
        <v>314</v>
      </c>
      <c r="C20" s="248" t="s">
        <v>393</v>
      </c>
      <c r="D20" s="249">
        <v>7</v>
      </c>
      <c r="E20" s="250">
        <v>3.19</v>
      </c>
      <c r="F20" s="243">
        <v>1</v>
      </c>
      <c r="G20" s="244"/>
      <c r="H20" s="245"/>
      <c r="I20" s="246">
        <f t="shared" si="0"/>
        <v>0</v>
      </c>
    </row>
    <row r="21" spans="1:9" s="237" customFormat="1" x14ac:dyDescent="0.3">
      <c r="A21" s="255" t="s">
        <v>313</v>
      </c>
      <c r="B21" s="256" t="s">
        <v>312</v>
      </c>
      <c r="C21" s="248" t="s">
        <v>393</v>
      </c>
      <c r="D21" s="249">
        <v>1</v>
      </c>
      <c r="E21" s="250">
        <v>1.28</v>
      </c>
      <c r="F21" s="243">
        <v>1</v>
      </c>
      <c r="G21" s="244"/>
      <c r="H21" s="245"/>
      <c r="I21" s="246">
        <f t="shared" si="0"/>
        <v>0</v>
      </c>
    </row>
    <row r="22" spans="1:9" s="237" customFormat="1" x14ac:dyDescent="0.3">
      <c r="A22" s="255" t="s">
        <v>311</v>
      </c>
      <c r="B22" s="256" t="s">
        <v>310</v>
      </c>
      <c r="C22" s="248" t="s">
        <v>393</v>
      </c>
      <c r="D22" s="249">
        <v>1</v>
      </c>
      <c r="E22" s="250">
        <v>0.77</v>
      </c>
      <c r="F22" s="243">
        <v>1</v>
      </c>
      <c r="G22" s="244"/>
      <c r="H22" s="245"/>
      <c r="I22" s="246">
        <f t="shared" si="0"/>
        <v>0</v>
      </c>
    </row>
    <row r="23" spans="1:9" s="237" customFormat="1" x14ac:dyDescent="0.3">
      <c r="A23" s="255" t="s">
        <v>308</v>
      </c>
      <c r="B23" s="256" t="s">
        <v>307</v>
      </c>
      <c r="C23" s="248" t="s">
        <v>393</v>
      </c>
      <c r="D23" s="249">
        <v>1</v>
      </c>
      <c r="E23" s="250">
        <v>0.77</v>
      </c>
      <c r="F23" s="243">
        <v>1</v>
      </c>
      <c r="G23" s="244"/>
      <c r="H23" s="245"/>
      <c r="I23" s="246">
        <f t="shared" si="0"/>
        <v>0</v>
      </c>
    </row>
    <row r="24" spans="1:9" s="237" customFormat="1" x14ac:dyDescent="0.3">
      <c r="A24" s="255" t="s">
        <v>306</v>
      </c>
      <c r="B24" s="257" t="s">
        <v>305</v>
      </c>
      <c r="C24" s="248" t="s">
        <v>393</v>
      </c>
      <c r="D24" s="249">
        <v>1</v>
      </c>
      <c r="E24" s="250">
        <v>0.96</v>
      </c>
      <c r="F24" s="243">
        <v>1</v>
      </c>
      <c r="G24" s="244"/>
      <c r="H24" s="245"/>
      <c r="I24" s="246">
        <f t="shared" si="0"/>
        <v>0</v>
      </c>
    </row>
    <row r="25" spans="1:9" s="237" customFormat="1" x14ac:dyDescent="0.3">
      <c r="A25" s="255" t="s">
        <v>303</v>
      </c>
      <c r="B25" s="256" t="s">
        <v>302</v>
      </c>
      <c r="C25" s="248" t="s">
        <v>393</v>
      </c>
      <c r="D25" s="249">
        <v>1</v>
      </c>
      <c r="E25" s="250">
        <v>0.91200000000000003</v>
      </c>
      <c r="F25" s="243">
        <v>1</v>
      </c>
      <c r="G25" s="244"/>
      <c r="H25" s="245"/>
      <c r="I25" s="246">
        <f t="shared" si="0"/>
        <v>0</v>
      </c>
    </row>
    <row r="26" spans="1:9" s="237" customFormat="1" x14ac:dyDescent="0.3">
      <c r="A26" s="253" t="s">
        <v>300</v>
      </c>
      <c r="B26" s="258" t="s">
        <v>299</v>
      </c>
      <c r="C26" s="248" t="s">
        <v>393</v>
      </c>
      <c r="D26" s="249">
        <v>4</v>
      </c>
      <c r="E26" s="250">
        <v>6.41</v>
      </c>
      <c r="F26" s="243">
        <v>1</v>
      </c>
      <c r="G26" s="244"/>
      <c r="H26" s="245"/>
      <c r="I26" s="246">
        <f t="shared" si="0"/>
        <v>0</v>
      </c>
    </row>
    <row r="27" spans="1:9" s="237" customFormat="1" x14ac:dyDescent="0.3">
      <c r="A27" s="253" t="s">
        <v>297</v>
      </c>
      <c r="B27" s="258" t="s">
        <v>296</v>
      </c>
      <c r="C27" s="248"/>
      <c r="D27" s="249"/>
      <c r="E27" s="250">
        <v>0</v>
      </c>
      <c r="F27" s="243"/>
      <c r="G27" s="244"/>
      <c r="H27" s="245"/>
      <c r="I27" s="246">
        <f t="shared" si="0"/>
        <v>0</v>
      </c>
    </row>
    <row r="28" spans="1:9" s="237" customFormat="1" x14ac:dyDescent="0.3">
      <c r="A28" s="259"/>
      <c r="B28" s="260"/>
      <c r="C28" s="261"/>
      <c r="D28" s="262"/>
      <c r="E28" s="263"/>
      <c r="F28" s="243"/>
      <c r="G28" s="264"/>
      <c r="H28" s="245"/>
      <c r="I28" s="246"/>
    </row>
    <row r="29" spans="1:9" s="237" customFormat="1" x14ac:dyDescent="0.3">
      <c r="A29" s="265" t="s">
        <v>290</v>
      </c>
      <c r="B29" s="266"/>
      <c r="C29" s="248"/>
      <c r="D29" s="249"/>
      <c r="E29" s="250"/>
      <c r="F29" s="243"/>
      <c r="G29" s="244"/>
      <c r="H29" s="245"/>
      <c r="I29" s="246"/>
    </row>
    <row r="30" spans="1:9" s="237" customFormat="1" x14ac:dyDescent="0.3">
      <c r="A30" s="253" t="s">
        <v>288</v>
      </c>
      <c r="B30" s="258" t="s">
        <v>287</v>
      </c>
      <c r="C30" s="248" t="s">
        <v>393</v>
      </c>
      <c r="D30" s="249">
        <v>2</v>
      </c>
      <c r="E30" s="250">
        <v>56.07</v>
      </c>
      <c r="F30" s="243">
        <v>1</v>
      </c>
      <c r="G30" s="244"/>
      <c r="H30" s="245"/>
      <c r="I30" s="246">
        <f t="shared" si="0"/>
        <v>0</v>
      </c>
    </row>
    <row r="31" spans="1:9" s="237" customFormat="1" x14ac:dyDescent="0.3">
      <c r="A31" s="253" t="s">
        <v>286</v>
      </c>
      <c r="B31" s="258" t="s">
        <v>285</v>
      </c>
      <c r="C31" s="248" t="s">
        <v>393</v>
      </c>
      <c r="D31" s="249">
        <v>1</v>
      </c>
      <c r="E31" s="250">
        <v>9.3710000000000004</v>
      </c>
      <c r="F31" s="243">
        <v>1</v>
      </c>
      <c r="G31" s="244"/>
      <c r="H31" s="245"/>
      <c r="I31" s="246">
        <f t="shared" si="0"/>
        <v>0</v>
      </c>
    </row>
    <row r="32" spans="1:9" s="237" customFormat="1" x14ac:dyDescent="0.3">
      <c r="A32" s="253" t="s">
        <v>284</v>
      </c>
      <c r="B32" s="258" t="s">
        <v>283</v>
      </c>
      <c r="C32" s="248" t="s">
        <v>393</v>
      </c>
      <c r="D32" s="249">
        <v>1</v>
      </c>
      <c r="E32" s="250">
        <v>9.3699999999999992</v>
      </c>
      <c r="F32" s="243">
        <v>1</v>
      </c>
      <c r="G32" s="244"/>
      <c r="H32" s="245"/>
      <c r="I32" s="246">
        <f t="shared" si="0"/>
        <v>0</v>
      </c>
    </row>
    <row r="33" spans="1:9" s="237" customFormat="1" x14ac:dyDescent="0.3">
      <c r="A33" s="253" t="s">
        <v>282</v>
      </c>
      <c r="B33" s="258" t="s">
        <v>281</v>
      </c>
      <c r="C33" s="248" t="s">
        <v>393</v>
      </c>
      <c r="D33" s="249">
        <v>2</v>
      </c>
      <c r="E33" s="250">
        <v>54.57</v>
      </c>
      <c r="F33" s="243">
        <v>1</v>
      </c>
      <c r="G33" s="244"/>
      <c r="H33" s="245"/>
      <c r="I33" s="246">
        <f t="shared" si="0"/>
        <v>0</v>
      </c>
    </row>
    <row r="34" spans="1:9" s="237" customFormat="1" x14ac:dyDescent="0.3">
      <c r="A34" s="253" t="s">
        <v>278</v>
      </c>
      <c r="B34" s="258" t="s">
        <v>99</v>
      </c>
      <c r="C34" s="248"/>
      <c r="D34" s="249"/>
      <c r="E34" s="250">
        <v>0</v>
      </c>
      <c r="F34" s="243"/>
      <c r="G34" s="244"/>
      <c r="H34" s="245"/>
      <c r="I34" s="246">
        <f t="shared" si="0"/>
        <v>0</v>
      </c>
    </row>
    <row r="35" spans="1:9" s="237" customFormat="1" x14ac:dyDescent="0.3">
      <c r="A35" s="253" t="s">
        <v>275</v>
      </c>
      <c r="B35" s="258" t="s">
        <v>153</v>
      </c>
      <c r="C35" s="248"/>
      <c r="D35" s="249"/>
      <c r="E35" s="250">
        <v>0</v>
      </c>
      <c r="F35" s="243"/>
      <c r="G35" s="244"/>
      <c r="H35" s="245"/>
      <c r="I35" s="246">
        <f t="shared" si="0"/>
        <v>0</v>
      </c>
    </row>
    <row r="36" spans="1:9" s="237" customFormat="1" x14ac:dyDescent="0.3">
      <c r="A36" s="253" t="s">
        <v>272</v>
      </c>
      <c r="B36" s="258" t="s">
        <v>141</v>
      </c>
      <c r="C36" s="248"/>
      <c r="D36" s="249"/>
      <c r="E36" s="250">
        <v>0</v>
      </c>
      <c r="F36" s="243"/>
      <c r="G36" s="244"/>
      <c r="H36" s="245"/>
      <c r="I36" s="246">
        <f t="shared" si="0"/>
        <v>0</v>
      </c>
    </row>
    <row r="37" spans="1:9" s="237" customFormat="1" x14ac:dyDescent="0.3">
      <c r="A37" s="253" t="s">
        <v>269</v>
      </c>
      <c r="B37" s="258" t="s">
        <v>268</v>
      </c>
      <c r="C37" s="248" t="s">
        <v>393</v>
      </c>
      <c r="D37" s="249">
        <v>6</v>
      </c>
      <c r="E37" s="250">
        <v>70.06</v>
      </c>
      <c r="F37" s="243">
        <v>1</v>
      </c>
      <c r="G37" s="244"/>
      <c r="H37" s="245"/>
      <c r="I37" s="246">
        <f t="shared" si="0"/>
        <v>0</v>
      </c>
    </row>
    <row r="38" spans="1:9" s="237" customFormat="1" x14ac:dyDescent="0.3">
      <c r="A38" s="253" t="s">
        <v>265</v>
      </c>
      <c r="B38" s="258" t="s">
        <v>264</v>
      </c>
      <c r="C38" s="248"/>
      <c r="D38" s="249"/>
      <c r="E38" s="250">
        <v>0</v>
      </c>
      <c r="F38" s="243"/>
      <c r="G38" s="244"/>
      <c r="H38" s="245"/>
      <c r="I38" s="246">
        <f t="shared" si="0"/>
        <v>0</v>
      </c>
    </row>
    <row r="39" spans="1:9" s="237" customFormat="1" x14ac:dyDescent="0.3">
      <c r="A39" s="253" t="s">
        <v>261</v>
      </c>
      <c r="B39" s="258" t="s">
        <v>143</v>
      </c>
      <c r="C39" s="248"/>
      <c r="D39" s="249"/>
      <c r="E39" s="250">
        <v>0</v>
      </c>
      <c r="F39" s="243"/>
      <c r="G39" s="244"/>
      <c r="H39" s="245"/>
      <c r="I39" s="246">
        <f t="shared" si="0"/>
        <v>0</v>
      </c>
    </row>
    <row r="40" spans="1:9" s="237" customFormat="1" x14ac:dyDescent="0.3">
      <c r="A40" s="253" t="s">
        <v>258</v>
      </c>
      <c r="B40" s="258" t="s">
        <v>141</v>
      </c>
      <c r="C40" s="248"/>
      <c r="D40" s="249"/>
      <c r="E40" s="250">
        <v>0</v>
      </c>
      <c r="F40" s="243"/>
      <c r="G40" s="244"/>
      <c r="H40" s="245"/>
      <c r="I40" s="246">
        <f t="shared" si="0"/>
        <v>0</v>
      </c>
    </row>
    <row r="41" spans="1:9" s="237" customFormat="1" x14ac:dyDescent="0.3">
      <c r="A41" s="253" t="s">
        <v>255</v>
      </c>
      <c r="B41" s="258" t="s">
        <v>149</v>
      </c>
      <c r="C41" s="248"/>
      <c r="D41" s="249"/>
      <c r="E41" s="250">
        <v>0</v>
      </c>
      <c r="F41" s="243"/>
      <c r="G41" s="244"/>
      <c r="H41" s="245"/>
      <c r="I41" s="246">
        <f t="shared" si="0"/>
        <v>0</v>
      </c>
    </row>
    <row r="42" spans="1:9" s="237" customFormat="1" x14ac:dyDescent="0.3">
      <c r="A42" s="253" t="s">
        <v>252</v>
      </c>
      <c r="B42" s="258" t="s">
        <v>251</v>
      </c>
      <c r="C42" s="248" t="s">
        <v>393</v>
      </c>
      <c r="D42" s="249">
        <v>2</v>
      </c>
      <c r="E42" s="250">
        <v>54.78</v>
      </c>
      <c r="F42" s="243">
        <v>1</v>
      </c>
      <c r="G42" s="244"/>
      <c r="H42" s="245"/>
      <c r="I42" s="246">
        <f t="shared" si="0"/>
        <v>0</v>
      </c>
    </row>
    <row r="43" spans="1:9" s="237" customFormat="1" x14ac:dyDescent="0.3">
      <c r="A43" s="253" t="s">
        <v>248</v>
      </c>
      <c r="B43" s="258" t="s">
        <v>190</v>
      </c>
      <c r="C43" s="248" t="s">
        <v>393</v>
      </c>
      <c r="D43" s="249">
        <v>2</v>
      </c>
      <c r="E43" s="250">
        <v>12.35</v>
      </c>
      <c r="F43" s="243">
        <v>1</v>
      </c>
      <c r="G43" s="244"/>
      <c r="H43" s="245"/>
      <c r="I43" s="246">
        <f t="shared" si="0"/>
        <v>0</v>
      </c>
    </row>
    <row r="44" spans="1:9" s="237" customFormat="1" x14ac:dyDescent="0.3">
      <c r="A44" s="253" t="s">
        <v>394</v>
      </c>
      <c r="B44" s="258" t="s">
        <v>333</v>
      </c>
      <c r="C44" s="248" t="s">
        <v>393</v>
      </c>
      <c r="D44" s="249">
        <v>2</v>
      </c>
      <c r="E44" s="250">
        <v>25.6</v>
      </c>
      <c r="F44" s="243">
        <v>1</v>
      </c>
      <c r="G44" s="244"/>
      <c r="H44" s="245"/>
      <c r="I44" s="246">
        <f t="shared" si="0"/>
        <v>0</v>
      </c>
    </row>
    <row r="45" spans="1:9" s="237" customFormat="1" x14ac:dyDescent="0.3">
      <c r="A45" s="253"/>
      <c r="B45" s="239" t="s">
        <v>395</v>
      </c>
      <c r="C45" s="248" t="s">
        <v>393</v>
      </c>
      <c r="D45" s="249">
        <v>3</v>
      </c>
      <c r="E45" s="250">
        <v>24.26</v>
      </c>
      <c r="F45" s="267">
        <v>1</v>
      </c>
      <c r="G45" s="268"/>
      <c r="H45" s="245"/>
      <c r="I45" s="246">
        <f t="shared" si="0"/>
        <v>0</v>
      </c>
    </row>
    <row r="46" spans="1:9" s="237" customFormat="1" x14ac:dyDescent="0.3">
      <c r="A46" s="253"/>
      <c r="B46" s="252"/>
      <c r="C46" s="248"/>
      <c r="D46" s="249"/>
      <c r="E46" s="250"/>
      <c r="F46" s="269"/>
      <c r="G46" s="270"/>
      <c r="H46" s="245"/>
      <c r="I46" s="246"/>
    </row>
    <row r="47" spans="1:9" s="237" customFormat="1" x14ac:dyDescent="0.3">
      <c r="A47" s="271" t="s">
        <v>227</v>
      </c>
      <c r="B47" s="226"/>
      <c r="C47" s="240"/>
      <c r="D47" s="241"/>
      <c r="E47" s="242"/>
      <c r="F47" s="272"/>
      <c r="G47" s="273"/>
      <c r="H47" s="274"/>
      <c r="I47" s="275"/>
    </row>
    <row r="48" spans="1:9" s="237" customFormat="1" x14ac:dyDescent="0.3">
      <c r="A48" s="253" t="s">
        <v>226</v>
      </c>
      <c r="B48" s="252" t="s">
        <v>131</v>
      </c>
      <c r="C48" s="248" t="s">
        <v>393</v>
      </c>
      <c r="D48" s="249">
        <v>2</v>
      </c>
      <c r="E48" s="250">
        <v>55.56</v>
      </c>
      <c r="F48" s="243">
        <v>1</v>
      </c>
      <c r="G48" s="244"/>
      <c r="H48" s="245"/>
      <c r="I48" s="246">
        <f t="shared" si="0"/>
        <v>0</v>
      </c>
    </row>
    <row r="49" spans="1:9" s="237" customFormat="1" x14ac:dyDescent="0.3">
      <c r="A49" s="253" t="s">
        <v>225</v>
      </c>
      <c r="B49" s="252" t="s">
        <v>190</v>
      </c>
      <c r="C49" s="248" t="s">
        <v>393</v>
      </c>
      <c r="D49" s="249">
        <v>1</v>
      </c>
      <c r="E49" s="250">
        <v>9.7200000000000006</v>
      </c>
      <c r="F49" s="243">
        <v>1</v>
      </c>
      <c r="G49" s="244"/>
      <c r="H49" s="245"/>
      <c r="I49" s="246">
        <f t="shared" si="0"/>
        <v>0</v>
      </c>
    </row>
    <row r="50" spans="1:9" s="237" customFormat="1" x14ac:dyDescent="0.3">
      <c r="A50" s="253" t="s">
        <v>224</v>
      </c>
      <c r="B50" s="252" t="s">
        <v>223</v>
      </c>
      <c r="C50" s="248" t="s">
        <v>393</v>
      </c>
      <c r="D50" s="249">
        <v>1</v>
      </c>
      <c r="E50" s="250">
        <v>9.9</v>
      </c>
      <c r="F50" s="243">
        <v>1</v>
      </c>
      <c r="G50" s="244"/>
      <c r="H50" s="245"/>
      <c r="I50" s="246">
        <f t="shared" si="0"/>
        <v>0</v>
      </c>
    </row>
    <row r="51" spans="1:9" s="237" customFormat="1" x14ac:dyDescent="0.3">
      <c r="A51" s="253" t="s">
        <v>222</v>
      </c>
      <c r="B51" s="252" t="s">
        <v>396</v>
      </c>
      <c r="C51" s="248" t="s">
        <v>393</v>
      </c>
      <c r="D51" s="249">
        <v>2</v>
      </c>
      <c r="E51" s="250">
        <v>54.783999999999999</v>
      </c>
      <c r="F51" s="243">
        <v>1</v>
      </c>
      <c r="G51" s="244"/>
      <c r="H51" s="245"/>
      <c r="I51" s="246">
        <f t="shared" si="0"/>
        <v>0</v>
      </c>
    </row>
    <row r="52" spans="1:9" s="237" customFormat="1" x14ac:dyDescent="0.3">
      <c r="A52" s="253" t="s">
        <v>220</v>
      </c>
      <c r="B52" s="252" t="s">
        <v>99</v>
      </c>
      <c r="C52" s="248"/>
      <c r="D52" s="249"/>
      <c r="E52" s="250">
        <v>0</v>
      </c>
      <c r="F52" s="243"/>
      <c r="G52" s="244"/>
      <c r="H52" s="245"/>
      <c r="I52" s="246">
        <f t="shared" si="0"/>
        <v>0</v>
      </c>
    </row>
    <row r="53" spans="1:9" s="237" customFormat="1" x14ac:dyDescent="0.3">
      <c r="A53" s="253" t="s">
        <v>219</v>
      </c>
      <c r="B53" s="252" t="s">
        <v>153</v>
      </c>
      <c r="C53" s="248"/>
      <c r="D53" s="249"/>
      <c r="E53" s="250">
        <v>0</v>
      </c>
      <c r="F53" s="243"/>
      <c r="G53" s="244"/>
      <c r="H53" s="245"/>
      <c r="I53" s="246">
        <f t="shared" si="0"/>
        <v>0</v>
      </c>
    </row>
    <row r="54" spans="1:9" s="237" customFormat="1" x14ac:dyDescent="0.3">
      <c r="A54" s="253" t="s">
        <v>218</v>
      </c>
      <c r="B54" s="252" t="s">
        <v>141</v>
      </c>
      <c r="C54" s="248"/>
      <c r="D54" s="249"/>
      <c r="E54" s="250">
        <v>0</v>
      </c>
      <c r="F54" s="243"/>
      <c r="G54" s="244"/>
      <c r="H54" s="245"/>
      <c r="I54" s="246">
        <f t="shared" si="0"/>
        <v>0</v>
      </c>
    </row>
    <row r="55" spans="1:9" s="237" customFormat="1" x14ac:dyDescent="0.3">
      <c r="A55" s="253" t="s">
        <v>217</v>
      </c>
      <c r="B55" s="258" t="s">
        <v>179</v>
      </c>
      <c r="C55" s="248" t="s">
        <v>393</v>
      </c>
      <c r="D55" s="249">
        <v>4</v>
      </c>
      <c r="E55" s="250">
        <v>46.7</v>
      </c>
      <c r="F55" s="243">
        <v>1</v>
      </c>
      <c r="G55" s="244"/>
      <c r="H55" s="245"/>
      <c r="I55" s="246">
        <f t="shared" si="0"/>
        <v>0</v>
      </c>
    </row>
    <row r="56" spans="1:9" s="237" customFormat="1" ht="26.25" x14ac:dyDescent="0.3">
      <c r="A56" s="253" t="s">
        <v>397</v>
      </c>
      <c r="B56" s="276" t="s">
        <v>398</v>
      </c>
      <c r="C56" s="248" t="s">
        <v>393</v>
      </c>
      <c r="D56" s="249">
        <v>1</v>
      </c>
      <c r="E56" s="250">
        <v>26.88</v>
      </c>
      <c r="F56" s="243">
        <v>1</v>
      </c>
      <c r="G56" s="244"/>
      <c r="H56" s="245"/>
      <c r="I56" s="246">
        <f t="shared" si="0"/>
        <v>0</v>
      </c>
    </row>
    <row r="57" spans="1:9" s="237" customFormat="1" x14ac:dyDescent="0.3">
      <c r="A57" s="253" t="s">
        <v>214</v>
      </c>
      <c r="B57" s="258" t="s">
        <v>149</v>
      </c>
      <c r="C57" s="248" t="s">
        <v>393</v>
      </c>
      <c r="D57" s="249"/>
      <c r="E57" s="250"/>
      <c r="F57" s="243">
        <v>1</v>
      </c>
      <c r="G57" s="244"/>
      <c r="H57" s="245"/>
      <c r="I57" s="246">
        <f t="shared" si="0"/>
        <v>0</v>
      </c>
    </row>
    <row r="58" spans="1:9" s="237" customFormat="1" x14ac:dyDescent="0.3">
      <c r="A58" s="253" t="s">
        <v>213</v>
      </c>
      <c r="B58" s="258" t="s">
        <v>212</v>
      </c>
      <c r="C58" s="248" t="s">
        <v>393</v>
      </c>
      <c r="D58" s="249">
        <v>1</v>
      </c>
      <c r="E58" s="250">
        <v>12.84</v>
      </c>
      <c r="F58" s="243">
        <v>1</v>
      </c>
      <c r="G58" s="244"/>
      <c r="H58" s="245"/>
      <c r="I58" s="246">
        <f t="shared" si="0"/>
        <v>0</v>
      </c>
    </row>
    <row r="59" spans="1:9" s="237" customFormat="1" x14ac:dyDescent="0.3">
      <c r="A59" s="253" t="s">
        <v>211</v>
      </c>
      <c r="B59" s="252" t="s">
        <v>210</v>
      </c>
      <c r="C59" s="248" t="s">
        <v>393</v>
      </c>
      <c r="D59" s="249">
        <v>2</v>
      </c>
      <c r="E59" s="250">
        <v>12.35</v>
      </c>
      <c r="F59" s="243">
        <v>1</v>
      </c>
      <c r="G59" s="277"/>
      <c r="H59" s="245"/>
      <c r="I59" s="246">
        <f t="shared" si="0"/>
        <v>0</v>
      </c>
    </row>
    <row r="60" spans="1:9" s="237" customFormat="1" x14ac:dyDescent="0.3">
      <c r="A60" s="253" t="s">
        <v>209</v>
      </c>
      <c r="B60" s="252" t="s">
        <v>143</v>
      </c>
      <c r="C60" s="248"/>
      <c r="D60" s="249"/>
      <c r="E60" s="250">
        <v>0</v>
      </c>
      <c r="F60" s="243"/>
      <c r="G60" s="244"/>
      <c r="H60" s="245"/>
      <c r="I60" s="246">
        <f t="shared" si="0"/>
        <v>0</v>
      </c>
    </row>
    <row r="61" spans="1:9" s="237" customFormat="1" x14ac:dyDescent="0.3">
      <c r="A61" s="253" t="s">
        <v>208</v>
      </c>
      <c r="B61" s="252" t="s">
        <v>141</v>
      </c>
      <c r="C61" s="248"/>
      <c r="D61" s="249"/>
      <c r="E61" s="250">
        <v>0</v>
      </c>
      <c r="F61" s="243"/>
      <c r="G61" s="244"/>
      <c r="H61" s="245"/>
      <c r="I61" s="246">
        <f t="shared" si="0"/>
        <v>0</v>
      </c>
    </row>
    <row r="62" spans="1:9" s="237" customFormat="1" x14ac:dyDescent="0.3">
      <c r="A62" s="253" t="s">
        <v>207</v>
      </c>
      <c r="B62" s="252" t="s">
        <v>206</v>
      </c>
      <c r="C62" s="248"/>
      <c r="D62" s="249"/>
      <c r="E62" s="250">
        <v>0</v>
      </c>
      <c r="F62" s="243"/>
      <c r="G62" s="277"/>
      <c r="H62" s="245"/>
      <c r="I62" s="246">
        <f t="shared" si="0"/>
        <v>0</v>
      </c>
    </row>
    <row r="63" spans="1:9" s="237" customFormat="1" x14ac:dyDescent="0.3">
      <c r="A63" s="253" t="s">
        <v>205</v>
      </c>
      <c r="B63" s="252" t="s">
        <v>204</v>
      </c>
      <c r="C63" s="248" t="s">
        <v>393</v>
      </c>
      <c r="D63" s="249">
        <v>2</v>
      </c>
      <c r="E63" s="250">
        <v>23.35</v>
      </c>
      <c r="F63" s="243">
        <v>1</v>
      </c>
      <c r="G63" s="244"/>
      <c r="H63" s="245"/>
      <c r="I63" s="246">
        <f t="shared" si="0"/>
        <v>0</v>
      </c>
    </row>
    <row r="64" spans="1:9" s="237" customFormat="1" x14ac:dyDescent="0.3">
      <c r="A64" s="253" t="s">
        <v>203</v>
      </c>
      <c r="B64" s="252" t="s">
        <v>145</v>
      </c>
      <c r="C64" s="248" t="s">
        <v>393</v>
      </c>
      <c r="D64" s="249">
        <v>2</v>
      </c>
      <c r="E64" s="250">
        <v>23.35</v>
      </c>
      <c r="F64" s="243">
        <v>1</v>
      </c>
      <c r="G64" s="244"/>
      <c r="H64" s="245"/>
      <c r="I64" s="246">
        <f t="shared" si="0"/>
        <v>0</v>
      </c>
    </row>
    <row r="65" spans="1:9" s="237" customFormat="1" x14ac:dyDescent="0.3">
      <c r="A65" s="278" t="s">
        <v>202</v>
      </c>
      <c r="B65" s="252" t="s">
        <v>201</v>
      </c>
      <c r="C65" s="248"/>
      <c r="D65" s="249"/>
      <c r="E65" s="250">
        <v>0</v>
      </c>
      <c r="F65" s="243"/>
      <c r="G65" s="244"/>
      <c r="H65" s="245"/>
      <c r="I65" s="246">
        <f t="shared" si="0"/>
        <v>0</v>
      </c>
    </row>
    <row r="66" spans="1:9" s="237" customFormat="1" x14ac:dyDescent="0.3">
      <c r="A66" s="278" t="s">
        <v>399</v>
      </c>
      <c r="B66" s="252" t="s">
        <v>333</v>
      </c>
      <c r="C66" s="248" t="s">
        <v>393</v>
      </c>
      <c r="D66" s="249">
        <v>2</v>
      </c>
      <c r="E66" s="250">
        <v>25.6</v>
      </c>
      <c r="F66" s="243">
        <v>1</v>
      </c>
      <c r="G66" s="244"/>
      <c r="H66" s="245"/>
      <c r="I66" s="246">
        <f t="shared" si="0"/>
        <v>0</v>
      </c>
    </row>
    <row r="67" spans="1:9" s="237" customFormat="1" x14ac:dyDescent="0.3">
      <c r="A67" s="278"/>
      <c r="B67" s="252" t="s">
        <v>395</v>
      </c>
      <c r="C67" s="248" t="s">
        <v>393</v>
      </c>
      <c r="D67" s="249">
        <v>3</v>
      </c>
      <c r="E67" s="250">
        <f>32.37+1.264</f>
        <v>33.634</v>
      </c>
      <c r="F67" s="267">
        <v>1</v>
      </c>
      <c r="G67" s="268"/>
      <c r="H67" s="245"/>
      <c r="I67" s="246">
        <f t="shared" si="0"/>
        <v>0</v>
      </c>
    </row>
    <row r="68" spans="1:9" s="237" customFormat="1" x14ac:dyDescent="0.3">
      <c r="A68" s="265"/>
      <c r="B68" s="252"/>
      <c r="C68" s="248"/>
      <c r="D68" s="249"/>
      <c r="E68" s="250"/>
      <c r="F68" s="269"/>
      <c r="G68" s="270"/>
      <c r="H68" s="245"/>
      <c r="I68" s="246"/>
    </row>
    <row r="69" spans="1:9" s="237" customFormat="1" x14ac:dyDescent="0.3">
      <c r="A69" s="279" t="s">
        <v>193</v>
      </c>
      <c r="B69" s="239"/>
      <c r="C69" s="240"/>
      <c r="D69" s="241"/>
      <c r="E69" s="242"/>
      <c r="F69" s="272"/>
      <c r="G69" s="273"/>
      <c r="H69" s="274"/>
      <c r="I69" s="275"/>
    </row>
    <row r="70" spans="1:9" s="237" customFormat="1" x14ac:dyDescent="0.3">
      <c r="A70" s="253" t="s">
        <v>192</v>
      </c>
      <c r="B70" s="252" t="s">
        <v>131</v>
      </c>
      <c r="C70" s="248" t="s">
        <v>393</v>
      </c>
      <c r="D70" s="249">
        <v>2</v>
      </c>
      <c r="E70" s="250">
        <v>55.3</v>
      </c>
      <c r="F70" s="243">
        <v>1</v>
      </c>
      <c r="G70" s="244"/>
      <c r="H70" s="245"/>
      <c r="I70" s="246">
        <f t="shared" si="0"/>
        <v>0</v>
      </c>
    </row>
    <row r="71" spans="1:9" s="237" customFormat="1" x14ac:dyDescent="0.3">
      <c r="A71" s="253" t="s">
        <v>191</v>
      </c>
      <c r="B71" s="252" t="s">
        <v>190</v>
      </c>
      <c r="C71" s="248" t="s">
        <v>393</v>
      </c>
      <c r="D71" s="249">
        <v>1</v>
      </c>
      <c r="E71" s="250">
        <v>9.5</v>
      </c>
      <c r="F71" s="243">
        <v>1</v>
      </c>
      <c r="G71" s="244"/>
      <c r="H71" s="245"/>
      <c r="I71" s="246">
        <f t="shared" si="0"/>
        <v>0</v>
      </c>
    </row>
    <row r="72" spans="1:9" s="237" customFormat="1" x14ac:dyDescent="0.3">
      <c r="A72" s="253" t="s">
        <v>189</v>
      </c>
      <c r="B72" s="252" t="s">
        <v>188</v>
      </c>
      <c r="C72" s="248" t="s">
        <v>393</v>
      </c>
      <c r="D72" s="249">
        <v>1</v>
      </c>
      <c r="E72" s="250">
        <v>9.67</v>
      </c>
      <c r="F72" s="243">
        <v>1</v>
      </c>
      <c r="G72" s="244"/>
      <c r="H72" s="245"/>
      <c r="I72" s="246">
        <f t="shared" ref="I72:I134" si="1">ROUND(E72*2*H72*F72,2)</f>
        <v>0</v>
      </c>
    </row>
    <row r="73" spans="1:9" s="237" customFormat="1" x14ac:dyDescent="0.3">
      <c r="A73" s="253" t="s">
        <v>187</v>
      </c>
      <c r="B73" s="252" t="s">
        <v>186</v>
      </c>
      <c r="C73" s="248" t="s">
        <v>393</v>
      </c>
      <c r="D73" s="249">
        <v>2</v>
      </c>
      <c r="E73" s="250">
        <v>55.3</v>
      </c>
      <c r="F73" s="243">
        <v>1</v>
      </c>
      <c r="G73" s="244"/>
      <c r="H73" s="245"/>
      <c r="I73" s="246">
        <f t="shared" si="1"/>
        <v>0</v>
      </c>
    </row>
    <row r="74" spans="1:9" s="237" customFormat="1" x14ac:dyDescent="0.3">
      <c r="A74" s="253" t="s">
        <v>185</v>
      </c>
      <c r="B74" s="252" t="s">
        <v>99</v>
      </c>
      <c r="C74" s="248"/>
      <c r="D74" s="249"/>
      <c r="E74" s="250">
        <v>0</v>
      </c>
      <c r="F74" s="243"/>
      <c r="G74" s="244"/>
      <c r="H74" s="245"/>
      <c r="I74" s="246">
        <f t="shared" si="1"/>
        <v>0</v>
      </c>
    </row>
    <row r="75" spans="1:9" x14ac:dyDescent="0.3">
      <c r="A75" s="253" t="s">
        <v>184</v>
      </c>
      <c r="B75" s="252" t="s">
        <v>183</v>
      </c>
      <c r="C75" s="248"/>
      <c r="D75" s="249"/>
      <c r="E75" s="250">
        <v>0</v>
      </c>
      <c r="F75" s="243"/>
      <c r="G75" s="244"/>
      <c r="H75" s="245"/>
      <c r="I75" s="246">
        <f t="shared" si="1"/>
        <v>0</v>
      </c>
    </row>
    <row r="76" spans="1:9" x14ac:dyDescent="0.3">
      <c r="A76" s="253" t="s">
        <v>182</v>
      </c>
      <c r="B76" s="252" t="s">
        <v>153</v>
      </c>
      <c r="C76" s="248"/>
      <c r="D76" s="249"/>
      <c r="E76" s="250">
        <v>0</v>
      </c>
      <c r="F76" s="272"/>
      <c r="G76" s="273"/>
      <c r="H76" s="245"/>
      <c r="I76" s="246">
        <f t="shared" si="1"/>
        <v>0</v>
      </c>
    </row>
    <row r="77" spans="1:9" x14ac:dyDescent="0.3">
      <c r="A77" s="253" t="s">
        <v>181</v>
      </c>
      <c r="B77" s="252" t="s">
        <v>141</v>
      </c>
      <c r="C77" s="248"/>
      <c r="D77" s="249"/>
      <c r="E77" s="250">
        <v>0</v>
      </c>
      <c r="F77" s="243"/>
      <c r="G77" s="244"/>
      <c r="H77" s="245"/>
      <c r="I77" s="246">
        <f t="shared" si="1"/>
        <v>0</v>
      </c>
    </row>
    <row r="78" spans="1:9" x14ac:dyDescent="0.3">
      <c r="A78" s="253" t="s">
        <v>180</v>
      </c>
      <c r="B78" s="252" t="s">
        <v>179</v>
      </c>
      <c r="C78" s="248" t="s">
        <v>393</v>
      </c>
      <c r="D78" s="249">
        <v>4</v>
      </c>
      <c r="E78" s="250">
        <v>46.7</v>
      </c>
      <c r="F78" s="243">
        <v>1</v>
      </c>
      <c r="G78" s="244"/>
      <c r="H78" s="245"/>
      <c r="I78" s="246">
        <f t="shared" si="1"/>
        <v>0</v>
      </c>
    </row>
    <row r="79" spans="1:9" x14ac:dyDescent="0.3">
      <c r="A79" s="253" t="s">
        <v>178</v>
      </c>
      <c r="B79" s="252" t="s">
        <v>143</v>
      </c>
      <c r="C79" s="248"/>
      <c r="D79" s="249"/>
      <c r="E79" s="250">
        <v>0</v>
      </c>
      <c r="F79" s="243"/>
      <c r="G79" s="244"/>
      <c r="H79" s="245"/>
      <c r="I79" s="246">
        <f t="shared" si="1"/>
        <v>0</v>
      </c>
    </row>
    <row r="80" spans="1:9" x14ac:dyDescent="0.3">
      <c r="A80" s="253" t="s">
        <v>177</v>
      </c>
      <c r="B80" s="252" t="s">
        <v>141</v>
      </c>
      <c r="C80" s="248"/>
      <c r="D80" s="249"/>
      <c r="E80" s="250">
        <v>0</v>
      </c>
      <c r="F80" s="243"/>
      <c r="G80" s="244"/>
      <c r="H80" s="245"/>
      <c r="I80" s="246">
        <f t="shared" si="1"/>
        <v>0</v>
      </c>
    </row>
    <row r="81" spans="1:9" x14ac:dyDescent="0.3">
      <c r="A81" s="253" t="s">
        <v>176</v>
      </c>
      <c r="B81" s="252" t="s">
        <v>149</v>
      </c>
      <c r="C81" s="248"/>
      <c r="D81" s="249"/>
      <c r="E81" s="250">
        <v>0</v>
      </c>
      <c r="F81" s="243"/>
      <c r="G81" s="244"/>
      <c r="H81" s="245"/>
      <c r="I81" s="246">
        <f t="shared" si="1"/>
        <v>0</v>
      </c>
    </row>
    <row r="82" spans="1:9" x14ac:dyDescent="0.3">
      <c r="A82" s="253" t="s">
        <v>175</v>
      </c>
      <c r="B82" s="252" t="s">
        <v>174</v>
      </c>
      <c r="C82" s="248"/>
      <c r="D82" s="249"/>
      <c r="E82" s="250">
        <v>0</v>
      </c>
      <c r="F82" s="243"/>
      <c r="G82" s="244"/>
      <c r="H82" s="245"/>
      <c r="I82" s="246">
        <f t="shared" si="1"/>
        <v>0</v>
      </c>
    </row>
    <row r="83" spans="1:9" x14ac:dyDescent="0.3">
      <c r="A83" s="253" t="s">
        <v>173</v>
      </c>
      <c r="B83" s="252" t="s">
        <v>172</v>
      </c>
      <c r="C83" s="248" t="s">
        <v>393</v>
      </c>
      <c r="D83" s="249">
        <v>2</v>
      </c>
      <c r="E83" s="250">
        <v>55.5</v>
      </c>
      <c r="F83" s="243">
        <v>1</v>
      </c>
      <c r="G83" s="244"/>
      <c r="H83" s="245"/>
      <c r="I83" s="246">
        <f t="shared" si="1"/>
        <v>0</v>
      </c>
    </row>
    <row r="84" spans="1:9" x14ac:dyDescent="0.3">
      <c r="A84" s="253" t="s">
        <v>171</v>
      </c>
      <c r="B84" s="252" t="s">
        <v>170</v>
      </c>
      <c r="C84" s="248" t="s">
        <v>393</v>
      </c>
      <c r="D84" s="249">
        <v>2</v>
      </c>
      <c r="E84" s="250">
        <v>12.35</v>
      </c>
      <c r="F84" s="243">
        <v>1</v>
      </c>
      <c r="G84" s="244"/>
      <c r="H84" s="245"/>
      <c r="I84" s="246">
        <f t="shared" si="1"/>
        <v>0</v>
      </c>
    </row>
    <row r="85" spans="1:9" x14ac:dyDescent="0.3">
      <c r="A85" s="253" t="s">
        <v>169</v>
      </c>
      <c r="B85" s="252" t="s">
        <v>168</v>
      </c>
      <c r="C85" s="248" t="s">
        <v>393</v>
      </c>
      <c r="D85" s="249">
        <v>4</v>
      </c>
      <c r="E85" s="250">
        <v>46.7</v>
      </c>
      <c r="F85" s="243">
        <v>1</v>
      </c>
      <c r="G85" s="244"/>
      <c r="H85" s="245"/>
      <c r="I85" s="246">
        <f t="shared" si="1"/>
        <v>0</v>
      </c>
    </row>
    <row r="86" spans="1:9" x14ac:dyDescent="0.3">
      <c r="A86" s="259" t="s">
        <v>400</v>
      </c>
      <c r="B86" s="280" t="s">
        <v>166</v>
      </c>
      <c r="C86" s="248" t="s">
        <v>393</v>
      </c>
      <c r="D86" s="262">
        <v>2</v>
      </c>
      <c r="E86" s="263">
        <v>23.08</v>
      </c>
      <c r="F86" s="243">
        <v>1</v>
      </c>
      <c r="G86" s="244"/>
      <c r="H86" s="245"/>
      <c r="I86" s="246">
        <f t="shared" si="1"/>
        <v>0</v>
      </c>
    </row>
    <row r="87" spans="1:9" x14ac:dyDescent="0.3">
      <c r="A87" s="253"/>
      <c r="B87" s="252" t="s">
        <v>395</v>
      </c>
      <c r="C87" s="248" t="s">
        <v>393</v>
      </c>
      <c r="D87" s="249">
        <v>4</v>
      </c>
      <c r="E87" s="250">
        <v>32.18</v>
      </c>
      <c r="F87" s="267">
        <v>1</v>
      </c>
      <c r="G87" s="268"/>
      <c r="H87" s="245"/>
      <c r="I87" s="246">
        <f t="shared" si="1"/>
        <v>0</v>
      </c>
    </row>
    <row r="88" spans="1:9" x14ac:dyDescent="0.3">
      <c r="A88" s="279"/>
      <c r="B88" s="239"/>
      <c r="C88" s="240"/>
      <c r="D88" s="241"/>
      <c r="E88" s="250"/>
      <c r="F88" s="269"/>
      <c r="G88" s="270"/>
      <c r="H88" s="274"/>
      <c r="I88" s="275"/>
    </row>
    <row r="89" spans="1:9" x14ac:dyDescent="0.3">
      <c r="A89" s="265" t="s">
        <v>165</v>
      </c>
      <c r="B89" s="252"/>
      <c r="C89" s="248"/>
      <c r="D89" s="249"/>
      <c r="E89" s="242"/>
      <c r="F89" s="272"/>
      <c r="G89" s="273"/>
      <c r="H89" s="245"/>
      <c r="I89" s="246"/>
    </row>
    <row r="90" spans="1:9" x14ac:dyDescent="0.3">
      <c r="A90" s="253" t="s">
        <v>164</v>
      </c>
      <c r="B90" s="252" t="s">
        <v>163</v>
      </c>
      <c r="C90" s="248" t="s">
        <v>393</v>
      </c>
      <c r="D90" s="249">
        <v>2</v>
      </c>
      <c r="E90" s="250">
        <v>55.3</v>
      </c>
      <c r="F90" s="243">
        <v>1</v>
      </c>
      <c r="G90" s="244"/>
      <c r="H90" s="245"/>
      <c r="I90" s="246">
        <f t="shared" si="1"/>
        <v>0</v>
      </c>
    </row>
    <row r="91" spans="1:9" x14ac:dyDescent="0.3">
      <c r="A91" s="253" t="s">
        <v>161</v>
      </c>
      <c r="B91" s="252" t="s">
        <v>160</v>
      </c>
      <c r="C91" s="248" t="s">
        <v>393</v>
      </c>
      <c r="D91" s="249">
        <v>1</v>
      </c>
      <c r="E91" s="250">
        <v>9.5</v>
      </c>
      <c r="F91" s="243">
        <v>1</v>
      </c>
      <c r="G91" s="244"/>
      <c r="H91" s="245"/>
      <c r="I91" s="246">
        <f t="shared" si="1"/>
        <v>0</v>
      </c>
    </row>
    <row r="92" spans="1:9" x14ac:dyDescent="0.3">
      <c r="A92" s="253" t="s">
        <v>158</v>
      </c>
      <c r="B92" s="252" t="s">
        <v>157</v>
      </c>
      <c r="C92" s="248" t="s">
        <v>393</v>
      </c>
      <c r="D92" s="249">
        <v>1</v>
      </c>
      <c r="E92" s="250">
        <v>9.6300000000000008</v>
      </c>
      <c r="F92" s="243">
        <v>1</v>
      </c>
      <c r="G92" s="244"/>
      <c r="H92" s="245"/>
      <c r="I92" s="246">
        <f t="shared" si="1"/>
        <v>0</v>
      </c>
    </row>
    <row r="93" spans="1:9" x14ac:dyDescent="0.3">
      <c r="A93" s="253" t="s">
        <v>156</v>
      </c>
      <c r="B93" s="252" t="s">
        <v>131</v>
      </c>
      <c r="C93" s="248" t="s">
        <v>393</v>
      </c>
      <c r="D93" s="249">
        <v>2</v>
      </c>
      <c r="E93" s="250">
        <v>55.3</v>
      </c>
      <c r="F93" s="243">
        <v>1</v>
      </c>
      <c r="G93" s="244"/>
      <c r="H93" s="245"/>
      <c r="I93" s="246">
        <f t="shared" si="1"/>
        <v>0</v>
      </c>
    </row>
    <row r="94" spans="1:9" x14ac:dyDescent="0.3">
      <c r="A94" s="253" t="s">
        <v>155</v>
      </c>
      <c r="B94" s="252" t="s">
        <v>99</v>
      </c>
      <c r="C94" s="248" t="s">
        <v>393</v>
      </c>
      <c r="D94" s="249">
        <v>2</v>
      </c>
      <c r="E94" s="250">
        <v>19.260000000000002</v>
      </c>
      <c r="F94" s="243">
        <v>1</v>
      </c>
      <c r="G94" s="244"/>
      <c r="H94" s="245"/>
      <c r="I94" s="246">
        <f t="shared" si="1"/>
        <v>0</v>
      </c>
    </row>
    <row r="95" spans="1:9" x14ac:dyDescent="0.3">
      <c r="A95" s="259" t="s">
        <v>139</v>
      </c>
      <c r="B95" s="280" t="s">
        <v>131</v>
      </c>
      <c r="C95" s="248" t="s">
        <v>393</v>
      </c>
      <c r="D95" s="262">
        <v>3</v>
      </c>
      <c r="E95" s="263">
        <f>12.82+27.69+1.923</f>
        <v>42.433000000000007</v>
      </c>
      <c r="F95" s="243">
        <v>1</v>
      </c>
      <c r="G95" s="244"/>
      <c r="H95" s="245"/>
      <c r="I95" s="246">
        <f t="shared" si="1"/>
        <v>0</v>
      </c>
    </row>
    <row r="96" spans="1:9" x14ac:dyDescent="0.3">
      <c r="A96" s="253" t="s">
        <v>154</v>
      </c>
      <c r="B96" s="252" t="s">
        <v>153</v>
      </c>
      <c r="C96" s="248"/>
      <c r="D96" s="249">
        <v>0</v>
      </c>
      <c r="E96" s="250">
        <v>0</v>
      </c>
      <c r="F96" s="243"/>
      <c r="G96" s="244"/>
      <c r="H96" s="245"/>
      <c r="I96" s="246">
        <f t="shared" si="1"/>
        <v>0</v>
      </c>
    </row>
    <row r="97" spans="1:9" x14ac:dyDescent="0.3">
      <c r="A97" s="253" t="s">
        <v>152</v>
      </c>
      <c r="B97" s="252" t="s">
        <v>151</v>
      </c>
      <c r="C97" s="248"/>
      <c r="D97" s="249">
        <v>0</v>
      </c>
      <c r="E97" s="250">
        <v>0</v>
      </c>
      <c r="F97" s="243"/>
      <c r="G97" s="244"/>
      <c r="H97" s="245"/>
      <c r="I97" s="246">
        <f t="shared" si="1"/>
        <v>0</v>
      </c>
    </row>
    <row r="98" spans="1:9" x14ac:dyDescent="0.3">
      <c r="A98" s="253" t="s">
        <v>150</v>
      </c>
      <c r="B98" s="252" t="s">
        <v>149</v>
      </c>
      <c r="C98" s="248" t="s">
        <v>393</v>
      </c>
      <c r="D98" s="249">
        <v>2</v>
      </c>
      <c r="E98" s="250">
        <v>19.260000000000002</v>
      </c>
      <c r="F98" s="243">
        <v>1</v>
      </c>
      <c r="G98" s="244"/>
      <c r="H98" s="245"/>
      <c r="I98" s="246">
        <f t="shared" si="1"/>
        <v>0</v>
      </c>
    </row>
    <row r="99" spans="1:9" x14ac:dyDescent="0.3">
      <c r="A99" s="253" t="s">
        <v>147</v>
      </c>
      <c r="B99" s="252" t="s">
        <v>131</v>
      </c>
      <c r="C99" s="248" t="s">
        <v>393</v>
      </c>
      <c r="D99" s="249">
        <v>2</v>
      </c>
      <c r="E99" s="250">
        <f>12.84+27.84</f>
        <v>40.68</v>
      </c>
      <c r="F99" s="243">
        <v>1</v>
      </c>
      <c r="G99" s="244"/>
      <c r="H99" s="245"/>
      <c r="I99" s="246">
        <f t="shared" si="1"/>
        <v>0</v>
      </c>
    </row>
    <row r="100" spans="1:9" x14ac:dyDescent="0.3">
      <c r="A100" s="253" t="s">
        <v>146</v>
      </c>
      <c r="B100" s="252" t="s">
        <v>145</v>
      </c>
      <c r="C100" s="248" t="s">
        <v>393</v>
      </c>
      <c r="D100" s="249">
        <v>2</v>
      </c>
      <c r="E100" s="250">
        <v>12.35</v>
      </c>
      <c r="F100" s="243">
        <v>1</v>
      </c>
      <c r="G100" s="244"/>
      <c r="H100" s="245"/>
      <c r="I100" s="246">
        <f t="shared" si="1"/>
        <v>0</v>
      </c>
    </row>
    <row r="101" spans="1:9" x14ac:dyDescent="0.3">
      <c r="A101" s="259" t="s">
        <v>142</v>
      </c>
      <c r="B101" s="280" t="s">
        <v>141</v>
      </c>
      <c r="C101" s="261"/>
      <c r="D101" s="262">
        <v>0</v>
      </c>
      <c r="E101" s="263">
        <v>0</v>
      </c>
      <c r="F101" s="243"/>
      <c r="G101" s="244"/>
      <c r="H101" s="245"/>
      <c r="I101" s="246">
        <f t="shared" si="1"/>
        <v>0</v>
      </c>
    </row>
    <row r="102" spans="1:9" x14ac:dyDescent="0.3">
      <c r="A102" s="259"/>
      <c r="B102" s="280" t="s">
        <v>395</v>
      </c>
      <c r="C102" s="261" t="s">
        <v>393</v>
      </c>
      <c r="D102" s="262">
        <v>1</v>
      </c>
      <c r="E102" s="263">
        <v>8.1530000000000005</v>
      </c>
      <c r="F102" s="243">
        <v>1</v>
      </c>
      <c r="G102" s="244"/>
      <c r="H102" s="245"/>
      <c r="I102" s="246">
        <f t="shared" si="1"/>
        <v>0</v>
      </c>
    </row>
    <row r="103" spans="1:9" x14ac:dyDescent="0.3">
      <c r="A103" s="259"/>
      <c r="B103" s="281" t="s">
        <v>401</v>
      </c>
      <c r="C103" s="261" t="s">
        <v>393</v>
      </c>
      <c r="D103" s="262"/>
      <c r="E103" s="263">
        <v>15</v>
      </c>
      <c r="F103" s="243">
        <v>1</v>
      </c>
      <c r="G103" s="244"/>
      <c r="H103" s="245"/>
      <c r="I103" s="246">
        <f t="shared" si="1"/>
        <v>0</v>
      </c>
    </row>
    <row r="104" spans="1:9" x14ac:dyDescent="0.3">
      <c r="A104" s="259"/>
      <c r="B104" s="280" t="s">
        <v>395</v>
      </c>
      <c r="C104" s="261" t="s">
        <v>393</v>
      </c>
      <c r="D104" s="262"/>
      <c r="E104" s="263">
        <v>14</v>
      </c>
      <c r="F104" s="243">
        <v>1</v>
      </c>
      <c r="G104" s="244"/>
      <c r="H104" s="245"/>
      <c r="I104" s="246">
        <f t="shared" si="1"/>
        <v>0</v>
      </c>
    </row>
    <row r="105" spans="1:9" x14ac:dyDescent="0.3">
      <c r="A105" s="259"/>
      <c r="B105" s="282" t="s">
        <v>402</v>
      </c>
      <c r="C105" s="261" t="s">
        <v>393</v>
      </c>
      <c r="D105" s="262">
        <v>9</v>
      </c>
      <c r="E105" s="283">
        <f>151+50.79+14.406</f>
        <v>216.196</v>
      </c>
      <c r="F105" s="284">
        <v>1</v>
      </c>
      <c r="G105" s="285"/>
      <c r="H105" s="286"/>
      <c r="I105" s="287">
        <f t="shared" si="1"/>
        <v>0</v>
      </c>
    </row>
    <row r="106" spans="1:9" ht="15.75" thickBot="1" x14ac:dyDescent="0.35">
      <c r="A106" s="288"/>
      <c r="B106" s="289"/>
      <c r="C106" s="290"/>
      <c r="D106" s="291"/>
      <c r="E106" s="292"/>
      <c r="F106" s="293"/>
      <c r="G106" s="294"/>
      <c r="H106" s="295"/>
      <c r="I106" s="296"/>
    </row>
    <row r="107" spans="1:9" x14ac:dyDescent="0.3">
      <c r="A107" s="279" t="s">
        <v>137</v>
      </c>
      <c r="B107" s="239"/>
      <c r="C107" s="240"/>
      <c r="D107" s="241"/>
      <c r="E107" s="242"/>
      <c r="F107" s="272"/>
      <c r="G107" s="273"/>
      <c r="H107" s="274"/>
      <c r="I107" s="275"/>
    </row>
    <row r="108" spans="1:9" x14ac:dyDescent="0.3">
      <c r="A108" s="265" t="s">
        <v>136</v>
      </c>
      <c r="B108" s="252"/>
      <c r="C108" s="248"/>
      <c r="D108" s="249"/>
      <c r="E108" s="250"/>
      <c r="F108" s="243"/>
      <c r="G108" s="244"/>
      <c r="H108" s="245"/>
      <c r="I108" s="246"/>
    </row>
    <row r="109" spans="1:9" ht="27" customHeight="1" x14ac:dyDescent="0.3">
      <c r="A109" s="297" t="s">
        <v>403</v>
      </c>
      <c r="B109" s="298" t="s">
        <v>404</v>
      </c>
      <c r="C109" s="248" t="s">
        <v>393</v>
      </c>
      <c r="D109" s="249">
        <v>4</v>
      </c>
      <c r="E109" s="250">
        <f>((1.26*3.25)*4)*2</f>
        <v>32.76</v>
      </c>
      <c r="F109" s="243">
        <v>1</v>
      </c>
      <c r="G109" s="244"/>
      <c r="H109" s="245"/>
      <c r="I109" s="246">
        <f t="shared" si="1"/>
        <v>0</v>
      </c>
    </row>
    <row r="110" spans="1:9" x14ac:dyDescent="0.3">
      <c r="A110" s="278" t="s">
        <v>405</v>
      </c>
      <c r="B110" s="298" t="s">
        <v>406</v>
      </c>
      <c r="C110" s="248" t="s">
        <v>393</v>
      </c>
      <c r="D110" s="249">
        <v>1</v>
      </c>
      <c r="E110" s="250">
        <f>(2.01*2.135)*2</f>
        <v>8.5826999999999991</v>
      </c>
      <c r="F110" s="243">
        <v>1</v>
      </c>
      <c r="G110" s="244"/>
      <c r="H110" s="245"/>
      <c r="I110" s="246">
        <f t="shared" si="1"/>
        <v>0</v>
      </c>
    </row>
    <row r="111" spans="1:9" ht="27" customHeight="1" x14ac:dyDescent="0.3">
      <c r="A111" s="278" t="s">
        <v>407</v>
      </c>
      <c r="B111" s="299" t="s">
        <v>408</v>
      </c>
      <c r="C111" s="248" t="s">
        <v>393</v>
      </c>
      <c r="D111" s="249">
        <v>2</v>
      </c>
      <c r="E111" s="250">
        <f>((2.5*3.01)*2)*2</f>
        <v>30.099999999999998</v>
      </c>
      <c r="F111" s="243">
        <v>1</v>
      </c>
      <c r="G111" s="244"/>
      <c r="H111" s="245"/>
      <c r="I111" s="246">
        <f t="shared" si="1"/>
        <v>0</v>
      </c>
    </row>
    <row r="112" spans="1:9" x14ac:dyDescent="0.3">
      <c r="A112" s="278" t="s">
        <v>409</v>
      </c>
      <c r="B112" s="239" t="s">
        <v>410</v>
      </c>
      <c r="C112" s="248" t="s">
        <v>393</v>
      </c>
      <c r="D112" s="249">
        <v>1</v>
      </c>
      <c r="E112" s="250">
        <f>(1.5*1.01)*2</f>
        <v>3.0300000000000002</v>
      </c>
      <c r="F112" s="243">
        <v>1</v>
      </c>
      <c r="G112" s="244"/>
      <c r="H112" s="245"/>
      <c r="I112" s="246">
        <f t="shared" si="1"/>
        <v>0</v>
      </c>
    </row>
    <row r="113" spans="1:9" x14ac:dyDescent="0.3">
      <c r="A113" s="278" t="s">
        <v>135</v>
      </c>
      <c r="B113" s="239" t="s">
        <v>134</v>
      </c>
      <c r="C113" s="248" t="s">
        <v>393</v>
      </c>
      <c r="D113" s="249">
        <v>1</v>
      </c>
      <c r="E113" s="250">
        <f>(1.135*1.75)*2</f>
        <v>3.9725000000000001</v>
      </c>
      <c r="F113" s="243">
        <v>1</v>
      </c>
      <c r="G113" s="244"/>
      <c r="H113" s="245"/>
      <c r="I113" s="246">
        <f t="shared" si="1"/>
        <v>0</v>
      </c>
    </row>
    <row r="114" spans="1:9" x14ac:dyDescent="0.3">
      <c r="A114" s="278" t="s">
        <v>132</v>
      </c>
      <c r="B114" s="252" t="s">
        <v>131</v>
      </c>
      <c r="C114" s="248" t="s">
        <v>393</v>
      </c>
      <c r="D114" s="249">
        <v>1</v>
      </c>
      <c r="E114" s="250">
        <f>(2.75*2.375)*2</f>
        <v>13.0625</v>
      </c>
      <c r="F114" s="243">
        <v>1</v>
      </c>
      <c r="G114" s="244"/>
      <c r="H114" s="245"/>
      <c r="I114" s="246">
        <f t="shared" si="1"/>
        <v>0</v>
      </c>
    </row>
    <row r="115" spans="1:9" x14ac:dyDescent="0.3">
      <c r="A115" s="278" t="s">
        <v>130</v>
      </c>
      <c r="B115" s="252" t="s">
        <v>129</v>
      </c>
      <c r="C115" s="248" t="s">
        <v>393</v>
      </c>
      <c r="D115" s="249">
        <v>1</v>
      </c>
      <c r="E115" s="250">
        <f>(1.1355*1.01)*2</f>
        <v>2.2937099999999999</v>
      </c>
      <c r="F115" s="243">
        <v>1</v>
      </c>
      <c r="G115" s="244"/>
      <c r="H115" s="245"/>
      <c r="I115" s="246">
        <f t="shared" si="1"/>
        <v>0</v>
      </c>
    </row>
    <row r="116" spans="1:9" x14ac:dyDescent="0.3">
      <c r="A116" s="278" t="s">
        <v>128</v>
      </c>
      <c r="B116" s="252" t="s">
        <v>127</v>
      </c>
      <c r="C116" s="248" t="s">
        <v>393</v>
      </c>
      <c r="D116" s="249">
        <v>1</v>
      </c>
      <c r="E116" s="250">
        <f>(1.1355*1.01)*2</f>
        <v>2.2937099999999999</v>
      </c>
      <c r="F116" s="243">
        <v>1</v>
      </c>
      <c r="G116" s="244"/>
      <c r="H116" s="245"/>
      <c r="I116" s="246">
        <f t="shared" si="1"/>
        <v>0</v>
      </c>
    </row>
    <row r="117" spans="1:9" x14ac:dyDescent="0.3">
      <c r="A117" s="278" t="s">
        <v>126</v>
      </c>
      <c r="B117" s="252" t="s">
        <v>125</v>
      </c>
      <c r="C117" s="248"/>
      <c r="D117" s="249">
        <v>0</v>
      </c>
      <c r="E117" s="250"/>
      <c r="F117" s="243"/>
      <c r="G117" s="244"/>
      <c r="H117" s="245"/>
      <c r="I117" s="246">
        <f t="shared" si="1"/>
        <v>0</v>
      </c>
    </row>
    <row r="118" spans="1:9" x14ac:dyDescent="0.3">
      <c r="A118" s="278" t="s">
        <v>124</v>
      </c>
      <c r="B118" s="252" t="s">
        <v>123</v>
      </c>
      <c r="C118" s="248"/>
      <c r="D118" s="249">
        <v>0</v>
      </c>
      <c r="E118" s="250"/>
      <c r="F118" s="243"/>
      <c r="G118" s="244"/>
      <c r="H118" s="245"/>
      <c r="I118" s="246">
        <f t="shared" si="1"/>
        <v>0</v>
      </c>
    </row>
    <row r="119" spans="1:9" x14ac:dyDescent="0.3">
      <c r="A119" s="278" t="s">
        <v>122</v>
      </c>
      <c r="B119" s="252" t="s">
        <v>121</v>
      </c>
      <c r="C119" s="248" t="s">
        <v>393</v>
      </c>
      <c r="D119" s="249">
        <v>1</v>
      </c>
      <c r="E119" s="250">
        <f>(1.1355*1.01)*2</f>
        <v>2.2937099999999999</v>
      </c>
      <c r="F119" s="243">
        <v>1</v>
      </c>
      <c r="G119" s="244"/>
      <c r="H119" s="245"/>
      <c r="I119" s="246">
        <f t="shared" si="1"/>
        <v>0</v>
      </c>
    </row>
    <row r="120" spans="1:9" x14ac:dyDescent="0.3">
      <c r="A120" s="278" t="s">
        <v>120</v>
      </c>
      <c r="B120" s="252" t="s">
        <v>119</v>
      </c>
      <c r="C120" s="248"/>
      <c r="D120" s="249">
        <v>0</v>
      </c>
      <c r="E120" s="250"/>
      <c r="F120" s="243"/>
      <c r="G120" s="244"/>
      <c r="H120" s="245"/>
      <c r="I120" s="246">
        <f t="shared" si="1"/>
        <v>0</v>
      </c>
    </row>
    <row r="121" spans="1:9" x14ac:dyDescent="0.3">
      <c r="A121" s="278" t="s">
        <v>118</v>
      </c>
      <c r="B121" s="252" t="s">
        <v>117</v>
      </c>
      <c r="C121" s="248" t="s">
        <v>393</v>
      </c>
      <c r="D121" s="249">
        <v>2</v>
      </c>
      <c r="E121" s="250">
        <f>((1.1355*1.01)*2)*2</f>
        <v>4.5874199999999998</v>
      </c>
      <c r="F121" s="243">
        <v>1</v>
      </c>
      <c r="G121" s="244"/>
      <c r="H121" s="245"/>
      <c r="I121" s="246">
        <f t="shared" si="1"/>
        <v>0</v>
      </c>
    </row>
    <row r="122" spans="1:9" x14ac:dyDescent="0.3">
      <c r="A122" s="278" t="s">
        <v>115</v>
      </c>
      <c r="B122" s="252" t="s">
        <v>114</v>
      </c>
      <c r="C122" s="248" t="s">
        <v>393</v>
      </c>
      <c r="D122" s="249">
        <v>1</v>
      </c>
      <c r="E122" s="250">
        <f>(3.75*2.375)*2</f>
        <v>17.8125</v>
      </c>
      <c r="F122" s="243">
        <v>1</v>
      </c>
      <c r="G122" s="244"/>
      <c r="H122" s="245"/>
      <c r="I122" s="246">
        <f t="shared" si="1"/>
        <v>0</v>
      </c>
    </row>
    <row r="123" spans="1:9" x14ac:dyDescent="0.3">
      <c r="A123" s="278" t="s">
        <v>113</v>
      </c>
      <c r="B123" s="252" t="s">
        <v>112</v>
      </c>
      <c r="C123" s="248" t="s">
        <v>393</v>
      </c>
      <c r="D123" s="249">
        <v>1</v>
      </c>
      <c r="E123" s="250">
        <f>(3.75*2.375)*2</f>
        <v>17.8125</v>
      </c>
      <c r="F123" s="243">
        <v>1</v>
      </c>
      <c r="G123" s="244"/>
      <c r="H123" s="245"/>
      <c r="I123" s="246">
        <f t="shared" si="1"/>
        <v>0</v>
      </c>
    </row>
    <row r="124" spans="1:9" x14ac:dyDescent="0.3">
      <c r="A124" s="278" t="s">
        <v>110</v>
      </c>
      <c r="B124" s="252" t="s">
        <v>109</v>
      </c>
      <c r="C124" s="248" t="s">
        <v>393</v>
      </c>
      <c r="D124" s="249">
        <v>1</v>
      </c>
      <c r="E124" s="250">
        <f>(5.01*2.375)*2</f>
        <v>23.797499999999999</v>
      </c>
      <c r="F124" s="243">
        <v>1</v>
      </c>
      <c r="G124" s="244"/>
      <c r="H124" s="245"/>
      <c r="I124" s="246">
        <f t="shared" si="1"/>
        <v>0</v>
      </c>
    </row>
    <row r="125" spans="1:9" x14ac:dyDescent="0.3">
      <c r="A125" s="278" t="s">
        <v>107</v>
      </c>
      <c r="B125" s="252" t="s">
        <v>106</v>
      </c>
      <c r="C125" s="248" t="s">
        <v>393</v>
      </c>
      <c r="D125" s="249">
        <v>2</v>
      </c>
      <c r="E125" s="250">
        <f>((1.1355*1.01)*2)*2</f>
        <v>4.5874199999999998</v>
      </c>
      <c r="F125" s="243">
        <v>1</v>
      </c>
      <c r="G125" s="244"/>
      <c r="H125" s="245"/>
      <c r="I125" s="246">
        <f t="shared" si="1"/>
        <v>0</v>
      </c>
    </row>
    <row r="126" spans="1:9" x14ac:dyDescent="0.3">
      <c r="A126" s="278" t="s">
        <v>105</v>
      </c>
      <c r="B126" s="252" t="s">
        <v>104</v>
      </c>
      <c r="C126" s="248"/>
      <c r="D126" s="249">
        <v>0</v>
      </c>
      <c r="E126" s="250"/>
      <c r="F126" s="243"/>
      <c r="G126" s="244"/>
      <c r="H126" s="245"/>
      <c r="I126" s="246">
        <f t="shared" si="1"/>
        <v>0</v>
      </c>
    </row>
    <row r="127" spans="1:9" x14ac:dyDescent="0.3">
      <c r="A127" s="278" t="s">
        <v>103</v>
      </c>
      <c r="B127" s="252" t="s">
        <v>102</v>
      </c>
      <c r="C127" s="248" t="s">
        <v>393</v>
      </c>
      <c r="D127" s="249">
        <v>1</v>
      </c>
      <c r="E127" s="250">
        <f>(1.1355*1.01)*2</f>
        <v>2.2937099999999999</v>
      </c>
      <c r="F127" s="243">
        <v>1</v>
      </c>
      <c r="G127" s="244"/>
      <c r="H127" s="245"/>
      <c r="I127" s="246">
        <f t="shared" si="1"/>
        <v>0</v>
      </c>
    </row>
    <row r="128" spans="1:9" x14ac:dyDescent="0.3">
      <c r="A128" s="278" t="s">
        <v>100</v>
      </c>
      <c r="B128" s="252" t="s">
        <v>99</v>
      </c>
      <c r="C128" s="248"/>
      <c r="D128" s="249">
        <v>0</v>
      </c>
      <c r="E128" s="250"/>
      <c r="F128" s="243"/>
      <c r="G128" s="244"/>
      <c r="H128" s="245"/>
      <c r="I128" s="246">
        <f t="shared" si="1"/>
        <v>0</v>
      </c>
    </row>
    <row r="129" spans="1:9" x14ac:dyDescent="0.3">
      <c r="A129" s="278" t="s">
        <v>97</v>
      </c>
      <c r="B129" s="252" t="s">
        <v>96</v>
      </c>
      <c r="C129" s="248" t="s">
        <v>393</v>
      </c>
      <c r="D129" s="249">
        <v>1</v>
      </c>
      <c r="E129" s="250">
        <f>(1.1355*1.01)*2</f>
        <v>2.2937099999999999</v>
      </c>
      <c r="F129" s="243">
        <v>1</v>
      </c>
      <c r="G129" s="244"/>
      <c r="H129" s="245"/>
      <c r="I129" s="246">
        <f t="shared" si="1"/>
        <v>0</v>
      </c>
    </row>
    <row r="130" spans="1:9" x14ac:dyDescent="0.3">
      <c r="A130" s="278" t="s">
        <v>94</v>
      </c>
      <c r="B130" s="252" t="s">
        <v>93</v>
      </c>
      <c r="C130" s="248"/>
      <c r="D130" s="249">
        <v>0</v>
      </c>
      <c r="E130" s="250"/>
      <c r="F130" s="243"/>
      <c r="G130" s="244"/>
      <c r="H130" s="245"/>
      <c r="I130" s="246">
        <f t="shared" si="1"/>
        <v>0</v>
      </c>
    </row>
    <row r="131" spans="1:9" x14ac:dyDescent="0.3">
      <c r="A131" s="253" t="s">
        <v>92</v>
      </c>
      <c r="B131" s="252" t="s">
        <v>91</v>
      </c>
      <c r="C131" s="248" t="s">
        <v>393</v>
      </c>
      <c r="D131" s="249">
        <v>5</v>
      </c>
      <c r="E131" s="250">
        <f>((1.1355*1.01)*2)*5</f>
        <v>11.46855</v>
      </c>
      <c r="F131" s="243">
        <v>1</v>
      </c>
      <c r="G131" s="244"/>
      <c r="H131" s="245"/>
      <c r="I131" s="246">
        <f t="shared" si="1"/>
        <v>0</v>
      </c>
    </row>
    <row r="132" spans="1:9" x14ac:dyDescent="0.3">
      <c r="A132" s="253" t="s">
        <v>89</v>
      </c>
      <c r="B132" s="252" t="s">
        <v>88</v>
      </c>
      <c r="C132" s="248" t="s">
        <v>393</v>
      </c>
      <c r="D132" s="249">
        <v>1</v>
      </c>
      <c r="E132" s="250">
        <f>(1.1355*1.01)*2</f>
        <v>2.2937099999999999</v>
      </c>
      <c r="F132" s="243">
        <v>1</v>
      </c>
      <c r="G132" s="244"/>
      <c r="H132" s="245"/>
      <c r="I132" s="246">
        <f t="shared" si="1"/>
        <v>0</v>
      </c>
    </row>
    <row r="133" spans="1:9" x14ac:dyDescent="0.3">
      <c r="A133" s="253" t="s">
        <v>87</v>
      </c>
      <c r="B133" s="252" t="s">
        <v>86</v>
      </c>
      <c r="C133" s="248" t="s">
        <v>393</v>
      </c>
      <c r="D133" s="249">
        <v>1</v>
      </c>
      <c r="E133" s="250">
        <f>(1.1355*1.01)*2</f>
        <v>2.2937099999999999</v>
      </c>
      <c r="F133" s="243">
        <v>1</v>
      </c>
      <c r="G133" s="244"/>
      <c r="H133" s="245"/>
      <c r="I133" s="246">
        <f t="shared" si="1"/>
        <v>0</v>
      </c>
    </row>
    <row r="134" spans="1:9" ht="26.25" x14ac:dyDescent="0.3">
      <c r="A134" s="253" t="s">
        <v>83</v>
      </c>
      <c r="B134" s="276" t="s">
        <v>82</v>
      </c>
      <c r="C134" s="248" t="s">
        <v>393</v>
      </c>
      <c r="D134" s="249">
        <v>1</v>
      </c>
      <c r="E134" s="250">
        <f>(10.01*3.01)*2</f>
        <v>60.260199999999998</v>
      </c>
      <c r="F134" s="267">
        <v>1</v>
      </c>
      <c r="G134" s="268"/>
      <c r="H134" s="245"/>
      <c r="I134" s="246">
        <f t="shared" si="1"/>
        <v>0</v>
      </c>
    </row>
    <row r="135" spans="1:9" x14ac:dyDescent="0.3">
      <c r="A135" s="300"/>
      <c r="B135" s="239"/>
      <c r="C135" s="301"/>
      <c r="D135" s="241"/>
      <c r="E135" s="302">
        <f>SUM(E108:E134)</f>
        <v>247.88976000000002</v>
      </c>
      <c r="F135" s="303"/>
      <c r="G135" s="304"/>
      <c r="H135" s="274"/>
      <c r="I135" s="275"/>
    </row>
    <row r="136" spans="1:9" hidden="1" x14ac:dyDescent="0.3">
      <c r="A136" s="240"/>
      <c r="B136" s="239"/>
      <c r="C136" s="239"/>
      <c r="D136" s="239"/>
      <c r="E136" s="305"/>
      <c r="F136" s="272"/>
      <c r="G136" s="273"/>
      <c r="H136" s="306"/>
      <c r="I136" s="275"/>
    </row>
    <row r="137" spans="1:9" hidden="1" x14ac:dyDescent="0.3">
      <c r="A137" s="307"/>
      <c r="B137" s="308"/>
      <c r="C137" s="273"/>
      <c r="D137" s="309"/>
      <c r="E137" s="310"/>
      <c r="F137" s="243"/>
      <c r="G137" s="244"/>
      <c r="H137" s="311"/>
      <c r="I137" s="275"/>
    </row>
    <row r="138" spans="1:9" hidden="1" x14ac:dyDescent="0.3">
      <c r="A138" s="307"/>
      <c r="B138" s="312"/>
      <c r="C138" s="244"/>
      <c r="D138" s="313"/>
      <c r="E138" s="314"/>
      <c r="F138" s="243"/>
      <c r="G138" s="244"/>
      <c r="H138" s="311"/>
      <c r="I138" s="275"/>
    </row>
    <row r="139" spans="1:9" hidden="1" x14ac:dyDescent="0.3">
      <c r="A139" s="307"/>
      <c r="B139" s="312"/>
      <c r="C139" s="244"/>
      <c r="D139" s="313"/>
      <c r="E139" s="314"/>
      <c r="F139" s="243"/>
      <c r="G139" s="244"/>
      <c r="H139" s="311"/>
      <c r="I139" s="275"/>
    </row>
    <row r="140" spans="1:9" hidden="1" x14ac:dyDescent="0.3">
      <c r="A140" s="307"/>
      <c r="B140" s="312"/>
      <c r="C140" s="244"/>
      <c r="D140" s="313"/>
      <c r="E140" s="314"/>
      <c r="F140" s="243"/>
      <c r="G140" s="244"/>
      <c r="H140" s="311"/>
      <c r="I140" s="275"/>
    </row>
    <row r="141" spans="1:9" hidden="1" x14ac:dyDescent="0.3">
      <c r="A141" s="307"/>
      <c r="B141" s="312"/>
      <c r="C141" s="244"/>
      <c r="D141" s="313"/>
      <c r="E141" s="314"/>
      <c r="F141" s="243"/>
      <c r="G141" s="244"/>
      <c r="H141" s="311"/>
      <c r="I141" s="275"/>
    </row>
    <row r="142" spans="1:9" hidden="1" x14ac:dyDescent="0.3">
      <c r="A142" s="307"/>
      <c r="B142" s="312"/>
      <c r="C142" s="244"/>
      <c r="D142" s="313"/>
      <c r="E142" s="314"/>
      <c r="F142" s="243"/>
      <c r="G142" s="244"/>
      <c r="H142" s="311"/>
      <c r="I142" s="275"/>
    </row>
    <row r="143" spans="1:9" hidden="1" x14ac:dyDescent="0.3">
      <c r="A143" s="307"/>
      <c r="B143" s="315"/>
      <c r="C143" s="244"/>
      <c r="D143" s="313"/>
      <c r="E143" s="314"/>
      <c r="F143" s="243"/>
      <c r="G143" s="244"/>
      <c r="H143" s="311"/>
      <c r="I143" s="275"/>
    </row>
    <row r="144" spans="1:9" hidden="1" x14ac:dyDescent="0.3">
      <c r="A144" s="307"/>
      <c r="B144" s="315"/>
      <c r="C144" s="244"/>
      <c r="D144" s="313"/>
      <c r="E144" s="314"/>
      <c r="F144" s="243"/>
      <c r="G144" s="244"/>
      <c r="H144" s="311"/>
      <c r="I144" s="275"/>
    </row>
    <row r="145" spans="1:9" hidden="1" x14ac:dyDescent="0.3">
      <c r="A145" s="307"/>
      <c r="B145" s="312"/>
      <c r="C145" s="244"/>
      <c r="D145" s="313"/>
      <c r="E145" s="314"/>
      <c r="F145" s="243"/>
      <c r="G145" s="244"/>
      <c r="H145" s="311"/>
      <c r="I145" s="275"/>
    </row>
    <row r="146" spans="1:9" hidden="1" x14ac:dyDescent="0.3">
      <c r="A146" s="307"/>
      <c r="B146" s="312"/>
      <c r="C146" s="244"/>
      <c r="D146" s="313"/>
      <c r="E146" s="314"/>
      <c r="F146" s="243"/>
      <c r="G146" s="244"/>
      <c r="H146" s="311"/>
      <c r="I146" s="275"/>
    </row>
    <row r="147" spans="1:9" hidden="1" x14ac:dyDescent="0.3">
      <c r="A147" s="307"/>
      <c r="B147" s="316"/>
      <c r="C147" s="244"/>
      <c r="D147" s="313"/>
      <c r="E147" s="314"/>
      <c r="F147" s="243"/>
      <c r="G147" s="244"/>
      <c r="H147" s="311"/>
      <c r="I147" s="275"/>
    </row>
    <row r="148" spans="1:9" hidden="1" x14ac:dyDescent="0.3">
      <c r="A148" s="307"/>
      <c r="B148" s="312"/>
      <c r="C148" s="244"/>
      <c r="D148" s="313"/>
      <c r="E148" s="314"/>
      <c r="F148" s="243"/>
      <c r="G148" s="244"/>
      <c r="H148" s="311"/>
      <c r="I148" s="275"/>
    </row>
    <row r="149" spans="1:9" hidden="1" x14ac:dyDescent="0.3">
      <c r="A149" s="307"/>
      <c r="B149" s="312"/>
      <c r="C149" s="244"/>
      <c r="D149" s="313"/>
      <c r="E149" s="314"/>
      <c r="F149" s="243"/>
      <c r="G149" s="244"/>
      <c r="H149" s="311"/>
      <c r="I149" s="275"/>
    </row>
    <row r="150" spans="1:9" hidden="1" x14ac:dyDescent="0.3">
      <c r="A150" s="307"/>
      <c r="B150" s="312"/>
      <c r="C150" s="244"/>
      <c r="D150" s="313"/>
      <c r="E150" s="314"/>
      <c r="F150" s="243"/>
      <c r="G150" s="244"/>
      <c r="H150" s="311"/>
      <c r="I150" s="275"/>
    </row>
    <row r="151" spans="1:9" hidden="1" x14ac:dyDescent="0.3">
      <c r="A151" s="307"/>
      <c r="B151" s="312"/>
      <c r="C151" s="244"/>
      <c r="D151" s="313"/>
      <c r="E151" s="314"/>
      <c r="F151" s="243"/>
      <c r="G151" s="244"/>
      <c r="H151" s="311"/>
      <c r="I151" s="275"/>
    </row>
    <row r="152" spans="1:9" hidden="1" x14ac:dyDescent="0.3">
      <c r="A152" s="307"/>
      <c r="B152" s="312"/>
      <c r="C152" s="244"/>
      <c r="D152" s="313"/>
      <c r="E152" s="314"/>
      <c r="F152" s="243"/>
      <c r="G152" s="244"/>
      <c r="H152" s="311"/>
      <c r="I152" s="275"/>
    </row>
    <row r="153" spans="1:9" hidden="1" x14ac:dyDescent="0.3">
      <c r="A153" s="307"/>
      <c r="B153" s="312"/>
      <c r="C153" s="244"/>
      <c r="D153" s="313"/>
      <c r="E153" s="314"/>
      <c r="F153" s="243"/>
      <c r="G153" s="244"/>
      <c r="H153" s="311"/>
      <c r="I153" s="275"/>
    </row>
    <row r="154" spans="1:9" hidden="1" x14ac:dyDescent="0.3">
      <c r="A154" s="307"/>
      <c r="B154" s="312"/>
      <c r="C154" s="244"/>
      <c r="D154" s="313"/>
      <c r="E154" s="314"/>
      <c r="F154" s="243"/>
      <c r="G154" s="244"/>
      <c r="H154" s="311"/>
      <c r="I154" s="275"/>
    </row>
    <row r="155" spans="1:9" hidden="1" x14ac:dyDescent="0.3">
      <c r="A155" s="307"/>
      <c r="B155" s="312"/>
      <c r="C155" s="244"/>
      <c r="D155" s="313"/>
      <c r="E155" s="314"/>
      <c r="F155" s="243"/>
      <c r="G155" s="244"/>
      <c r="H155" s="311"/>
      <c r="I155" s="275"/>
    </row>
    <row r="156" spans="1:9" hidden="1" x14ac:dyDescent="0.3">
      <c r="A156" s="307"/>
      <c r="B156" s="312"/>
      <c r="C156" s="244"/>
      <c r="D156" s="313"/>
      <c r="E156" s="314"/>
      <c r="F156" s="243"/>
      <c r="G156" s="244"/>
      <c r="H156" s="311"/>
      <c r="I156" s="275"/>
    </row>
    <row r="157" spans="1:9" hidden="1" x14ac:dyDescent="0.3">
      <c r="A157" s="307"/>
      <c r="B157" s="312"/>
      <c r="C157" s="244"/>
      <c r="D157" s="313"/>
      <c r="E157" s="314"/>
      <c r="F157" s="243"/>
      <c r="G157" s="244"/>
      <c r="H157" s="311"/>
      <c r="I157" s="275"/>
    </row>
    <row r="158" spans="1:9" hidden="1" x14ac:dyDescent="0.3">
      <c r="A158" s="307"/>
      <c r="B158" s="312"/>
      <c r="C158" s="244"/>
      <c r="D158" s="313"/>
      <c r="E158" s="314"/>
      <c r="F158" s="243"/>
      <c r="G158" s="244"/>
      <c r="H158" s="311"/>
      <c r="I158" s="275"/>
    </row>
    <row r="159" spans="1:9" hidden="1" x14ac:dyDescent="0.3">
      <c r="A159" s="307"/>
      <c r="B159" s="312"/>
      <c r="C159" s="244"/>
      <c r="D159" s="313"/>
      <c r="E159" s="314"/>
      <c r="F159" s="243"/>
      <c r="G159" s="244"/>
      <c r="H159" s="311"/>
      <c r="I159" s="275"/>
    </row>
    <row r="160" spans="1:9" hidden="1" x14ac:dyDescent="0.3">
      <c r="A160" s="307"/>
      <c r="B160" s="312"/>
      <c r="C160" s="244"/>
      <c r="D160" s="313"/>
      <c r="E160" s="314"/>
      <c r="F160" s="243"/>
      <c r="G160" s="244"/>
      <c r="H160" s="311"/>
      <c r="I160" s="275"/>
    </row>
    <row r="161" spans="1:9" hidden="1" x14ac:dyDescent="0.3">
      <c r="A161" s="307"/>
      <c r="B161" s="312"/>
      <c r="C161" s="244"/>
      <c r="D161" s="313"/>
      <c r="E161" s="314"/>
      <c r="F161" s="243"/>
      <c r="G161" s="244"/>
      <c r="H161" s="311"/>
      <c r="I161" s="275"/>
    </row>
    <row r="162" spans="1:9" hidden="1" x14ac:dyDescent="0.3">
      <c r="A162" s="307"/>
      <c r="B162" s="312"/>
      <c r="C162" s="244"/>
      <c r="D162" s="313"/>
      <c r="E162" s="314"/>
      <c r="F162" s="243"/>
      <c r="G162" s="244"/>
      <c r="H162" s="311"/>
      <c r="I162" s="275"/>
    </row>
    <row r="163" spans="1:9" hidden="1" x14ac:dyDescent="0.3">
      <c r="A163" s="307"/>
      <c r="B163" s="312"/>
      <c r="C163" s="244"/>
      <c r="D163" s="313"/>
      <c r="E163" s="314"/>
      <c r="F163" s="243"/>
      <c r="G163" s="244"/>
      <c r="H163" s="311"/>
      <c r="I163" s="275"/>
    </row>
    <row r="164" spans="1:9" hidden="1" x14ac:dyDescent="0.3">
      <c r="A164" s="307"/>
      <c r="B164" s="312"/>
      <c r="C164" s="244"/>
      <c r="D164" s="313"/>
      <c r="E164" s="314"/>
      <c r="F164" s="243"/>
      <c r="G164" s="244"/>
      <c r="H164" s="311"/>
      <c r="I164" s="275"/>
    </row>
    <row r="165" spans="1:9" hidden="1" x14ac:dyDescent="0.3">
      <c r="A165" s="307"/>
      <c r="B165" s="312"/>
      <c r="C165" s="244"/>
      <c r="D165" s="313"/>
      <c r="E165" s="314"/>
      <c r="F165" s="243"/>
      <c r="G165" s="244"/>
      <c r="H165" s="311"/>
      <c r="I165" s="275"/>
    </row>
    <row r="166" spans="1:9" hidden="1" x14ac:dyDescent="0.3">
      <c r="A166" s="307"/>
      <c r="B166" s="312"/>
      <c r="C166" s="244"/>
      <c r="D166" s="313"/>
      <c r="E166" s="314"/>
      <c r="F166" s="243"/>
      <c r="G166" s="244"/>
      <c r="H166" s="311"/>
      <c r="I166" s="275"/>
    </row>
    <row r="167" spans="1:9" hidden="1" x14ac:dyDescent="0.3">
      <c r="A167" s="307"/>
      <c r="B167" s="312"/>
      <c r="C167" s="244"/>
      <c r="D167" s="313"/>
      <c r="E167" s="314"/>
      <c r="F167" s="243"/>
      <c r="G167" s="244"/>
      <c r="H167" s="311"/>
      <c r="I167" s="275"/>
    </row>
    <row r="168" spans="1:9" hidden="1" x14ac:dyDescent="0.3">
      <c r="A168" s="307"/>
      <c r="B168" s="312"/>
      <c r="C168" s="244"/>
      <c r="D168" s="313"/>
      <c r="E168" s="314"/>
      <c r="F168" s="243"/>
      <c r="G168" s="244"/>
      <c r="H168" s="311"/>
      <c r="I168" s="275"/>
    </row>
    <row r="169" spans="1:9" hidden="1" x14ac:dyDescent="0.3">
      <c r="A169" s="307"/>
      <c r="B169" s="312"/>
      <c r="C169" s="244"/>
      <c r="D169" s="313"/>
      <c r="E169" s="314"/>
      <c r="F169" s="243"/>
      <c r="G169" s="244"/>
      <c r="H169" s="311"/>
      <c r="I169" s="275"/>
    </row>
    <row r="170" spans="1:9" hidden="1" x14ac:dyDescent="0.3">
      <c r="A170" s="307"/>
      <c r="B170" s="312"/>
      <c r="C170" s="244"/>
      <c r="D170" s="313"/>
      <c r="E170" s="314"/>
      <c r="F170" s="243"/>
      <c r="G170" s="244"/>
      <c r="H170" s="311"/>
      <c r="I170" s="275"/>
    </row>
    <row r="171" spans="1:9" hidden="1" x14ac:dyDescent="0.3">
      <c r="A171" s="307"/>
      <c r="B171" s="312"/>
      <c r="C171" s="244"/>
      <c r="D171" s="313"/>
      <c r="E171" s="314"/>
      <c r="F171" s="243"/>
      <c r="G171" s="244"/>
      <c r="H171" s="311"/>
      <c r="I171" s="275"/>
    </row>
    <row r="172" spans="1:9" hidden="1" x14ac:dyDescent="0.3">
      <c r="A172" s="307"/>
      <c r="B172" s="312"/>
      <c r="C172" s="244"/>
      <c r="D172" s="313"/>
      <c r="E172" s="314"/>
      <c r="F172" s="243"/>
      <c r="G172" s="244"/>
      <c r="H172" s="311"/>
      <c r="I172" s="275"/>
    </row>
    <row r="173" spans="1:9" hidden="1" x14ac:dyDescent="0.3">
      <c r="A173" s="307"/>
      <c r="B173" s="312"/>
      <c r="C173" s="244"/>
      <c r="D173" s="313"/>
      <c r="E173" s="314"/>
      <c r="F173" s="243"/>
      <c r="G173" s="244"/>
      <c r="H173" s="311"/>
      <c r="I173" s="275"/>
    </row>
    <row r="174" spans="1:9" hidden="1" x14ac:dyDescent="0.3">
      <c r="A174" s="307"/>
      <c r="B174" s="312"/>
      <c r="C174" s="244"/>
      <c r="D174" s="313"/>
      <c r="E174" s="314"/>
      <c r="F174" s="243"/>
      <c r="G174" s="244"/>
      <c r="H174" s="311"/>
      <c r="I174" s="275"/>
    </row>
    <row r="175" spans="1:9" hidden="1" x14ac:dyDescent="0.3">
      <c r="A175" s="307"/>
      <c r="B175" s="312"/>
      <c r="C175" s="244"/>
      <c r="D175" s="313"/>
      <c r="E175" s="314"/>
      <c r="F175" s="243"/>
      <c r="G175" s="244"/>
      <c r="H175" s="311"/>
      <c r="I175" s="275"/>
    </row>
    <row r="176" spans="1:9" hidden="1" x14ac:dyDescent="0.3">
      <c r="A176" s="307"/>
      <c r="B176" s="312"/>
      <c r="C176" s="244"/>
      <c r="D176" s="313"/>
      <c r="E176" s="314"/>
      <c r="F176" s="243"/>
      <c r="G176" s="244"/>
      <c r="H176" s="311"/>
      <c r="I176" s="275"/>
    </row>
    <row r="177" spans="1:9" hidden="1" x14ac:dyDescent="0.3">
      <c r="A177" s="307"/>
      <c r="B177" s="312"/>
      <c r="C177" s="244"/>
      <c r="D177" s="313"/>
      <c r="E177" s="314"/>
      <c r="F177" s="243"/>
      <c r="G177" s="244"/>
      <c r="H177" s="311"/>
      <c r="I177" s="275"/>
    </row>
    <row r="178" spans="1:9" hidden="1" x14ac:dyDescent="0.3">
      <c r="A178" s="307"/>
      <c r="B178" s="312"/>
      <c r="C178" s="244"/>
      <c r="D178" s="313"/>
      <c r="E178" s="314"/>
      <c r="F178" s="243"/>
      <c r="G178" s="244"/>
      <c r="H178" s="311"/>
      <c r="I178" s="275"/>
    </row>
    <row r="179" spans="1:9" hidden="1" x14ac:dyDescent="0.3">
      <c r="A179" s="307"/>
      <c r="B179" s="312"/>
      <c r="C179" s="244"/>
      <c r="D179" s="313"/>
      <c r="E179" s="314"/>
      <c r="F179" s="243"/>
      <c r="G179" s="244"/>
      <c r="H179" s="311"/>
      <c r="I179" s="275"/>
    </row>
    <row r="180" spans="1:9" hidden="1" x14ac:dyDescent="0.3">
      <c r="A180" s="307"/>
      <c r="B180" s="312"/>
      <c r="C180" s="244"/>
      <c r="D180" s="313"/>
      <c r="E180" s="314"/>
      <c r="F180" s="243"/>
      <c r="G180" s="244"/>
      <c r="H180" s="311"/>
      <c r="I180" s="275"/>
    </row>
    <row r="181" spans="1:9" hidden="1" x14ac:dyDescent="0.3">
      <c r="A181" s="307"/>
      <c r="B181" s="312"/>
      <c r="C181" s="244"/>
      <c r="D181" s="313"/>
      <c r="E181" s="314"/>
      <c r="F181" s="243"/>
      <c r="G181" s="244"/>
      <c r="H181" s="311"/>
      <c r="I181" s="275"/>
    </row>
    <row r="182" spans="1:9" hidden="1" x14ac:dyDescent="0.3">
      <c r="A182" s="307"/>
      <c r="B182" s="312"/>
      <c r="C182" s="244"/>
      <c r="D182" s="313"/>
      <c r="E182" s="314"/>
      <c r="F182" s="243"/>
      <c r="G182" s="244"/>
      <c r="H182" s="311"/>
      <c r="I182" s="275"/>
    </row>
    <row r="183" spans="1:9" hidden="1" x14ac:dyDescent="0.3">
      <c r="A183" s="307"/>
      <c r="B183" s="312"/>
      <c r="C183" s="244"/>
      <c r="D183" s="313"/>
      <c r="E183" s="314"/>
      <c r="F183" s="243"/>
      <c r="G183" s="244"/>
      <c r="H183" s="311"/>
      <c r="I183" s="275"/>
    </row>
    <row r="184" spans="1:9" hidden="1" x14ac:dyDescent="0.3">
      <c r="A184" s="307"/>
      <c r="B184" s="312"/>
      <c r="C184" s="244"/>
      <c r="D184" s="313"/>
      <c r="E184" s="314"/>
      <c r="F184" s="243"/>
      <c r="G184" s="244"/>
      <c r="H184" s="311"/>
      <c r="I184" s="275"/>
    </row>
    <row r="185" spans="1:9" hidden="1" x14ac:dyDescent="0.3">
      <c r="A185" s="307"/>
      <c r="B185" s="312"/>
      <c r="C185" s="244"/>
      <c r="D185" s="313"/>
      <c r="E185" s="314"/>
      <c r="F185" s="243"/>
      <c r="G185" s="244"/>
      <c r="H185" s="311"/>
      <c r="I185" s="275"/>
    </row>
    <row r="186" spans="1:9" hidden="1" x14ac:dyDescent="0.3">
      <c r="A186" s="307"/>
      <c r="B186" s="312"/>
      <c r="C186" s="244"/>
      <c r="D186" s="313"/>
      <c r="E186" s="314"/>
      <c r="F186" s="243"/>
      <c r="G186" s="244"/>
      <c r="H186" s="311"/>
      <c r="I186" s="275"/>
    </row>
    <row r="187" spans="1:9" hidden="1" x14ac:dyDescent="0.3">
      <c r="A187" s="307"/>
      <c r="B187" s="312"/>
      <c r="C187" s="244"/>
      <c r="D187" s="313"/>
      <c r="E187" s="314"/>
      <c r="F187" s="243"/>
      <c r="G187" s="244"/>
      <c r="H187" s="311"/>
      <c r="I187" s="275"/>
    </row>
    <row r="188" spans="1:9" hidden="1" x14ac:dyDescent="0.3">
      <c r="A188" s="307"/>
      <c r="B188" s="312"/>
      <c r="C188" s="244"/>
      <c r="D188" s="313"/>
      <c r="E188" s="314"/>
      <c r="F188" s="243"/>
      <c r="G188" s="244"/>
      <c r="H188" s="311"/>
      <c r="I188" s="275"/>
    </row>
    <row r="189" spans="1:9" hidden="1" x14ac:dyDescent="0.3">
      <c r="A189" s="307"/>
      <c r="B189" s="312"/>
      <c r="C189" s="244"/>
      <c r="D189" s="313"/>
      <c r="E189" s="314"/>
      <c r="F189" s="243"/>
      <c r="G189" s="244"/>
      <c r="H189" s="311"/>
      <c r="I189" s="275"/>
    </row>
    <row r="190" spans="1:9" hidden="1" x14ac:dyDescent="0.3">
      <c r="A190" s="307"/>
      <c r="B190" s="312"/>
      <c r="C190" s="244"/>
      <c r="D190" s="313"/>
      <c r="E190" s="314"/>
      <c r="F190" s="243"/>
      <c r="G190" s="244"/>
      <c r="H190" s="311"/>
      <c r="I190" s="275"/>
    </row>
    <row r="191" spans="1:9" hidden="1" x14ac:dyDescent="0.3">
      <c r="A191" s="307"/>
      <c r="B191" s="312"/>
      <c r="C191" s="244"/>
      <c r="D191" s="313"/>
      <c r="E191" s="314"/>
      <c r="F191" s="243"/>
      <c r="G191" s="244"/>
      <c r="H191" s="311"/>
      <c r="I191" s="275"/>
    </row>
    <row r="192" spans="1:9" hidden="1" x14ac:dyDescent="0.3">
      <c r="A192" s="307"/>
      <c r="B192" s="312"/>
      <c r="C192" s="244"/>
      <c r="D192" s="313"/>
      <c r="E192" s="314"/>
      <c r="F192" s="243"/>
      <c r="G192" s="244"/>
      <c r="H192" s="311"/>
      <c r="I192" s="275"/>
    </row>
    <row r="193" spans="1:9" hidden="1" x14ac:dyDescent="0.3">
      <c r="A193" s="307"/>
      <c r="B193" s="312"/>
      <c r="C193" s="244"/>
      <c r="D193" s="313"/>
      <c r="E193" s="314"/>
      <c r="F193" s="243"/>
      <c r="G193" s="244"/>
      <c r="H193" s="311"/>
      <c r="I193" s="275"/>
    </row>
    <row r="194" spans="1:9" hidden="1" x14ac:dyDescent="0.3">
      <c r="A194" s="307"/>
      <c r="B194" s="312"/>
      <c r="C194" s="244"/>
      <c r="D194" s="313"/>
      <c r="E194" s="314"/>
      <c r="F194" s="243"/>
      <c r="G194" s="244"/>
      <c r="H194" s="311"/>
      <c r="I194" s="275"/>
    </row>
    <row r="195" spans="1:9" hidden="1" x14ac:dyDescent="0.3">
      <c r="A195" s="307"/>
      <c r="B195" s="312"/>
      <c r="C195" s="244"/>
      <c r="D195" s="313"/>
      <c r="E195" s="314"/>
      <c r="F195" s="243"/>
      <c r="G195" s="244"/>
      <c r="H195" s="311"/>
      <c r="I195" s="275"/>
    </row>
    <row r="196" spans="1:9" hidden="1" x14ac:dyDescent="0.3">
      <c r="A196" s="307"/>
      <c r="B196" s="312"/>
      <c r="C196" s="244"/>
      <c r="D196" s="313"/>
      <c r="E196" s="314"/>
      <c r="F196" s="243"/>
      <c r="G196" s="244"/>
      <c r="H196" s="311"/>
      <c r="I196" s="275"/>
    </row>
    <row r="197" spans="1:9" hidden="1" x14ac:dyDescent="0.3">
      <c r="A197" s="307"/>
      <c r="B197" s="312"/>
      <c r="C197" s="244"/>
      <c r="D197" s="313"/>
      <c r="E197" s="314"/>
      <c r="F197" s="243"/>
      <c r="G197" s="244"/>
      <c r="H197" s="311"/>
      <c r="I197" s="275"/>
    </row>
    <row r="198" spans="1:9" hidden="1" x14ac:dyDescent="0.3">
      <c r="A198" s="307"/>
      <c r="B198" s="312"/>
      <c r="C198" s="244"/>
      <c r="D198" s="313"/>
      <c r="E198" s="314"/>
      <c r="F198" s="243"/>
      <c r="G198" s="244"/>
      <c r="H198" s="311"/>
      <c r="I198" s="275"/>
    </row>
    <row r="199" spans="1:9" hidden="1" x14ac:dyDescent="0.3">
      <c r="A199" s="307"/>
      <c r="B199" s="312"/>
      <c r="C199" s="244"/>
      <c r="D199" s="313"/>
      <c r="E199" s="314"/>
      <c r="F199" s="243"/>
      <c r="G199" s="244"/>
      <c r="H199" s="311"/>
      <c r="I199" s="275"/>
    </row>
    <row r="200" spans="1:9" hidden="1" x14ac:dyDescent="0.3">
      <c r="A200" s="307"/>
      <c r="B200" s="312"/>
      <c r="C200" s="244"/>
      <c r="D200" s="313"/>
      <c r="E200" s="314"/>
      <c r="F200" s="243"/>
      <c r="G200" s="244"/>
      <c r="H200" s="311"/>
      <c r="I200" s="275"/>
    </row>
    <row r="201" spans="1:9" hidden="1" x14ac:dyDescent="0.3">
      <c r="A201" s="307"/>
      <c r="B201" s="312"/>
      <c r="C201" s="244"/>
      <c r="D201" s="313"/>
      <c r="E201" s="314"/>
      <c r="F201" s="243"/>
      <c r="G201" s="244"/>
      <c r="H201" s="311"/>
      <c r="I201" s="275"/>
    </row>
    <row r="202" spans="1:9" hidden="1" x14ac:dyDescent="0.3">
      <c r="A202" s="307"/>
      <c r="B202" s="312"/>
      <c r="C202" s="244"/>
      <c r="D202" s="313"/>
      <c r="E202" s="314"/>
      <c r="F202" s="243"/>
      <c r="G202" s="244"/>
      <c r="H202" s="311"/>
      <c r="I202" s="275"/>
    </row>
    <row r="203" spans="1:9" hidden="1" x14ac:dyDescent="0.3">
      <c r="A203" s="307"/>
      <c r="B203" s="312"/>
      <c r="C203" s="244"/>
      <c r="D203" s="313"/>
      <c r="E203" s="314"/>
      <c r="F203" s="243"/>
      <c r="G203" s="244"/>
      <c r="H203" s="311"/>
      <c r="I203" s="275"/>
    </row>
    <row r="204" spans="1:9" hidden="1" x14ac:dyDescent="0.3">
      <c r="A204" s="307"/>
      <c r="B204" s="312"/>
      <c r="C204" s="244"/>
      <c r="D204" s="313"/>
      <c r="E204" s="314"/>
      <c r="F204" s="243"/>
      <c r="G204" s="244"/>
      <c r="H204" s="311"/>
      <c r="I204" s="275"/>
    </row>
    <row r="205" spans="1:9" hidden="1" x14ac:dyDescent="0.3">
      <c r="A205" s="307"/>
      <c r="B205" s="312"/>
      <c r="C205" s="244"/>
      <c r="D205" s="313"/>
      <c r="E205" s="314"/>
      <c r="F205" s="243"/>
      <c r="G205" s="244"/>
      <c r="H205" s="311"/>
      <c r="I205" s="275"/>
    </row>
    <row r="206" spans="1:9" hidden="1" x14ac:dyDescent="0.3">
      <c r="A206" s="307"/>
      <c r="B206" s="312"/>
      <c r="C206" s="244"/>
      <c r="D206" s="313"/>
      <c r="E206" s="314"/>
      <c r="F206" s="243"/>
      <c r="G206" s="244"/>
      <c r="H206" s="311"/>
      <c r="I206" s="275"/>
    </row>
    <row r="207" spans="1:9" hidden="1" x14ac:dyDescent="0.3">
      <c r="A207" s="307"/>
      <c r="B207" s="312"/>
      <c r="C207" s="244"/>
      <c r="D207" s="313"/>
      <c r="E207" s="314"/>
      <c r="F207" s="243"/>
      <c r="G207" s="244"/>
      <c r="H207" s="311"/>
      <c r="I207" s="275"/>
    </row>
    <row r="208" spans="1:9" hidden="1" x14ac:dyDescent="0.3">
      <c r="A208" s="307"/>
      <c r="B208" s="312"/>
      <c r="C208" s="244"/>
      <c r="D208" s="313"/>
      <c r="E208" s="314"/>
      <c r="F208" s="243"/>
      <c r="G208" s="244"/>
      <c r="H208" s="311"/>
      <c r="I208" s="275"/>
    </row>
    <row r="209" spans="1:9" hidden="1" x14ac:dyDescent="0.3">
      <c r="A209" s="307"/>
      <c r="B209" s="312"/>
      <c r="C209" s="244"/>
      <c r="D209" s="313"/>
      <c r="E209" s="314"/>
      <c r="F209" s="243"/>
      <c r="G209" s="244"/>
      <c r="H209" s="311"/>
      <c r="I209" s="275"/>
    </row>
    <row r="210" spans="1:9" hidden="1" x14ac:dyDescent="0.3">
      <c r="A210" s="307"/>
      <c r="B210" s="312"/>
      <c r="C210" s="244"/>
      <c r="D210" s="313"/>
      <c r="E210" s="314"/>
      <c r="F210" s="243"/>
      <c r="G210" s="244"/>
      <c r="H210" s="311"/>
      <c r="I210" s="275"/>
    </row>
    <row r="211" spans="1:9" hidden="1" x14ac:dyDescent="0.3">
      <c r="A211" s="307"/>
      <c r="B211" s="312"/>
      <c r="C211" s="244"/>
      <c r="D211" s="313"/>
      <c r="E211" s="314"/>
      <c r="F211" s="243"/>
      <c r="G211" s="244"/>
      <c r="H211" s="311"/>
      <c r="I211" s="275"/>
    </row>
    <row r="212" spans="1:9" hidden="1" x14ac:dyDescent="0.3">
      <c r="A212" s="307"/>
      <c r="B212" s="312"/>
      <c r="C212" s="244"/>
      <c r="D212" s="313"/>
      <c r="E212" s="314"/>
      <c r="F212" s="243"/>
      <c r="G212" s="244"/>
      <c r="H212" s="311"/>
      <c r="I212" s="275"/>
    </row>
    <row r="213" spans="1:9" hidden="1" x14ac:dyDescent="0.3">
      <c r="A213" s="307"/>
      <c r="B213" s="312"/>
      <c r="C213" s="244"/>
      <c r="D213" s="313"/>
      <c r="E213" s="314"/>
      <c r="F213" s="243"/>
      <c r="G213" s="244"/>
      <c r="H213" s="311"/>
      <c r="I213" s="275"/>
    </row>
    <row r="214" spans="1:9" hidden="1" x14ac:dyDescent="0.3">
      <c r="A214" s="307"/>
      <c r="B214" s="312"/>
      <c r="C214" s="244"/>
      <c r="D214" s="313"/>
      <c r="E214" s="314"/>
      <c r="F214" s="243"/>
      <c r="G214" s="244"/>
      <c r="H214" s="311"/>
      <c r="I214" s="275"/>
    </row>
    <row r="215" spans="1:9" hidden="1" x14ac:dyDescent="0.3">
      <c r="A215" s="307"/>
      <c r="B215" s="312"/>
      <c r="C215" s="244"/>
      <c r="D215" s="313"/>
      <c r="E215" s="314"/>
      <c r="F215" s="243"/>
      <c r="G215" s="244"/>
      <c r="H215" s="311"/>
      <c r="I215" s="275"/>
    </row>
    <row r="216" spans="1:9" hidden="1" x14ac:dyDescent="0.3">
      <c r="A216" s="307"/>
      <c r="B216" s="312"/>
      <c r="C216" s="244"/>
      <c r="D216" s="313"/>
      <c r="E216" s="314"/>
      <c r="F216" s="243"/>
      <c r="G216" s="244"/>
      <c r="H216" s="311"/>
      <c r="I216" s="275"/>
    </row>
    <row r="217" spans="1:9" hidden="1" x14ac:dyDescent="0.3">
      <c r="A217" s="307"/>
      <c r="B217" s="312"/>
      <c r="C217" s="244"/>
      <c r="D217" s="313"/>
      <c r="E217" s="314"/>
      <c r="F217" s="243"/>
      <c r="G217" s="244"/>
      <c r="H217" s="311"/>
      <c r="I217" s="275"/>
    </row>
    <row r="218" spans="1:9" hidden="1" x14ac:dyDescent="0.3">
      <c r="A218" s="307"/>
      <c r="B218" s="312"/>
      <c r="C218" s="244"/>
      <c r="D218" s="313"/>
      <c r="E218" s="314"/>
      <c r="F218" s="243"/>
      <c r="G218" s="244"/>
      <c r="H218" s="311"/>
      <c r="I218" s="275"/>
    </row>
    <row r="219" spans="1:9" hidden="1" x14ac:dyDescent="0.3">
      <c r="A219" s="307"/>
      <c r="B219" s="312"/>
      <c r="C219" s="244"/>
      <c r="D219" s="313"/>
      <c r="E219" s="314"/>
      <c r="F219" s="243"/>
      <c r="G219" s="244"/>
      <c r="H219" s="311"/>
      <c r="I219" s="275"/>
    </row>
    <row r="220" spans="1:9" hidden="1" x14ac:dyDescent="0.3">
      <c r="A220" s="307"/>
      <c r="B220" s="312"/>
      <c r="C220" s="244"/>
      <c r="D220" s="313"/>
      <c r="E220" s="314"/>
      <c r="F220" s="243"/>
      <c r="G220" s="244"/>
      <c r="H220" s="311"/>
      <c r="I220" s="275"/>
    </row>
    <row r="221" spans="1:9" hidden="1" x14ac:dyDescent="0.3">
      <c r="A221" s="307"/>
      <c r="B221" s="312"/>
      <c r="C221" s="244"/>
      <c r="D221" s="313"/>
      <c r="E221" s="314"/>
      <c r="F221" s="243"/>
      <c r="G221" s="244"/>
      <c r="H221" s="311"/>
      <c r="I221" s="275"/>
    </row>
    <row r="222" spans="1:9" hidden="1" x14ac:dyDescent="0.3">
      <c r="A222" s="307"/>
      <c r="B222" s="312"/>
      <c r="C222" s="244"/>
      <c r="D222" s="313"/>
      <c r="E222" s="314"/>
      <c r="F222" s="243"/>
      <c r="G222" s="244"/>
      <c r="H222" s="311"/>
      <c r="I222" s="275"/>
    </row>
    <row r="223" spans="1:9" hidden="1" x14ac:dyDescent="0.3">
      <c r="A223" s="307"/>
      <c r="B223" s="312"/>
      <c r="C223" s="244"/>
      <c r="D223" s="313"/>
      <c r="E223" s="314"/>
      <c r="F223" s="243"/>
      <c r="G223" s="244"/>
      <c r="H223" s="311"/>
      <c r="I223" s="275"/>
    </row>
    <row r="224" spans="1:9" hidden="1" x14ac:dyDescent="0.3">
      <c r="A224" s="307"/>
      <c r="B224" s="312"/>
      <c r="C224" s="244"/>
      <c r="D224" s="313"/>
      <c r="E224" s="314"/>
      <c r="F224" s="243"/>
      <c r="G224" s="244"/>
      <c r="H224" s="311"/>
      <c r="I224" s="275"/>
    </row>
    <row r="225" spans="1:9" hidden="1" x14ac:dyDescent="0.3">
      <c r="A225" s="307"/>
      <c r="B225" s="312"/>
      <c r="C225" s="244"/>
      <c r="D225" s="313"/>
      <c r="E225" s="314"/>
      <c r="F225" s="243"/>
      <c r="G225" s="244"/>
      <c r="H225" s="311"/>
      <c r="I225" s="275"/>
    </row>
    <row r="226" spans="1:9" hidden="1" x14ac:dyDescent="0.3">
      <c r="A226" s="307"/>
      <c r="B226" s="312"/>
      <c r="C226" s="244"/>
      <c r="D226" s="313"/>
      <c r="E226" s="314"/>
      <c r="F226" s="243"/>
      <c r="G226" s="244"/>
      <c r="H226" s="311"/>
      <c r="I226" s="275"/>
    </row>
    <row r="227" spans="1:9" hidden="1" x14ac:dyDescent="0.3">
      <c r="A227" s="307"/>
      <c r="B227" s="312"/>
      <c r="C227" s="244"/>
      <c r="D227" s="313"/>
      <c r="E227" s="314"/>
      <c r="F227" s="243"/>
      <c r="G227" s="244"/>
      <c r="H227" s="311"/>
      <c r="I227" s="275"/>
    </row>
    <row r="228" spans="1:9" hidden="1" x14ac:dyDescent="0.3">
      <c r="A228" s="307"/>
      <c r="B228" s="312"/>
      <c r="C228" s="244"/>
      <c r="D228" s="313"/>
      <c r="E228" s="314"/>
      <c r="F228" s="243"/>
      <c r="G228" s="244"/>
      <c r="H228" s="311"/>
      <c r="I228" s="275"/>
    </row>
    <row r="229" spans="1:9" hidden="1" x14ac:dyDescent="0.3">
      <c r="A229" s="307"/>
      <c r="B229" s="312"/>
      <c r="C229" s="244"/>
      <c r="D229" s="313"/>
      <c r="E229" s="314"/>
      <c r="F229" s="243"/>
      <c r="G229" s="244"/>
      <c r="H229" s="311"/>
      <c r="I229" s="275"/>
    </row>
    <row r="230" spans="1:9" hidden="1" x14ac:dyDescent="0.3">
      <c r="A230" s="307"/>
      <c r="B230" s="312"/>
      <c r="C230" s="244"/>
      <c r="D230" s="313"/>
      <c r="E230" s="314"/>
      <c r="F230" s="243"/>
      <c r="G230" s="244"/>
      <c r="H230" s="311"/>
      <c r="I230" s="275"/>
    </row>
    <row r="231" spans="1:9" hidden="1" x14ac:dyDescent="0.3">
      <c r="A231" s="307"/>
      <c r="B231" s="312"/>
      <c r="C231" s="244"/>
      <c r="D231" s="313"/>
      <c r="E231" s="314"/>
      <c r="F231" s="243"/>
      <c r="G231" s="244"/>
      <c r="H231" s="311"/>
      <c r="I231" s="275"/>
    </row>
    <row r="232" spans="1:9" hidden="1" x14ac:dyDescent="0.3">
      <c r="A232" s="307"/>
      <c r="B232" s="312"/>
      <c r="C232" s="244"/>
      <c r="D232" s="313"/>
      <c r="E232" s="314"/>
      <c r="F232" s="243"/>
      <c r="G232" s="244"/>
      <c r="H232" s="311"/>
      <c r="I232" s="275"/>
    </row>
    <row r="233" spans="1:9" hidden="1" x14ac:dyDescent="0.3">
      <c r="A233" s="307"/>
      <c r="B233" s="312"/>
      <c r="C233" s="244"/>
      <c r="D233" s="313"/>
      <c r="E233" s="314"/>
      <c r="F233" s="243"/>
      <c r="G233" s="244"/>
      <c r="H233" s="311"/>
      <c r="I233" s="275"/>
    </row>
    <row r="234" spans="1:9" hidden="1" x14ac:dyDescent="0.3">
      <c r="A234" s="307"/>
      <c r="B234" s="312"/>
      <c r="C234" s="244"/>
      <c r="D234" s="313"/>
      <c r="E234" s="314"/>
      <c r="F234" s="243"/>
      <c r="G234" s="244"/>
      <c r="H234" s="311"/>
      <c r="I234" s="275"/>
    </row>
    <row r="235" spans="1:9" hidden="1" x14ac:dyDescent="0.3">
      <c r="A235" s="307"/>
      <c r="B235" s="312"/>
      <c r="C235" s="244"/>
      <c r="D235" s="313"/>
      <c r="E235" s="314"/>
      <c r="F235" s="243"/>
      <c r="G235" s="244"/>
      <c r="H235" s="311"/>
      <c r="I235" s="275"/>
    </row>
    <row r="236" spans="1:9" hidden="1" x14ac:dyDescent="0.3">
      <c r="A236" s="307"/>
      <c r="B236" s="312"/>
      <c r="C236" s="244"/>
      <c r="D236" s="313"/>
      <c r="E236" s="314"/>
      <c r="F236" s="243"/>
      <c r="G236" s="244"/>
      <c r="H236" s="311"/>
      <c r="I236" s="275"/>
    </row>
    <row r="237" spans="1:9" hidden="1" x14ac:dyDescent="0.3">
      <c r="A237" s="307"/>
      <c r="B237" s="312"/>
      <c r="C237" s="244"/>
      <c r="D237" s="313"/>
      <c r="E237" s="314"/>
      <c r="F237" s="243"/>
      <c r="G237" s="244"/>
      <c r="H237" s="311"/>
      <c r="I237" s="275"/>
    </row>
    <row r="238" spans="1:9" hidden="1" x14ac:dyDescent="0.3">
      <c r="A238" s="307"/>
      <c r="B238" s="312"/>
      <c r="C238" s="244"/>
      <c r="D238" s="313"/>
      <c r="E238" s="314"/>
      <c r="F238" s="243"/>
      <c r="G238" s="244"/>
      <c r="H238" s="311"/>
      <c r="I238" s="275"/>
    </row>
    <row r="239" spans="1:9" hidden="1" x14ac:dyDescent="0.3">
      <c r="A239" s="307"/>
      <c r="B239" s="312"/>
      <c r="C239" s="244"/>
      <c r="D239" s="313"/>
      <c r="E239" s="314"/>
      <c r="F239" s="243"/>
      <c r="G239" s="244"/>
      <c r="H239" s="311"/>
      <c r="I239" s="275"/>
    </row>
    <row r="240" spans="1:9" hidden="1" x14ac:dyDescent="0.3">
      <c r="A240" s="307"/>
      <c r="B240" s="312"/>
      <c r="C240" s="244"/>
      <c r="D240" s="313"/>
      <c r="E240" s="314"/>
      <c r="F240" s="243"/>
      <c r="G240" s="244"/>
      <c r="H240" s="311"/>
      <c r="I240" s="275"/>
    </row>
    <row r="241" spans="1:9" hidden="1" x14ac:dyDescent="0.3">
      <c r="A241" s="307"/>
      <c r="B241" s="312"/>
      <c r="C241" s="244"/>
      <c r="D241" s="313"/>
      <c r="E241" s="314"/>
      <c r="F241" s="243"/>
      <c r="G241" s="244"/>
      <c r="H241" s="311"/>
      <c r="I241" s="275"/>
    </row>
    <row r="242" spans="1:9" hidden="1" x14ac:dyDescent="0.3">
      <c r="A242" s="307"/>
      <c r="B242" s="312"/>
      <c r="C242" s="244"/>
      <c r="D242" s="313"/>
      <c r="E242" s="314"/>
      <c r="F242" s="243"/>
      <c r="G242" s="244"/>
      <c r="H242" s="311"/>
      <c r="I242" s="275"/>
    </row>
    <row r="243" spans="1:9" hidden="1" x14ac:dyDescent="0.3">
      <c r="A243" s="307"/>
      <c r="B243" s="312"/>
      <c r="C243" s="244"/>
      <c r="D243" s="313"/>
      <c r="E243" s="314"/>
      <c r="F243" s="243"/>
      <c r="G243" s="244"/>
      <c r="H243" s="311"/>
      <c r="I243" s="275"/>
    </row>
    <row r="244" spans="1:9" hidden="1" x14ac:dyDescent="0.3">
      <c r="A244" s="307"/>
      <c r="B244" s="312"/>
      <c r="C244" s="244"/>
      <c r="D244" s="313"/>
      <c r="E244" s="314"/>
      <c r="F244" s="243"/>
      <c r="G244" s="244"/>
      <c r="H244" s="311"/>
      <c r="I244" s="275"/>
    </row>
    <row r="245" spans="1:9" hidden="1" x14ac:dyDescent="0.3">
      <c r="A245" s="307"/>
      <c r="B245" s="312"/>
      <c r="C245" s="244"/>
      <c r="D245" s="313"/>
      <c r="E245" s="314"/>
      <c r="F245" s="243"/>
      <c r="G245" s="244"/>
      <c r="H245" s="311"/>
      <c r="I245" s="275"/>
    </row>
    <row r="246" spans="1:9" hidden="1" x14ac:dyDescent="0.3">
      <c r="A246" s="307"/>
      <c r="B246" s="312"/>
      <c r="C246" s="244"/>
      <c r="D246" s="313"/>
      <c r="E246" s="314"/>
      <c r="F246" s="243"/>
      <c r="G246" s="244"/>
      <c r="H246" s="311"/>
      <c r="I246" s="275"/>
    </row>
    <row r="247" spans="1:9" hidden="1" x14ac:dyDescent="0.3">
      <c r="A247" s="307"/>
      <c r="B247" s="312"/>
      <c r="C247" s="244"/>
      <c r="D247" s="313"/>
      <c r="E247" s="314"/>
      <c r="F247" s="243"/>
      <c r="G247" s="244"/>
      <c r="H247" s="311"/>
      <c r="I247" s="275"/>
    </row>
    <row r="248" spans="1:9" hidden="1" x14ac:dyDescent="0.3">
      <c r="A248" s="307"/>
      <c r="B248" s="312"/>
      <c r="C248" s="244"/>
      <c r="D248" s="313"/>
      <c r="E248" s="314"/>
      <c r="F248" s="243"/>
      <c r="G248" s="244"/>
      <c r="H248" s="311"/>
      <c r="I248" s="275"/>
    </row>
    <row r="249" spans="1:9" hidden="1" x14ac:dyDescent="0.3">
      <c r="A249" s="307"/>
      <c r="B249" s="312"/>
      <c r="C249" s="244"/>
      <c r="D249" s="313"/>
      <c r="E249" s="314"/>
      <c r="F249" s="243"/>
      <c r="G249" s="244"/>
      <c r="H249" s="311"/>
      <c r="I249" s="275"/>
    </row>
    <row r="250" spans="1:9" hidden="1" x14ac:dyDescent="0.3">
      <c r="A250" s="307"/>
      <c r="B250" s="312"/>
      <c r="C250" s="244"/>
      <c r="D250" s="313"/>
      <c r="E250" s="314"/>
      <c r="F250" s="243"/>
      <c r="G250" s="244"/>
      <c r="H250" s="311"/>
      <c r="I250" s="275"/>
    </row>
    <row r="251" spans="1:9" hidden="1" x14ac:dyDescent="0.3">
      <c r="A251" s="307"/>
      <c r="B251" s="312"/>
      <c r="C251" s="244"/>
      <c r="D251" s="313"/>
      <c r="E251" s="314"/>
      <c r="F251" s="243"/>
      <c r="G251" s="244"/>
      <c r="H251" s="311"/>
      <c r="I251" s="275"/>
    </row>
    <row r="252" spans="1:9" hidden="1" x14ac:dyDescent="0.3">
      <c r="A252" s="307"/>
      <c r="B252" s="312"/>
      <c r="C252" s="244"/>
      <c r="D252" s="313"/>
      <c r="E252" s="314"/>
      <c r="F252" s="243"/>
      <c r="G252" s="244"/>
      <c r="H252" s="311"/>
      <c r="I252" s="275"/>
    </row>
    <row r="253" spans="1:9" hidden="1" x14ac:dyDescent="0.3">
      <c r="A253" s="307"/>
      <c r="B253" s="312"/>
      <c r="C253" s="244"/>
      <c r="D253" s="313"/>
      <c r="E253" s="314"/>
      <c r="F253" s="243"/>
      <c r="G253" s="244"/>
      <c r="H253" s="311"/>
      <c r="I253" s="275"/>
    </row>
    <row r="254" spans="1:9" hidden="1" x14ac:dyDescent="0.3">
      <c r="A254" s="307"/>
      <c r="B254" s="312"/>
      <c r="C254" s="244"/>
      <c r="D254" s="313"/>
      <c r="E254" s="314"/>
      <c r="F254" s="243"/>
      <c r="G254" s="244"/>
      <c r="H254" s="311"/>
      <c r="I254" s="275"/>
    </row>
    <row r="255" spans="1:9" hidden="1" x14ac:dyDescent="0.3">
      <c r="A255" s="307"/>
      <c r="B255" s="312"/>
      <c r="C255" s="244"/>
      <c r="D255" s="313"/>
      <c r="E255" s="314"/>
      <c r="F255" s="243"/>
      <c r="G255" s="244"/>
      <c r="H255" s="311"/>
      <c r="I255" s="275"/>
    </row>
    <row r="256" spans="1:9" hidden="1" x14ac:dyDescent="0.3">
      <c r="A256" s="307"/>
      <c r="B256" s="312"/>
      <c r="C256" s="244"/>
      <c r="D256" s="313"/>
      <c r="E256" s="314"/>
      <c r="F256" s="243"/>
      <c r="G256" s="244"/>
      <c r="H256" s="311"/>
      <c r="I256" s="275"/>
    </row>
    <row r="257" spans="1:9" hidden="1" x14ac:dyDescent="0.3">
      <c r="A257" s="307"/>
      <c r="B257" s="312"/>
      <c r="C257" s="244"/>
      <c r="D257" s="313"/>
      <c r="E257" s="314"/>
      <c r="F257" s="243"/>
      <c r="G257" s="244"/>
      <c r="H257" s="311"/>
      <c r="I257" s="275"/>
    </row>
    <row r="258" spans="1:9" hidden="1" x14ac:dyDescent="0.3">
      <c r="A258" s="307"/>
      <c r="B258" s="312"/>
      <c r="C258" s="244"/>
      <c r="D258" s="313"/>
      <c r="E258" s="314"/>
      <c r="F258" s="243"/>
      <c r="G258" s="244"/>
      <c r="H258" s="311"/>
      <c r="I258" s="275"/>
    </row>
    <row r="259" spans="1:9" hidden="1" x14ac:dyDescent="0.3">
      <c r="A259" s="307"/>
      <c r="B259" s="312"/>
      <c r="C259" s="244"/>
      <c r="D259" s="313"/>
      <c r="E259" s="314"/>
      <c r="F259" s="243"/>
      <c r="G259" s="244"/>
      <c r="H259" s="311"/>
      <c r="I259" s="275"/>
    </row>
    <row r="260" spans="1:9" hidden="1" x14ac:dyDescent="0.3">
      <c r="A260" s="307"/>
      <c r="B260" s="312"/>
      <c r="C260" s="244"/>
      <c r="D260" s="313"/>
      <c r="E260" s="314"/>
      <c r="F260" s="243"/>
      <c r="G260" s="244"/>
      <c r="H260" s="311"/>
      <c r="I260" s="275"/>
    </row>
    <row r="261" spans="1:9" hidden="1" x14ac:dyDescent="0.3">
      <c r="A261" s="307"/>
      <c r="B261" s="312"/>
      <c r="C261" s="244"/>
      <c r="D261" s="313"/>
      <c r="E261" s="314"/>
      <c r="F261" s="243"/>
      <c r="G261" s="244"/>
      <c r="H261" s="311"/>
      <c r="I261" s="275"/>
    </row>
    <row r="262" spans="1:9" hidden="1" x14ac:dyDescent="0.3">
      <c r="A262" s="307"/>
      <c r="B262" s="312"/>
      <c r="C262" s="244"/>
      <c r="D262" s="313"/>
      <c r="E262" s="314"/>
      <c r="F262" s="243"/>
      <c r="G262" s="244"/>
      <c r="H262" s="311"/>
      <c r="I262" s="275"/>
    </row>
    <row r="263" spans="1:9" hidden="1" x14ac:dyDescent="0.3">
      <c r="A263" s="307"/>
      <c r="B263" s="312"/>
      <c r="C263" s="244"/>
      <c r="D263" s="313"/>
      <c r="E263" s="314"/>
      <c r="F263" s="243"/>
      <c r="G263" s="244"/>
      <c r="H263" s="311"/>
      <c r="I263" s="275"/>
    </row>
    <row r="264" spans="1:9" hidden="1" x14ac:dyDescent="0.3">
      <c r="A264" s="307"/>
      <c r="B264" s="312"/>
      <c r="C264" s="244"/>
      <c r="D264" s="313"/>
      <c r="E264" s="314"/>
      <c r="F264" s="243"/>
      <c r="G264" s="244"/>
      <c r="H264" s="311"/>
      <c r="I264" s="275"/>
    </row>
    <row r="265" spans="1:9" hidden="1" x14ac:dyDescent="0.3">
      <c r="A265" s="307"/>
      <c r="B265" s="312"/>
      <c r="C265" s="244"/>
      <c r="D265" s="313"/>
      <c r="E265" s="314"/>
      <c r="F265" s="243"/>
      <c r="G265" s="244"/>
      <c r="H265" s="311"/>
      <c r="I265" s="275"/>
    </row>
    <row r="266" spans="1:9" hidden="1" x14ac:dyDescent="0.3">
      <c r="A266" s="307"/>
      <c r="B266" s="312"/>
      <c r="C266" s="244"/>
      <c r="D266" s="313"/>
      <c r="E266" s="314"/>
      <c r="F266" s="243"/>
      <c r="G266" s="244"/>
      <c r="H266" s="311"/>
      <c r="I266" s="275"/>
    </row>
    <row r="267" spans="1:9" hidden="1" x14ac:dyDescent="0.3">
      <c r="A267" s="307"/>
      <c r="B267" s="312"/>
      <c r="C267" s="244"/>
      <c r="D267" s="313"/>
      <c r="E267" s="314"/>
      <c r="F267" s="243"/>
      <c r="G267" s="244"/>
      <c r="H267" s="311"/>
      <c r="I267" s="275"/>
    </row>
    <row r="268" spans="1:9" hidden="1" x14ac:dyDescent="0.3">
      <c r="A268" s="307"/>
      <c r="B268" s="312"/>
      <c r="C268" s="244"/>
      <c r="D268" s="313"/>
      <c r="E268" s="314"/>
      <c r="F268" s="243"/>
      <c r="G268" s="244"/>
      <c r="H268" s="311"/>
      <c r="I268" s="275"/>
    </row>
    <row r="269" spans="1:9" hidden="1" x14ac:dyDescent="0.3">
      <c r="A269" s="307"/>
      <c r="B269" s="312"/>
      <c r="C269" s="244"/>
      <c r="D269" s="313"/>
      <c r="E269" s="314"/>
      <c r="F269" s="243"/>
      <c r="G269" s="244"/>
      <c r="H269" s="311"/>
      <c r="I269" s="275"/>
    </row>
    <row r="270" spans="1:9" hidden="1" x14ac:dyDescent="0.3">
      <c r="A270" s="307"/>
      <c r="B270" s="312"/>
      <c r="C270" s="244"/>
      <c r="D270" s="313"/>
      <c r="E270" s="314"/>
      <c r="F270" s="243"/>
      <c r="G270" s="244"/>
      <c r="H270" s="311"/>
      <c r="I270" s="275"/>
    </row>
    <row r="271" spans="1:9" hidden="1" x14ac:dyDescent="0.3">
      <c r="A271" s="307"/>
      <c r="B271" s="312"/>
      <c r="C271" s="244"/>
      <c r="D271" s="313"/>
      <c r="E271" s="314"/>
      <c r="F271" s="243"/>
      <c r="G271" s="244"/>
      <c r="H271" s="311"/>
      <c r="I271" s="275"/>
    </row>
    <row r="272" spans="1:9" hidden="1" x14ac:dyDescent="0.3">
      <c r="A272" s="307"/>
      <c r="B272" s="312"/>
      <c r="C272" s="244"/>
      <c r="D272" s="313"/>
      <c r="E272" s="314"/>
      <c r="F272" s="243"/>
      <c r="G272" s="244"/>
      <c r="H272" s="311"/>
      <c r="I272" s="275"/>
    </row>
    <row r="273" spans="1:9" hidden="1" x14ac:dyDescent="0.3">
      <c r="A273" s="307"/>
      <c r="B273" s="312"/>
      <c r="C273" s="244"/>
      <c r="D273" s="313"/>
      <c r="E273" s="314"/>
      <c r="F273" s="243"/>
      <c r="G273" s="244"/>
      <c r="H273" s="311"/>
      <c r="I273" s="275"/>
    </row>
    <row r="274" spans="1:9" hidden="1" x14ac:dyDescent="0.3">
      <c r="A274" s="307"/>
      <c r="B274" s="312"/>
      <c r="C274" s="244"/>
      <c r="D274" s="313"/>
      <c r="E274" s="314"/>
      <c r="F274" s="243"/>
      <c r="G274" s="244"/>
      <c r="H274" s="311"/>
      <c r="I274" s="275"/>
    </row>
    <row r="275" spans="1:9" hidden="1" x14ac:dyDescent="0.3">
      <c r="A275" s="307"/>
      <c r="B275" s="312"/>
      <c r="C275" s="244"/>
      <c r="D275" s="313"/>
      <c r="E275" s="314"/>
      <c r="F275" s="243"/>
      <c r="G275" s="244"/>
      <c r="H275" s="311"/>
      <c r="I275" s="275"/>
    </row>
    <row r="276" spans="1:9" hidden="1" x14ac:dyDescent="0.3">
      <c r="A276" s="307"/>
      <c r="B276" s="312"/>
      <c r="C276" s="244"/>
      <c r="D276" s="313"/>
      <c r="E276" s="314"/>
      <c r="F276" s="243"/>
      <c r="G276" s="244"/>
      <c r="H276" s="311"/>
      <c r="I276" s="275"/>
    </row>
    <row r="277" spans="1:9" hidden="1" x14ac:dyDescent="0.3">
      <c r="A277" s="307"/>
      <c r="B277" s="312"/>
      <c r="C277" s="244"/>
      <c r="D277" s="313"/>
      <c r="E277" s="314"/>
      <c r="F277" s="243"/>
      <c r="G277" s="244"/>
      <c r="H277" s="311"/>
      <c r="I277" s="275"/>
    </row>
    <row r="278" spans="1:9" hidden="1" x14ac:dyDescent="0.3">
      <c r="A278" s="307"/>
      <c r="B278" s="312"/>
      <c r="C278" s="244"/>
      <c r="D278" s="313"/>
      <c r="E278" s="314"/>
      <c r="F278" s="243"/>
      <c r="G278" s="244"/>
      <c r="H278" s="311"/>
      <c r="I278" s="275"/>
    </row>
    <row r="279" spans="1:9" hidden="1" x14ac:dyDescent="0.3">
      <c r="A279" s="307"/>
      <c r="B279" s="312"/>
      <c r="C279" s="244"/>
      <c r="D279" s="313"/>
      <c r="E279" s="314"/>
      <c r="F279" s="243"/>
      <c r="G279" s="244"/>
      <c r="H279" s="311"/>
      <c r="I279" s="275"/>
    </row>
    <row r="280" spans="1:9" hidden="1" x14ac:dyDescent="0.3">
      <c r="A280" s="307"/>
      <c r="B280" s="312"/>
      <c r="C280" s="244"/>
      <c r="D280" s="313"/>
      <c r="E280" s="314"/>
      <c r="F280" s="243"/>
      <c r="G280" s="244"/>
      <c r="H280" s="311"/>
      <c r="I280" s="275"/>
    </row>
    <row r="281" spans="1:9" hidden="1" x14ac:dyDescent="0.3">
      <c r="A281" s="307"/>
      <c r="B281" s="312"/>
      <c r="C281" s="244"/>
      <c r="D281" s="313"/>
      <c r="E281" s="314"/>
      <c r="F281" s="243"/>
      <c r="G281" s="244"/>
      <c r="H281" s="311"/>
      <c r="I281" s="275"/>
    </row>
    <row r="282" spans="1:9" hidden="1" x14ac:dyDescent="0.3">
      <c r="A282" s="307"/>
      <c r="B282" s="312"/>
      <c r="C282" s="244"/>
      <c r="D282" s="313"/>
      <c r="E282" s="314"/>
      <c r="F282" s="243"/>
      <c r="G282" s="244"/>
      <c r="H282" s="311"/>
      <c r="I282" s="275"/>
    </row>
    <row r="283" spans="1:9" hidden="1" x14ac:dyDescent="0.3">
      <c r="A283" s="307"/>
      <c r="B283" s="312"/>
      <c r="C283" s="244"/>
      <c r="D283" s="313"/>
      <c r="E283" s="314"/>
      <c r="F283" s="243"/>
      <c r="G283" s="244"/>
      <c r="H283" s="311"/>
      <c r="I283" s="275"/>
    </row>
    <row r="284" spans="1:9" hidden="1" x14ac:dyDescent="0.3">
      <c r="A284" s="307"/>
      <c r="B284" s="312"/>
      <c r="C284" s="244"/>
      <c r="D284" s="313"/>
      <c r="E284" s="314"/>
      <c r="F284" s="243"/>
      <c r="G284" s="244"/>
      <c r="H284" s="311"/>
      <c r="I284" s="275"/>
    </row>
    <row r="285" spans="1:9" hidden="1" x14ac:dyDescent="0.3">
      <c r="A285" s="307"/>
      <c r="B285" s="312"/>
      <c r="C285" s="244"/>
      <c r="D285" s="313"/>
      <c r="E285" s="314"/>
      <c r="F285" s="243"/>
      <c r="G285" s="244"/>
      <c r="H285" s="311"/>
      <c r="I285" s="275"/>
    </row>
    <row r="286" spans="1:9" hidden="1" x14ac:dyDescent="0.3">
      <c r="A286" s="307"/>
      <c r="B286" s="312"/>
      <c r="C286" s="244"/>
      <c r="D286" s="313"/>
      <c r="E286" s="314"/>
      <c r="F286" s="243"/>
      <c r="G286" s="244"/>
      <c r="H286" s="311"/>
      <c r="I286" s="275"/>
    </row>
    <row r="287" spans="1:9" hidden="1" x14ac:dyDescent="0.3">
      <c r="A287" s="307"/>
      <c r="B287" s="312"/>
      <c r="C287" s="244"/>
      <c r="D287" s="313"/>
      <c r="E287" s="314"/>
      <c r="F287" s="243"/>
      <c r="G287" s="244"/>
      <c r="H287" s="311"/>
      <c r="I287" s="275"/>
    </row>
    <row r="288" spans="1:9" hidden="1" x14ac:dyDescent="0.3">
      <c r="A288" s="307"/>
      <c r="B288" s="312"/>
      <c r="C288" s="244"/>
      <c r="D288" s="313"/>
      <c r="E288" s="314"/>
      <c r="F288" s="243"/>
      <c r="G288" s="244"/>
      <c r="H288" s="311"/>
      <c r="I288" s="275"/>
    </row>
    <row r="289" spans="1:9" hidden="1" x14ac:dyDescent="0.3">
      <c r="A289" s="307"/>
      <c r="B289" s="312"/>
      <c r="C289" s="244"/>
      <c r="D289" s="313"/>
      <c r="E289" s="314"/>
      <c r="F289" s="243"/>
      <c r="G289" s="244"/>
      <c r="H289" s="311"/>
      <c r="I289" s="275"/>
    </row>
    <row r="290" spans="1:9" hidden="1" x14ac:dyDescent="0.3">
      <c r="A290" s="307"/>
      <c r="B290" s="312"/>
      <c r="C290" s="244"/>
      <c r="D290" s="313"/>
      <c r="E290" s="314"/>
      <c r="F290" s="243"/>
      <c r="G290" s="244"/>
      <c r="H290" s="311"/>
      <c r="I290" s="275"/>
    </row>
    <row r="291" spans="1:9" hidden="1" x14ac:dyDescent="0.3">
      <c r="A291" s="307"/>
      <c r="B291" s="312"/>
      <c r="C291" s="244"/>
      <c r="D291" s="313"/>
      <c r="E291" s="314"/>
      <c r="F291" s="243"/>
      <c r="G291" s="244"/>
      <c r="H291" s="311"/>
      <c r="I291" s="275"/>
    </row>
    <row r="292" spans="1:9" hidden="1" x14ac:dyDescent="0.3">
      <c r="A292" s="307"/>
      <c r="B292" s="312"/>
      <c r="C292" s="244"/>
      <c r="D292" s="313"/>
      <c r="E292" s="314"/>
      <c r="F292" s="243"/>
      <c r="G292" s="244"/>
      <c r="H292" s="311"/>
      <c r="I292" s="275"/>
    </row>
    <row r="293" spans="1:9" ht="18" x14ac:dyDescent="0.35">
      <c r="A293" s="307"/>
      <c r="B293" s="317" t="s">
        <v>373</v>
      </c>
      <c r="C293" s="285"/>
      <c r="D293" s="318"/>
      <c r="E293" s="319"/>
      <c r="F293" s="243"/>
      <c r="G293" s="285"/>
      <c r="H293" s="320"/>
      <c r="I293" s="275"/>
    </row>
    <row r="294" spans="1:9" ht="26.25" x14ac:dyDescent="0.3">
      <c r="A294" s="307"/>
      <c r="B294" s="316" t="s">
        <v>411</v>
      </c>
      <c r="C294" s="321" t="s">
        <v>412</v>
      </c>
      <c r="D294" s="318">
        <v>30</v>
      </c>
      <c r="E294" s="319">
        <v>86</v>
      </c>
      <c r="F294" s="243">
        <v>1</v>
      </c>
      <c r="G294" s="285" t="s">
        <v>413</v>
      </c>
      <c r="H294" s="320"/>
      <c r="I294" s="275">
        <f>ROUND(E294*2*H294*F294,2)</f>
        <v>0</v>
      </c>
    </row>
    <row r="295" spans="1:9" x14ac:dyDescent="0.3">
      <c r="A295" s="307"/>
      <c r="B295" s="316" t="s">
        <v>291</v>
      </c>
      <c r="C295" s="285" t="s">
        <v>393</v>
      </c>
      <c r="D295" s="318">
        <v>3</v>
      </c>
      <c r="E295" s="319">
        <v>3.84</v>
      </c>
      <c r="F295" s="243">
        <v>1</v>
      </c>
      <c r="G295" s="285"/>
      <c r="H295" s="320"/>
      <c r="I295" s="275">
        <f>ROUND(E295*2*H295*F295,2)</f>
        <v>0</v>
      </c>
    </row>
    <row r="296" spans="1:9" x14ac:dyDescent="0.3">
      <c r="A296" s="307"/>
      <c r="B296" s="316" t="s">
        <v>414</v>
      </c>
      <c r="C296" s="285" t="s">
        <v>393</v>
      </c>
      <c r="D296" s="318">
        <v>4</v>
      </c>
      <c r="E296" s="319">
        <v>5.12</v>
      </c>
      <c r="F296" s="243">
        <v>1</v>
      </c>
      <c r="G296" s="285"/>
      <c r="H296" s="320"/>
      <c r="I296" s="275">
        <f>ROUND(E296*2*H296*F296,2)</f>
        <v>0</v>
      </c>
    </row>
    <row r="297" spans="1:9" x14ac:dyDescent="0.3">
      <c r="A297" s="322"/>
      <c r="B297" s="323" t="s">
        <v>415</v>
      </c>
      <c r="C297" s="268" t="s">
        <v>416</v>
      </c>
      <c r="D297" s="324">
        <v>1</v>
      </c>
      <c r="E297" s="325">
        <v>1</v>
      </c>
      <c r="F297" s="267">
        <v>1</v>
      </c>
      <c r="G297" s="268"/>
      <c r="H297" s="311"/>
      <c r="I297" s="275">
        <f>ROUND(E297*2*H297*F297,2)</f>
        <v>0</v>
      </c>
    </row>
    <row r="298" spans="1:9" x14ac:dyDescent="0.3">
      <c r="A298" s="254"/>
      <c r="B298" s="326"/>
      <c r="C298" s="270"/>
      <c r="D298" s="327"/>
      <c r="E298" s="328">
        <f>SUM(E294:E297)</f>
        <v>95.960000000000008</v>
      </c>
      <c r="F298" s="269"/>
      <c r="G298" s="270"/>
      <c r="H298" s="311"/>
      <c r="I298" s="246"/>
    </row>
    <row r="299" spans="1:9" x14ac:dyDescent="0.3">
      <c r="A299" s="307"/>
      <c r="B299" s="329"/>
      <c r="C299" s="330"/>
      <c r="D299" s="331"/>
      <c r="E299" s="332"/>
      <c r="F299" s="272"/>
      <c r="G299" s="330"/>
      <c r="H299" s="333"/>
      <c r="I299" s="275"/>
    </row>
    <row r="300" spans="1:9" ht="15.75" thickBot="1" x14ac:dyDescent="0.35">
      <c r="A300" s="334"/>
      <c r="B300" s="335"/>
      <c r="C300" s="336"/>
      <c r="D300" s="337"/>
      <c r="E300" s="338"/>
      <c r="F300" s="243"/>
      <c r="G300" s="285"/>
      <c r="H300" s="320"/>
      <c r="I300" s="287"/>
    </row>
    <row r="301" spans="1:9" ht="17.25" thickBot="1" x14ac:dyDescent="0.35">
      <c r="A301" s="339"/>
      <c r="B301" s="340" t="s">
        <v>417</v>
      </c>
      <c r="C301" s="341"/>
      <c r="D301" s="342"/>
      <c r="E301" s="343">
        <f>SUM(E8:E28,E29:E45,E47:E67,E68:E87,E106:E134,E88:E105,E294:E297)</f>
        <v>1950.0627599999991</v>
      </c>
      <c r="F301" s="344"/>
      <c r="G301" s="345"/>
      <c r="H301" s="346"/>
      <c r="I301" s="347">
        <f>SUM(I6:I300)</f>
        <v>0</v>
      </c>
    </row>
    <row r="302" spans="1:9" ht="18" x14ac:dyDescent="0.35">
      <c r="A302" s="348"/>
      <c r="B302" s="349"/>
      <c r="D302" s="228"/>
      <c r="E302" s="350"/>
      <c r="F302" s="351"/>
      <c r="H302" s="352"/>
      <c r="I302" s="351"/>
    </row>
    <row r="303" spans="1:9" x14ac:dyDescent="0.3">
      <c r="A303" s="226" t="s">
        <v>418</v>
      </c>
      <c r="B303" s="349"/>
      <c r="D303" s="228"/>
      <c r="E303" s="350"/>
      <c r="F303" s="228"/>
    </row>
    <row r="304" spans="1:9" x14ac:dyDescent="0.3">
      <c r="A304" s="226" t="s">
        <v>419</v>
      </c>
      <c r="B304" s="349"/>
      <c r="D304" s="228"/>
      <c r="E304" s="350"/>
      <c r="F304" s="228"/>
    </row>
    <row r="305" spans="1:9" x14ac:dyDescent="0.3">
      <c r="A305" s="226" t="s">
        <v>420</v>
      </c>
      <c r="B305" s="349"/>
      <c r="D305" s="228"/>
      <c r="E305" s="350"/>
      <c r="F305" s="228"/>
    </row>
    <row r="306" spans="1:9" x14ac:dyDescent="0.3">
      <c r="A306" s="226" t="s">
        <v>421</v>
      </c>
      <c r="B306" s="349"/>
      <c r="D306" s="228"/>
      <c r="E306" s="350"/>
      <c r="F306" s="228"/>
    </row>
    <row r="307" spans="1:9" x14ac:dyDescent="0.3">
      <c r="A307" s="348"/>
      <c r="B307" s="349"/>
      <c r="D307" s="228"/>
      <c r="E307" s="350"/>
    </row>
    <row r="308" spans="1:9" s="357" customFormat="1" ht="20.100000000000001" customHeight="1" x14ac:dyDescent="0.2">
      <c r="B308" s="396" t="s">
        <v>435</v>
      </c>
      <c r="C308" s="396"/>
      <c r="D308" s="396"/>
      <c r="E308" s="396"/>
      <c r="F308" s="396"/>
      <c r="G308" s="396"/>
      <c r="H308" s="397">
        <f>I301</f>
        <v>0</v>
      </c>
      <c r="I308" s="398"/>
    </row>
    <row r="309" spans="1:9" s="357" customFormat="1" ht="44.25" customHeight="1" x14ac:dyDescent="0.2">
      <c r="B309" s="396" t="s">
        <v>436</v>
      </c>
      <c r="C309" s="396"/>
      <c r="D309" s="396"/>
      <c r="E309" s="396"/>
      <c r="F309" s="396"/>
      <c r="G309" s="396"/>
      <c r="H309" s="397">
        <f>H308*1.19</f>
        <v>0</v>
      </c>
      <c r="I309" s="398"/>
    </row>
    <row r="310" spans="1:9" s="357" customFormat="1" ht="15.75" x14ac:dyDescent="0.25">
      <c r="B310" s="358"/>
      <c r="C310" s="358"/>
      <c r="D310" s="359"/>
      <c r="E310" s="360"/>
      <c r="F310" s="358"/>
      <c r="G310" s="358"/>
      <c r="H310" s="358"/>
      <c r="I310" s="358"/>
    </row>
    <row r="311" spans="1:9" s="357" customFormat="1" ht="20.100000000000001" customHeight="1" x14ac:dyDescent="0.25">
      <c r="B311" s="365" t="s">
        <v>427</v>
      </c>
      <c r="C311" s="365"/>
      <c r="D311" s="365"/>
      <c r="E311" s="365"/>
      <c r="F311" s="365"/>
      <c r="G311" s="365"/>
      <c r="H311" s="366"/>
      <c r="I311" s="367"/>
    </row>
    <row r="312" spans="1:9" s="357" customFormat="1" ht="20.100000000000001" customHeight="1" x14ac:dyDescent="0.25">
      <c r="B312" s="365" t="s">
        <v>424</v>
      </c>
      <c r="C312" s="365"/>
      <c r="D312" s="365"/>
      <c r="E312" s="365"/>
      <c r="F312" s="365"/>
      <c r="G312" s="365"/>
      <c r="H312" s="366"/>
      <c r="I312" s="367"/>
    </row>
    <row r="313" spans="1:9" s="357" customFormat="1" ht="20.100000000000001" customHeight="1" x14ac:dyDescent="0.25">
      <c r="B313" s="365" t="s">
        <v>423</v>
      </c>
      <c r="C313" s="365"/>
      <c r="D313" s="365"/>
      <c r="E313" s="365"/>
      <c r="F313" s="365"/>
      <c r="G313" s="365"/>
      <c r="H313" s="366"/>
      <c r="I313" s="367"/>
    </row>
    <row r="314" spans="1:9" s="357" customFormat="1" ht="20.100000000000001" customHeight="1" x14ac:dyDescent="0.25">
      <c r="B314" s="365" t="s">
        <v>422</v>
      </c>
      <c r="C314" s="365"/>
      <c r="D314" s="365"/>
      <c r="E314" s="365"/>
      <c r="F314" s="365"/>
      <c r="G314" s="365"/>
      <c r="H314" s="366"/>
      <c r="I314" s="367"/>
    </row>
    <row r="315" spans="1:9" s="357" customFormat="1" x14ac:dyDescent="0.25">
      <c r="B315" s="361"/>
      <c r="C315" s="362"/>
      <c r="D315" s="361"/>
      <c r="E315" s="363"/>
      <c r="F315" s="361"/>
      <c r="G315" s="361"/>
      <c r="H315" s="364"/>
      <c r="I315" s="361"/>
    </row>
    <row r="316" spans="1:9" s="357" customFormat="1" ht="16.5" thickBot="1" x14ac:dyDescent="0.3">
      <c r="B316" s="369"/>
      <c r="C316" s="369"/>
      <c r="D316" s="369"/>
      <c r="E316" s="369"/>
      <c r="F316" s="369"/>
      <c r="G316" s="369"/>
      <c r="H316" s="369"/>
      <c r="I316" s="369"/>
    </row>
    <row r="317" spans="1:9" s="357" customFormat="1" ht="15.75" x14ac:dyDescent="0.25">
      <c r="B317" s="1" t="s">
        <v>46</v>
      </c>
      <c r="C317" s="1"/>
      <c r="D317" s="1"/>
      <c r="E317" s="1"/>
      <c r="F317" s="1"/>
      <c r="G317" s="1"/>
      <c r="H317" s="1"/>
      <c r="I317" s="1"/>
    </row>
    <row r="318" spans="1:9" x14ac:dyDescent="0.3">
      <c r="A318" s="348"/>
      <c r="D318" s="228"/>
      <c r="E318" s="350"/>
    </row>
    <row r="319" spans="1:9" x14ac:dyDescent="0.3">
      <c r="A319" s="348"/>
      <c r="D319" s="228"/>
      <c r="E319" s="350"/>
    </row>
    <row r="320" spans="1:9" x14ac:dyDescent="0.3">
      <c r="A320" s="348"/>
      <c r="D320" s="228"/>
      <c r="E320" s="350"/>
    </row>
    <row r="321" spans="1:5" x14ac:dyDescent="0.3">
      <c r="A321" s="348"/>
      <c r="B321" s="349"/>
      <c r="D321" s="228"/>
      <c r="E321" s="350"/>
    </row>
    <row r="322" spans="1:5" x14ac:dyDescent="0.3">
      <c r="A322" s="348"/>
      <c r="B322" s="349"/>
      <c r="D322" s="228"/>
      <c r="E322" s="350"/>
    </row>
    <row r="323" spans="1:5" x14ac:dyDescent="0.3">
      <c r="A323" s="348"/>
      <c r="B323" s="349"/>
      <c r="D323" s="228"/>
      <c r="E323" s="350"/>
    </row>
    <row r="324" spans="1:5" x14ac:dyDescent="0.3">
      <c r="A324" s="348"/>
      <c r="B324" s="349"/>
      <c r="D324" s="228"/>
      <c r="E324" s="350"/>
    </row>
    <row r="325" spans="1:5" x14ac:dyDescent="0.3">
      <c r="A325" s="348"/>
      <c r="D325" s="228"/>
      <c r="E325" s="350"/>
    </row>
    <row r="326" spans="1:5" x14ac:dyDescent="0.3">
      <c r="A326" s="348"/>
      <c r="D326" s="228"/>
      <c r="E326" s="350"/>
    </row>
    <row r="327" spans="1:5" x14ac:dyDescent="0.3">
      <c r="A327" s="348"/>
      <c r="D327" s="228"/>
      <c r="E327" s="350"/>
    </row>
    <row r="328" spans="1:5" x14ac:dyDescent="0.3">
      <c r="A328" s="348"/>
      <c r="D328" s="228"/>
      <c r="E328" s="350"/>
    </row>
    <row r="329" spans="1:5" x14ac:dyDescent="0.3">
      <c r="A329" s="348"/>
      <c r="D329" s="228"/>
      <c r="E329" s="350"/>
    </row>
    <row r="330" spans="1:5" x14ac:dyDescent="0.3">
      <c r="A330" s="348"/>
      <c r="D330" s="228"/>
      <c r="E330" s="350"/>
    </row>
    <row r="331" spans="1:5" x14ac:dyDescent="0.3">
      <c r="A331" s="348"/>
      <c r="D331" s="228"/>
      <c r="E331" s="350"/>
    </row>
    <row r="332" spans="1:5" x14ac:dyDescent="0.3">
      <c r="A332" s="348"/>
      <c r="D332" s="228"/>
      <c r="E332" s="350"/>
    </row>
    <row r="333" spans="1:5" x14ac:dyDescent="0.3">
      <c r="A333" s="348"/>
      <c r="D333" s="228"/>
      <c r="E333" s="350"/>
    </row>
    <row r="334" spans="1:5" x14ac:dyDescent="0.3">
      <c r="A334" s="348"/>
      <c r="D334" s="228"/>
      <c r="E334" s="350"/>
    </row>
    <row r="335" spans="1:5" x14ac:dyDescent="0.3">
      <c r="A335" s="353"/>
      <c r="D335" s="228"/>
      <c r="E335" s="350"/>
    </row>
    <row r="336" spans="1:5" x14ac:dyDescent="0.3">
      <c r="A336" s="353"/>
      <c r="D336" s="228"/>
      <c r="E336" s="350"/>
    </row>
    <row r="337" spans="1:5" x14ac:dyDescent="0.3">
      <c r="A337" s="348"/>
      <c r="D337" s="228"/>
      <c r="E337" s="350"/>
    </row>
    <row r="338" spans="1:5" x14ac:dyDescent="0.3">
      <c r="A338" s="348"/>
      <c r="D338" s="228"/>
      <c r="E338" s="350"/>
    </row>
    <row r="339" spans="1:5" x14ac:dyDescent="0.3">
      <c r="A339" s="348"/>
      <c r="D339" s="228"/>
      <c r="E339" s="350"/>
    </row>
    <row r="340" spans="1:5" x14ac:dyDescent="0.3">
      <c r="A340" s="348"/>
      <c r="D340" s="228"/>
      <c r="E340" s="350"/>
    </row>
    <row r="341" spans="1:5" x14ac:dyDescent="0.3">
      <c r="A341" s="348"/>
      <c r="D341" s="228"/>
      <c r="E341" s="350"/>
    </row>
    <row r="342" spans="1:5" x14ac:dyDescent="0.3">
      <c r="A342" s="348"/>
      <c r="D342" s="228"/>
      <c r="E342" s="350"/>
    </row>
    <row r="343" spans="1:5" x14ac:dyDescent="0.3">
      <c r="A343" s="348"/>
      <c r="D343" s="228"/>
      <c r="E343" s="350"/>
    </row>
    <row r="344" spans="1:5" x14ac:dyDescent="0.3">
      <c r="A344" s="348"/>
      <c r="D344" s="228"/>
      <c r="E344" s="350"/>
    </row>
    <row r="345" spans="1:5" x14ac:dyDescent="0.3">
      <c r="A345" s="348"/>
      <c r="D345" s="228"/>
      <c r="E345" s="350"/>
    </row>
    <row r="346" spans="1:5" x14ac:dyDescent="0.3">
      <c r="A346" s="348"/>
      <c r="D346" s="228"/>
      <c r="E346" s="350"/>
    </row>
    <row r="347" spans="1:5" x14ac:dyDescent="0.3">
      <c r="A347" s="348"/>
      <c r="D347" s="228"/>
      <c r="E347" s="350"/>
    </row>
    <row r="348" spans="1:5" x14ac:dyDescent="0.3">
      <c r="A348" s="348"/>
      <c r="D348" s="228"/>
      <c r="E348" s="350"/>
    </row>
    <row r="349" spans="1:5" x14ac:dyDescent="0.3">
      <c r="A349" s="348"/>
      <c r="D349" s="228"/>
      <c r="E349" s="350"/>
    </row>
    <row r="350" spans="1:5" x14ac:dyDescent="0.3">
      <c r="A350" s="348"/>
      <c r="D350" s="228"/>
      <c r="E350" s="350"/>
    </row>
    <row r="351" spans="1:5" x14ac:dyDescent="0.3">
      <c r="A351" s="348"/>
      <c r="D351" s="228"/>
      <c r="E351" s="350"/>
    </row>
    <row r="352" spans="1:5" x14ac:dyDescent="0.3">
      <c r="A352" s="348"/>
      <c r="D352" s="228"/>
      <c r="E352" s="350"/>
    </row>
    <row r="353" spans="1:5" x14ac:dyDescent="0.3">
      <c r="A353" s="348"/>
      <c r="D353" s="228"/>
      <c r="E353" s="350"/>
    </row>
    <row r="354" spans="1:5" x14ac:dyDescent="0.3">
      <c r="A354" s="348"/>
      <c r="D354" s="228"/>
      <c r="E354" s="350"/>
    </row>
    <row r="355" spans="1:5" x14ac:dyDescent="0.3">
      <c r="A355" s="348"/>
      <c r="D355" s="228"/>
      <c r="E355" s="350"/>
    </row>
    <row r="356" spans="1:5" x14ac:dyDescent="0.3">
      <c r="A356" s="353"/>
      <c r="D356" s="228"/>
      <c r="E356" s="350"/>
    </row>
    <row r="357" spans="1:5" x14ac:dyDescent="0.3">
      <c r="A357" s="353"/>
      <c r="D357" s="228"/>
      <c r="E357" s="350"/>
    </row>
    <row r="358" spans="1:5" x14ac:dyDescent="0.3">
      <c r="A358" s="348"/>
      <c r="D358" s="228"/>
      <c r="E358" s="350"/>
    </row>
    <row r="359" spans="1:5" x14ac:dyDescent="0.3">
      <c r="A359" s="348"/>
      <c r="D359" s="228"/>
      <c r="E359" s="350"/>
    </row>
    <row r="360" spans="1:5" x14ac:dyDescent="0.3">
      <c r="A360" s="348"/>
      <c r="D360" s="228"/>
      <c r="E360" s="350"/>
    </row>
    <row r="361" spans="1:5" x14ac:dyDescent="0.3">
      <c r="A361" s="348"/>
      <c r="D361" s="228"/>
      <c r="E361" s="350"/>
    </row>
    <row r="362" spans="1:5" x14ac:dyDescent="0.3">
      <c r="A362" s="348"/>
      <c r="D362" s="228"/>
      <c r="E362" s="350"/>
    </row>
    <row r="363" spans="1:5" x14ac:dyDescent="0.3">
      <c r="A363" s="348"/>
      <c r="D363" s="228"/>
      <c r="E363" s="350"/>
    </row>
    <row r="364" spans="1:5" x14ac:dyDescent="0.3">
      <c r="A364" s="348"/>
      <c r="D364" s="228"/>
      <c r="E364" s="350"/>
    </row>
    <row r="365" spans="1:5" x14ac:dyDescent="0.3">
      <c r="A365" s="348"/>
      <c r="D365" s="228"/>
      <c r="E365" s="350"/>
    </row>
    <row r="366" spans="1:5" x14ac:dyDescent="0.3">
      <c r="A366" s="348"/>
      <c r="D366" s="228"/>
      <c r="E366" s="350"/>
    </row>
    <row r="367" spans="1:5" x14ac:dyDescent="0.3">
      <c r="A367" s="348"/>
      <c r="D367" s="228"/>
      <c r="E367" s="350"/>
    </row>
    <row r="368" spans="1:5" x14ac:dyDescent="0.3">
      <c r="A368" s="348"/>
      <c r="D368" s="228"/>
      <c r="E368" s="350"/>
    </row>
    <row r="369" spans="1:5" x14ac:dyDescent="0.3">
      <c r="A369" s="348"/>
      <c r="D369" s="228"/>
      <c r="E369" s="350"/>
    </row>
    <row r="370" spans="1:5" x14ac:dyDescent="0.3">
      <c r="A370" s="348"/>
      <c r="D370" s="228"/>
      <c r="E370" s="350"/>
    </row>
    <row r="371" spans="1:5" x14ac:dyDescent="0.3">
      <c r="A371" s="348"/>
      <c r="B371" s="354"/>
      <c r="D371" s="228"/>
      <c r="E371" s="350"/>
    </row>
    <row r="372" spans="1:5" x14ac:dyDescent="0.3">
      <c r="A372" s="348"/>
      <c r="D372" s="228"/>
      <c r="E372" s="350"/>
    </row>
    <row r="373" spans="1:5" x14ac:dyDescent="0.3">
      <c r="A373" s="348"/>
      <c r="B373" s="237"/>
      <c r="D373" s="228"/>
      <c r="E373" s="350"/>
    </row>
    <row r="374" spans="1:5" x14ac:dyDescent="0.3">
      <c r="A374" s="348"/>
      <c r="D374" s="228"/>
      <c r="E374" s="350"/>
    </row>
    <row r="375" spans="1:5" x14ac:dyDescent="0.3">
      <c r="A375" s="348"/>
      <c r="D375" s="228"/>
      <c r="E375" s="350"/>
    </row>
    <row r="376" spans="1:5" x14ac:dyDescent="0.3">
      <c r="A376" s="353"/>
      <c r="D376" s="228"/>
      <c r="E376" s="350"/>
    </row>
    <row r="377" spans="1:5" x14ac:dyDescent="0.3">
      <c r="A377" s="353"/>
      <c r="D377" s="228"/>
      <c r="E377" s="350"/>
    </row>
    <row r="378" spans="1:5" x14ac:dyDescent="0.3">
      <c r="A378" s="355"/>
      <c r="D378" s="228"/>
      <c r="E378" s="350"/>
    </row>
    <row r="379" spans="1:5" x14ac:dyDescent="0.3">
      <c r="A379" s="348"/>
      <c r="D379" s="228"/>
      <c r="E379" s="350"/>
    </row>
    <row r="380" spans="1:5" x14ac:dyDescent="0.3">
      <c r="A380" s="348"/>
      <c r="B380" s="349"/>
      <c r="D380" s="228"/>
      <c r="E380" s="350"/>
    </row>
    <row r="381" spans="1:5" x14ac:dyDescent="0.3">
      <c r="A381" s="348"/>
      <c r="D381" s="228"/>
      <c r="E381" s="350"/>
    </row>
    <row r="382" spans="1:5" x14ac:dyDescent="0.3">
      <c r="A382" s="348"/>
      <c r="D382" s="228"/>
      <c r="E382" s="350"/>
    </row>
    <row r="383" spans="1:5" x14ac:dyDescent="0.3">
      <c r="A383" s="348"/>
      <c r="D383" s="228"/>
      <c r="E383" s="350"/>
    </row>
    <row r="384" spans="1:5" x14ac:dyDescent="0.3">
      <c r="A384" s="348"/>
      <c r="D384" s="228"/>
      <c r="E384" s="350"/>
    </row>
    <row r="385" spans="1:5" x14ac:dyDescent="0.3">
      <c r="A385" s="348"/>
      <c r="D385" s="228"/>
      <c r="E385" s="350"/>
    </row>
    <row r="386" spans="1:5" x14ac:dyDescent="0.3">
      <c r="A386" s="348"/>
      <c r="D386" s="228"/>
      <c r="E386" s="350"/>
    </row>
    <row r="387" spans="1:5" x14ac:dyDescent="0.3">
      <c r="A387" s="348"/>
      <c r="D387" s="228"/>
      <c r="E387" s="350"/>
    </row>
    <row r="388" spans="1:5" x14ac:dyDescent="0.3">
      <c r="A388" s="348"/>
      <c r="D388" s="228"/>
      <c r="E388" s="350"/>
    </row>
    <row r="389" spans="1:5" x14ac:dyDescent="0.3">
      <c r="A389" s="348"/>
      <c r="D389" s="228"/>
      <c r="E389" s="350"/>
    </row>
    <row r="390" spans="1:5" x14ac:dyDescent="0.3">
      <c r="A390" s="348"/>
      <c r="D390" s="228"/>
      <c r="E390" s="350"/>
    </row>
    <row r="391" spans="1:5" x14ac:dyDescent="0.3">
      <c r="A391" s="348"/>
      <c r="D391" s="228"/>
      <c r="E391" s="350"/>
    </row>
    <row r="392" spans="1:5" x14ac:dyDescent="0.3">
      <c r="A392" s="348"/>
      <c r="D392" s="228"/>
      <c r="E392" s="350"/>
    </row>
    <row r="393" spans="1:5" x14ac:dyDescent="0.3">
      <c r="A393" s="348"/>
      <c r="D393" s="228"/>
      <c r="E393" s="350"/>
    </row>
    <row r="394" spans="1:5" x14ac:dyDescent="0.3">
      <c r="A394" s="348"/>
      <c r="D394" s="228"/>
      <c r="E394" s="350"/>
    </row>
    <row r="395" spans="1:5" x14ac:dyDescent="0.3">
      <c r="A395" s="348"/>
      <c r="D395" s="228"/>
      <c r="E395" s="350"/>
    </row>
    <row r="396" spans="1:5" x14ac:dyDescent="0.3">
      <c r="A396" s="348"/>
      <c r="D396" s="228"/>
      <c r="E396" s="350"/>
    </row>
    <row r="397" spans="1:5" x14ac:dyDescent="0.3">
      <c r="A397" s="348"/>
      <c r="D397" s="228"/>
      <c r="E397" s="350"/>
    </row>
    <row r="398" spans="1:5" x14ac:dyDescent="0.3">
      <c r="A398" s="348"/>
      <c r="D398" s="228"/>
      <c r="E398" s="350"/>
    </row>
    <row r="399" spans="1:5" x14ac:dyDescent="0.3">
      <c r="A399" s="348"/>
      <c r="D399" s="228"/>
      <c r="E399" s="350"/>
    </row>
    <row r="400" spans="1:5" x14ac:dyDescent="0.3">
      <c r="A400" s="348"/>
      <c r="D400" s="228"/>
      <c r="E400" s="350"/>
    </row>
    <row r="401" spans="1:5" x14ac:dyDescent="0.3">
      <c r="A401" s="348"/>
      <c r="D401" s="228"/>
      <c r="E401" s="350"/>
    </row>
    <row r="402" spans="1:5" x14ac:dyDescent="0.3">
      <c r="A402" s="348"/>
      <c r="D402" s="228"/>
      <c r="E402" s="350"/>
    </row>
    <row r="403" spans="1:5" x14ac:dyDescent="0.3">
      <c r="A403" s="348"/>
      <c r="D403" s="228"/>
      <c r="E403" s="350"/>
    </row>
    <row r="404" spans="1:5" x14ac:dyDescent="0.3">
      <c r="A404" s="348"/>
      <c r="D404" s="228"/>
      <c r="E404" s="350"/>
    </row>
    <row r="405" spans="1:5" x14ac:dyDescent="0.3">
      <c r="D405" s="228"/>
      <c r="E405" s="350"/>
    </row>
    <row r="406" spans="1:5" x14ac:dyDescent="0.3">
      <c r="B406" s="226"/>
      <c r="D406" s="228"/>
      <c r="E406" s="350"/>
    </row>
  </sheetData>
  <sheetProtection algorithmName="SHA-512" hashValue="I9iDuyRvwPaEFIpmbly2NPfwacNGneCnGru+vl6vA7TiKWcYckxZYRPSrBN0Q26ULzkYlQm0+sqnXGacAzugaw==" saltValue="CWkOsSG27fMDu7tW99mzzw==" spinCount="100000" sheet="1"/>
  <mergeCells count="13">
    <mergeCell ref="B308:G308"/>
    <mergeCell ref="H308:I308"/>
    <mergeCell ref="B309:G309"/>
    <mergeCell ref="H309:I309"/>
    <mergeCell ref="B311:G311"/>
    <mergeCell ref="H311:I311"/>
    <mergeCell ref="B316:I316"/>
    <mergeCell ref="B312:G312"/>
    <mergeCell ref="H312:I312"/>
    <mergeCell ref="B313:G313"/>
    <mergeCell ref="H313:I313"/>
    <mergeCell ref="B314:G314"/>
    <mergeCell ref="H314:I314"/>
  </mergeCells>
  <conditionalFormatting sqref="B316:I316">
    <cfRule type="cellIs" dxfId="2" priority="1" operator="equal">
      <formula>0</formula>
    </cfRule>
  </conditionalFormatting>
  <conditionalFormatting sqref="H308:I309">
    <cfRule type="cellIs" dxfId="1" priority="2" operator="equal">
      <formula>0</formula>
    </cfRule>
  </conditionalFormatting>
  <conditionalFormatting sqref="H311:I314">
    <cfRule type="cellIs" dxfId="0" priority="3" operator="equal">
      <formula>0</formula>
    </cfRule>
  </conditionalFormatting>
  <pageMargins left="0.86614173228346458" right="0.19685039370078741" top="0.59055118110236227" bottom="0.39370078740157483" header="0.35433070866141736" footer="0.51181102362204722"/>
  <pageSetup paperSize="9" scale="89" fitToHeight="0" orientation="portrait" r:id="rId1"/>
  <headerFooter alignWithMargins="0"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2</vt:i4>
      </vt:variant>
    </vt:vector>
  </HeadingPairs>
  <TitlesOfParts>
    <vt:vector size="7" baseType="lpstr">
      <vt:lpstr>Angebot - UHR, GR</vt:lpstr>
      <vt:lpstr>LV_ges</vt:lpstr>
      <vt:lpstr>Nebenangebot</vt:lpstr>
      <vt:lpstr>Grundreinigung</vt:lpstr>
      <vt:lpstr>Angebot - Glasreinigung</vt:lpstr>
      <vt:lpstr>'Angebot - Glasreinigung'!Drucktitel</vt:lpstr>
      <vt:lpstr>LV_ges!Drucktitel</vt:lpstr>
    </vt:vector>
  </TitlesOfParts>
  <Company>Burgenlandkreis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Sparschuh, Angela</dc:creator>
  <cp:lastModifiedBy>Ellmerich, Anne</cp:lastModifiedBy>
  <cp:lastPrinted>2025-11-13T09:12:06Z</cp:lastPrinted>
  <dcterms:created xsi:type="dcterms:W3CDTF">2025-11-13T08:25:49Z</dcterms:created>
  <dcterms:modified xsi:type="dcterms:W3CDTF">2026-02-16T07:50:42Z</dcterms:modified>
</cp:coreProperties>
</file>