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W:\Ellmerich\Ausschreibungen\2026\Amt 60\30.ZVS.4-60-1-2026 (L) Reinigung Schulen Roboter\03 VU\1-Vorbereitungen\Los 2 und 2a  Sek. Droyßig\"/>
    </mc:Choice>
  </mc:AlternateContent>
  <xr:revisionPtr revIDLastSave="0" documentId="13_ncr:1_{CF7E1737-3641-4F1C-A7F2-385B443ABE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gebot - UHR, GR" sheetId="6" r:id="rId1"/>
    <sheet name="LV_ges" sheetId="2" r:id="rId2"/>
    <sheet name="Nebenangebot" sheetId="1" r:id="rId3"/>
    <sheet name="Grundreinigung" sheetId="3" r:id="rId4"/>
    <sheet name="Angebot - Glasreinigung" sheetId="4" r:id="rId5"/>
  </sheets>
  <definedNames>
    <definedName name="_xlnm.Print_Titles" localSheetId="4">'Angebot - Glasreinigung'!$1:$5</definedName>
    <definedName name="_xlnm.Print_Titles" localSheetId="1">LV_ges!$1:$3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5" i="4" l="1"/>
  <c r="D14" i="6"/>
  <c r="D13" i="6"/>
  <c r="C7" i="6"/>
  <c r="C6" i="6"/>
  <c r="C5" i="6"/>
  <c r="D11" i="6"/>
  <c r="D17" i="6" s="1"/>
  <c r="D1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3" i="4"/>
  <c r="H24" i="4"/>
  <c r="H25" i="4"/>
  <c r="H26" i="4"/>
  <c r="H27" i="4"/>
  <c r="H28" i="4"/>
  <c r="H29" i="4"/>
  <c r="H30" i="4"/>
  <c r="H31" i="4"/>
  <c r="H32" i="4"/>
  <c r="H35" i="4"/>
  <c r="H36" i="4"/>
  <c r="H37" i="4"/>
  <c r="H38" i="4"/>
  <c r="H39" i="4"/>
  <c r="H40" i="4"/>
  <c r="H41" i="4"/>
  <c r="H42" i="4"/>
  <c r="H43" i="4"/>
  <c r="H44" i="4"/>
  <c r="H47" i="4"/>
  <c r="H48" i="4"/>
  <c r="H49" i="4"/>
  <c r="H50" i="4"/>
  <c r="H51" i="4"/>
  <c r="H52" i="4"/>
  <c r="H53" i="4"/>
  <c r="H54" i="4"/>
  <c r="H55" i="4"/>
  <c r="H56" i="4"/>
  <c r="H59" i="4"/>
  <c r="H60" i="4"/>
  <c r="H61" i="4"/>
  <c r="H62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D106" i="4"/>
  <c r="A6" i="3"/>
  <c r="E12" i="3"/>
  <c r="E21" i="3" s="1"/>
  <c r="G12" i="3"/>
  <c r="E13" i="3"/>
  <c r="G13" i="3" s="1"/>
  <c r="E14" i="3"/>
  <c r="G14" i="3" s="1"/>
  <c r="E15" i="3"/>
  <c r="G15" i="3"/>
  <c r="E16" i="3"/>
  <c r="G16" i="3" s="1"/>
  <c r="E17" i="3"/>
  <c r="G17" i="3" s="1"/>
  <c r="E18" i="3"/>
  <c r="G18" i="3"/>
  <c r="G19" i="3"/>
  <c r="G23" i="3"/>
  <c r="G24" i="3"/>
  <c r="G25" i="3"/>
  <c r="G26" i="3"/>
  <c r="G27" i="3"/>
  <c r="S1" i="2"/>
  <c r="D4" i="2"/>
  <c r="F5" i="2"/>
  <c r="G5" i="2"/>
  <c r="I5" i="2"/>
  <c r="K5" i="2" s="1"/>
  <c r="L5" i="2" s="1"/>
  <c r="M5" i="2" s="1"/>
  <c r="F6" i="2"/>
  <c r="G6" i="2"/>
  <c r="F7" i="2"/>
  <c r="G7" i="2" s="1"/>
  <c r="I7" i="2" s="1"/>
  <c r="K7" i="2"/>
  <c r="L7" i="2" s="1"/>
  <c r="F8" i="2"/>
  <c r="G8" i="2" s="1"/>
  <c r="F9" i="2"/>
  <c r="G9" i="2"/>
  <c r="T9" i="2"/>
  <c r="F10" i="2"/>
  <c r="G10" i="2" s="1"/>
  <c r="I10" i="2" s="1"/>
  <c r="K10" i="2" s="1"/>
  <c r="L10" i="2" s="1"/>
  <c r="F11" i="2"/>
  <c r="G11" i="2" s="1"/>
  <c r="I11" i="2" s="1"/>
  <c r="K11" i="2" s="1"/>
  <c r="L11" i="2" s="1"/>
  <c r="M11" i="2"/>
  <c r="F12" i="2"/>
  <c r="G12" i="2"/>
  <c r="F13" i="2"/>
  <c r="G13" i="2" s="1"/>
  <c r="I13" i="2" s="1"/>
  <c r="K13" i="2" s="1"/>
  <c r="L13" i="2" s="1"/>
  <c r="M13" i="2" s="1"/>
  <c r="F14" i="2"/>
  <c r="G14" i="2" s="1"/>
  <c r="I14" i="2" s="1"/>
  <c r="K14" i="2" s="1"/>
  <c r="L14" i="2" s="1"/>
  <c r="M14" i="2" s="1"/>
  <c r="F15" i="2"/>
  <c r="G15" i="2"/>
  <c r="F16" i="2"/>
  <c r="G16" i="2" s="1"/>
  <c r="D18" i="2"/>
  <c r="F19" i="2"/>
  <c r="G19" i="2"/>
  <c r="I19" i="2"/>
  <c r="K19" i="2" s="1"/>
  <c r="L19" i="2" s="1"/>
  <c r="M19" i="2" s="1"/>
  <c r="F20" i="2"/>
  <c r="G20" i="2"/>
  <c r="I20" i="2" s="1"/>
  <c r="K20" i="2" s="1"/>
  <c r="L20" i="2" s="1"/>
  <c r="M20" i="2" s="1"/>
  <c r="F21" i="2"/>
  <c r="G21" i="2" s="1"/>
  <c r="I21" i="2" s="1"/>
  <c r="K21" i="2" s="1"/>
  <c r="L21" i="2" s="1"/>
  <c r="M21" i="2" s="1"/>
  <c r="S21" i="2"/>
  <c r="F22" i="2"/>
  <c r="G22" i="2"/>
  <c r="I22" i="2"/>
  <c r="K22" i="2" s="1"/>
  <c r="L22" i="2" s="1"/>
  <c r="M22" i="2" s="1"/>
  <c r="F23" i="2"/>
  <c r="G23" i="2"/>
  <c r="I23" i="2" s="1"/>
  <c r="K23" i="2" s="1"/>
  <c r="L23" i="2" s="1"/>
  <c r="M23" i="2" s="1"/>
  <c r="F24" i="2"/>
  <c r="G24" i="2" s="1"/>
  <c r="I24" i="2" s="1"/>
  <c r="K24" i="2" s="1"/>
  <c r="L24" i="2" s="1"/>
  <c r="M24" i="2" s="1"/>
  <c r="S24" i="2"/>
  <c r="F25" i="2"/>
  <c r="G25" i="2"/>
  <c r="I25" i="2"/>
  <c r="F26" i="2"/>
  <c r="G26" i="2" s="1"/>
  <c r="I26" i="2" s="1"/>
  <c r="K26" i="2" s="1"/>
  <c r="L26" i="2"/>
  <c r="M26" i="2" s="1"/>
  <c r="D28" i="2"/>
  <c r="F29" i="2"/>
  <c r="G29" i="2" s="1"/>
  <c r="I29" i="2" s="1"/>
  <c r="K29" i="2"/>
  <c r="L29" i="2" s="1"/>
  <c r="M29" i="2" s="1"/>
  <c r="F30" i="2"/>
  <c r="G30" i="2" s="1"/>
  <c r="I30" i="2" s="1"/>
  <c r="K30" i="2" s="1"/>
  <c r="L30" i="2" s="1"/>
  <c r="M30" i="2" s="1"/>
  <c r="F31" i="2"/>
  <c r="G31" i="2" s="1"/>
  <c r="I31" i="2" s="1"/>
  <c r="K31" i="2" s="1"/>
  <c r="L31" i="2" s="1"/>
  <c r="M31" i="2" s="1"/>
  <c r="F32" i="2"/>
  <c r="G32" i="2" s="1"/>
  <c r="I32" i="2" s="1"/>
  <c r="K32" i="2"/>
  <c r="L32" i="2" s="1"/>
  <c r="M32" i="2" s="1"/>
  <c r="F33" i="2"/>
  <c r="G33" i="2" s="1"/>
  <c r="I33" i="2" s="1"/>
  <c r="K33" i="2" s="1"/>
  <c r="L33" i="2" s="1"/>
  <c r="M33" i="2" s="1"/>
  <c r="F34" i="2"/>
  <c r="G34" i="2" s="1"/>
  <c r="I34" i="2" s="1"/>
  <c r="K34" i="2" s="1"/>
  <c r="L34" i="2" s="1"/>
  <c r="M34" i="2" s="1"/>
  <c r="F35" i="2"/>
  <c r="G35" i="2" s="1"/>
  <c r="I35" i="2" s="1"/>
  <c r="K35" i="2"/>
  <c r="L35" i="2" s="1"/>
  <c r="M35" i="2" s="1"/>
  <c r="F36" i="2"/>
  <c r="G36" i="2" s="1"/>
  <c r="I36" i="2" s="1"/>
  <c r="K36" i="2" s="1"/>
  <c r="L36" i="2" s="1"/>
  <c r="M36" i="2" s="1"/>
  <c r="F37" i="2"/>
  <c r="G37" i="2" s="1"/>
  <c r="I37" i="2" s="1"/>
  <c r="K37" i="2" s="1"/>
  <c r="L37" i="2" s="1"/>
  <c r="M37" i="2" s="1"/>
  <c r="D39" i="2"/>
  <c r="F40" i="2"/>
  <c r="G40" i="2"/>
  <c r="I40" i="2"/>
  <c r="K40" i="2" s="1"/>
  <c r="L40" i="2" s="1"/>
  <c r="M40" i="2" s="1"/>
  <c r="F41" i="2"/>
  <c r="G41" i="2"/>
  <c r="I41" i="2"/>
  <c r="K41" i="2" s="1"/>
  <c r="L41" i="2" s="1"/>
  <c r="M41" i="2" s="1"/>
  <c r="F42" i="2"/>
  <c r="G42" i="2"/>
  <c r="I42" i="2"/>
  <c r="K42" i="2" s="1"/>
  <c r="L42" i="2" s="1"/>
  <c r="M42" i="2" s="1"/>
  <c r="F43" i="2"/>
  <c r="G43" i="2"/>
  <c r="I43" i="2"/>
  <c r="K43" i="2" s="1"/>
  <c r="L43" i="2" s="1"/>
  <c r="M43" i="2" s="1"/>
  <c r="F44" i="2"/>
  <c r="G44" i="2"/>
  <c r="I44" i="2"/>
  <c r="K44" i="2" s="1"/>
  <c r="L44" i="2" s="1"/>
  <c r="M44" i="2" s="1"/>
  <c r="F45" i="2"/>
  <c r="G45" i="2"/>
  <c r="I45" i="2"/>
  <c r="K45" i="2" s="1"/>
  <c r="L45" i="2" s="1"/>
  <c r="M45" i="2" s="1"/>
  <c r="F46" i="2"/>
  <c r="G46" i="2"/>
  <c r="I46" i="2"/>
  <c r="K46" i="2" s="1"/>
  <c r="L46" i="2" s="1"/>
  <c r="M46" i="2" s="1"/>
  <c r="F47" i="2"/>
  <c r="G47" i="2"/>
  <c r="I47" i="2"/>
  <c r="K47" i="2" s="1"/>
  <c r="L47" i="2" s="1"/>
  <c r="M47" i="2" s="1"/>
  <c r="F48" i="2"/>
  <c r="G48" i="2"/>
  <c r="I48" i="2"/>
  <c r="K48" i="2" s="1"/>
  <c r="L48" i="2" s="1"/>
  <c r="M48" i="2" s="1"/>
  <c r="F49" i="2"/>
  <c r="G49" i="2"/>
  <c r="I49" i="2"/>
  <c r="K49" i="2" s="1"/>
  <c r="L49" i="2" s="1"/>
  <c r="M49" i="2" s="1"/>
  <c r="D51" i="2"/>
  <c r="F52" i="2"/>
  <c r="G52" i="2"/>
  <c r="I52" i="2" s="1"/>
  <c r="K52" i="2" s="1"/>
  <c r="L52" i="2" s="1"/>
  <c r="M52" i="2" s="1"/>
  <c r="F53" i="2"/>
  <c r="G53" i="2"/>
  <c r="I53" i="2" s="1"/>
  <c r="K53" i="2" s="1"/>
  <c r="L53" i="2" s="1"/>
  <c r="M53" i="2" s="1"/>
  <c r="F54" i="2"/>
  <c r="G54" i="2"/>
  <c r="I54" i="2" s="1"/>
  <c r="K54" i="2" s="1"/>
  <c r="L54" i="2" s="1"/>
  <c r="M54" i="2" s="1"/>
  <c r="F55" i="2"/>
  <c r="G55" i="2"/>
  <c r="I55" i="2" s="1"/>
  <c r="K55" i="2" s="1"/>
  <c r="L55" i="2" s="1"/>
  <c r="M55" i="2" s="1"/>
  <c r="F56" i="2"/>
  <c r="G56" i="2"/>
  <c r="I56" i="2" s="1"/>
  <c r="K56" i="2" s="1"/>
  <c r="L56" i="2" s="1"/>
  <c r="M56" i="2" s="1"/>
  <c r="F57" i="2"/>
  <c r="G57" i="2"/>
  <c r="I57" i="2" s="1"/>
  <c r="K57" i="2" s="1"/>
  <c r="L57" i="2" s="1"/>
  <c r="M57" i="2" s="1"/>
  <c r="F58" i="2"/>
  <c r="G58" i="2"/>
  <c r="I58" i="2" s="1"/>
  <c r="K58" i="2" s="1"/>
  <c r="L58" i="2" s="1"/>
  <c r="M58" i="2" s="1"/>
  <c r="D60" i="2"/>
  <c r="T19" i="2" s="1"/>
  <c r="F61" i="2"/>
  <c r="G61" i="2" s="1"/>
  <c r="I61" i="2" s="1"/>
  <c r="K61" i="2" s="1"/>
  <c r="L61" i="2" s="1"/>
  <c r="M61" i="2" s="1"/>
  <c r="F62" i="2"/>
  <c r="G62" i="2" s="1"/>
  <c r="I62" i="2" s="1"/>
  <c r="K62" i="2" s="1"/>
  <c r="L62" i="2" s="1"/>
  <c r="M62" i="2" s="1"/>
  <c r="F63" i="2"/>
  <c r="G63" i="2" s="1"/>
  <c r="I63" i="2" s="1"/>
  <c r="K63" i="2" s="1"/>
  <c r="L63" i="2" s="1"/>
  <c r="M63" i="2" s="1"/>
  <c r="D65" i="2"/>
  <c r="V23" i="2" s="1"/>
  <c r="F66" i="2"/>
  <c r="G66" i="2" s="1"/>
  <c r="I66" i="2" s="1"/>
  <c r="K66" i="2" s="1"/>
  <c r="L66" i="2" s="1"/>
  <c r="M66" i="2"/>
  <c r="F67" i="2"/>
  <c r="G67" i="2" s="1"/>
  <c r="I67" i="2" s="1"/>
  <c r="K67" i="2" s="1"/>
  <c r="L67" i="2" s="1"/>
  <c r="M67" i="2"/>
  <c r="F68" i="2"/>
  <c r="G68" i="2" s="1"/>
  <c r="I68" i="2" s="1"/>
  <c r="K68" i="2" s="1"/>
  <c r="L68" i="2" s="1"/>
  <c r="M68" i="2"/>
  <c r="F69" i="2"/>
  <c r="G69" i="2" s="1"/>
  <c r="I69" i="2" s="1"/>
  <c r="K69" i="2" s="1"/>
  <c r="L69" i="2" s="1"/>
  <c r="M69" i="2"/>
  <c r="F70" i="2"/>
  <c r="G70" i="2" s="1"/>
  <c r="I70" i="2" s="1"/>
  <c r="K70" i="2" s="1"/>
  <c r="L70" i="2"/>
  <c r="M70" i="2"/>
  <c r="F71" i="2"/>
  <c r="G71" i="2" s="1"/>
  <c r="I71" i="2" s="1"/>
  <c r="K71" i="2" s="1"/>
  <c r="L71" i="2" s="1"/>
  <c r="M71" i="2" s="1"/>
  <c r="F72" i="2"/>
  <c r="G72" i="2" s="1"/>
  <c r="I72" i="2" s="1"/>
  <c r="K72" i="2" s="1"/>
  <c r="L72" i="2" s="1"/>
  <c r="M72" i="2" s="1"/>
  <c r="F73" i="2"/>
  <c r="G73" i="2" s="1"/>
  <c r="I73" i="2" s="1"/>
  <c r="K73" i="2" s="1"/>
  <c r="L73" i="2"/>
  <c r="M73" i="2"/>
  <c r="F74" i="2"/>
  <c r="G74" i="2" s="1"/>
  <c r="I74" i="2" s="1"/>
  <c r="K74" i="2" s="1"/>
  <c r="L74" i="2"/>
  <c r="M74" i="2" s="1"/>
  <c r="F75" i="2"/>
  <c r="G75" i="2" s="1"/>
  <c r="I75" i="2" s="1"/>
  <c r="K75" i="2" s="1"/>
  <c r="L75" i="2"/>
  <c r="M75" i="2"/>
  <c r="F76" i="2"/>
  <c r="G76" i="2" s="1"/>
  <c r="I76" i="2" s="1"/>
  <c r="K76" i="2" s="1"/>
  <c r="L76" i="2"/>
  <c r="M76" i="2" s="1"/>
  <c r="F77" i="2"/>
  <c r="G77" i="2" s="1"/>
  <c r="I77" i="2" s="1"/>
  <c r="K77" i="2" s="1"/>
  <c r="L77" i="2"/>
  <c r="M77" i="2"/>
  <c r="F78" i="2"/>
  <c r="G78" i="2" s="1"/>
  <c r="I78" i="2" s="1"/>
  <c r="K78" i="2" s="1"/>
  <c r="L78" i="2"/>
  <c r="M78" i="2" s="1"/>
  <c r="F79" i="2"/>
  <c r="G79" i="2" s="1"/>
  <c r="I79" i="2" s="1"/>
  <c r="K79" i="2" s="1"/>
  <c r="L79" i="2"/>
  <c r="M79" i="2"/>
  <c r="F80" i="2"/>
  <c r="G80" i="2" s="1"/>
  <c r="I80" i="2" s="1"/>
  <c r="K80" i="2" s="1"/>
  <c r="L80" i="2"/>
  <c r="M80" i="2" s="1"/>
  <c r="G83" i="2"/>
  <c r="I83" i="2" s="1"/>
  <c r="K83" i="2" s="1"/>
  <c r="L83" i="2" s="1"/>
  <c r="M83" i="2"/>
  <c r="C86" i="2"/>
  <c r="D67" i="1"/>
  <c r="D65" i="1"/>
  <c r="D70" i="1" s="1"/>
  <c r="H106" i="4" l="1"/>
  <c r="G116" i="4" s="1"/>
  <c r="G29" i="3"/>
  <c r="V9" i="2"/>
  <c r="M10" i="2"/>
  <c r="K25" i="2"/>
  <c r="L25" i="2" s="1"/>
  <c r="U16" i="2"/>
  <c r="V6" i="2"/>
  <c r="M7" i="2"/>
  <c r="T13" i="2"/>
  <c r="I16" i="2"/>
  <c r="I9" i="2"/>
  <c r="T8" i="2"/>
  <c r="U6" i="2"/>
  <c r="U22" i="2"/>
  <c r="T15" i="2"/>
  <c r="T6" i="2"/>
  <c r="S18" i="2"/>
  <c r="I15" i="2"/>
  <c r="T11" i="2"/>
  <c r="I6" i="2"/>
  <c r="G86" i="2"/>
  <c r="T4" i="2"/>
  <c r="S5" i="2"/>
  <c r="T12" i="2"/>
  <c r="I8" i="2"/>
  <c r="T7" i="2"/>
  <c r="U19" i="2"/>
  <c r="I12" i="2"/>
  <c r="T10" i="2"/>
  <c r="U9" i="2"/>
  <c r="T22" i="2"/>
  <c r="S12" i="2"/>
  <c r="U23" i="2"/>
  <c r="S22" i="2"/>
  <c r="U20" i="2"/>
  <c r="S19" i="2"/>
  <c r="V17" i="2"/>
  <c r="T16" i="2"/>
  <c r="V14" i="2"/>
  <c r="V5" i="2"/>
  <c r="S15" i="2"/>
  <c r="S6" i="2"/>
  <c r="V24" i="2"/>
  <c r="T23" i="2"/>
  <c r="V21" i="2"/>
  <c r="T20" i="2"/>
  <c r="V18" i="2"/>
  <c r="U17" i="2"/>
  <c r="S16" i="2"/>
  <c r="U14" i="2"/>
  <c r="S13" i="2"/>
  <c r="S10" i="2"/>
  <c r="S7" i="2"/>
  <c r="U5" i="2"/>
  <c r="S4" i="2"/>
  <c r="V20" i="2"/>
  <c r="U24" i="2"/>
  <c r="S23" i="2"/>
  <c r="U21" i="2"/>
  <c r="S20" i="2"/>
  <c r="U18" i="2"/>
  <c r="T17" i="2"/>
  <c r="V15" i="2"/>
  <c r="T14" i="2"/>
  <c r="V12" i="2"/>
  <c r="T5" i="2"/>
  <c r="S9" i="2"/>
  <c r="T24" i="2"/>
  <c r="V22" i="2"/>
  <c r="T21" i="2"/>
  <c r="V19" i="2"/>
  <c r="T18" i="2"/>
  <c r="S17" i="2"/>
  <c r="U15" i="2"/>
  <c r="S14" i="2"/>
  <c r="U12" i="2"/>
  <c r="S11" i="2"/>
  <c r="S8" i="2"/>
  <c r="G31" i="3" l="1"/>
  <c r="G33" i="3" s="1"/>
  <c r="K6" i="2"/>
  <c r="L6" i="2" s="1"/>
  <c r="U4" i="2"/>
  <c r="K15" i="2"/>
  <c r="L15" i="2" s="1"/>
  <c r="U11" i="2"/>
  <c r="S25" i="2"/>
  <c r="K12" i="2"/>
  <c r="L12" i="2" s="1"/>
  <c r="U10" i="2"/>
  <c r="K9" i="2"/>
  <c r="L9" i="2" s="1"/>
  <c r="U8" i="2"/>
  <c r="M25" i="2"/>
  <c r="V16" i="2"/>
  <c r="T25" i="2"/>
  <c r="U13" i="2"/>
  <c r="K16" i="2"/>
  <c r="L16" i="2" s="1"/>
  <c r="U7" i="2"/>
  <c r="K8" i="2"/>
  <c r="L8" i="2" s="1"/>
  <c r="V8" i="2" l="1"/>
  <c r="M9" i="2"/>
  <c r="V7" i="2"/>
  <c r="M8" i="2"/>
  <c r="M12" i="2"/>
  <c r="V10" i="2"/>
  <c r="V11" i="2"/>
  <c r="M15" i="2"/>
  <c r="M16" i="2"/>
  <c r="V13" i="2"/>
  <c r="U25" i="2"/>
  <c r="M6" i="2"/>
  <c r="V4" i="2"/>
  <c r="V25" i="2" l="1"/>
</calcChain>
</file>

<file path=xl/sharedStrings.xml><?xml version="1.0" encoding="utf-8"?>
<sst xmlns="http://schemas.openxmlformats.org/spreadsheetml/2006/main" count="541" uniqueCount="306">
  <si>
    <t>Landratsamt Burgenlandkreis</t>
  </si>
  <si>
    <t>Bauamt</t>
  </si>
  <si>
    <t>SG Zentrales Gebäude- und</t>
  </si>
  <si>
    <t>Liegenschaftsmangement</t>
  </si>
  <si>
    <t>Schönburger Straße 41</t>
  </si>
  <si>
    <t>06618 Naumburg</t>
  </si>
  <si>
    <t>Objekt</t>
  </si>
  <si>
    <t>Leistungsgegenstand:</t>
  </si>
  <si>
    <t xml:space="preserve">Reinigung des Hallenboden Turnhalle </t>
  </si>
  <si>
    <t>Reinigungstechnik:</t>
  </si>
  <si>
    <t>Flächenangabe:</t>
  </si>
  <si>
    <t>Bodenart:</t>
  </si>
  <si>
    <t xml:space="preserve">Einsatz von Reinigungsroboter </t>
  </si>
  <si>
    <t xml:space="preserve">Saugen, Wischen, </t>
  </si>
  <si>
    <t>Funktionsanforderung:</t>
  </si>
  <si>
    <t>Reinigungszeit:</t>
  </si>
  <si>
    <t xml:space="preserve"> ab 23:00 Uhr bis  06:00 Uhr</t>
  </si>
  <si>
    <t>Montag bis Freitag/Samstag früh</t>
  </si>
  <si>
    <t>(durch Schulsport und anschließendem</t>
  </si>
  <si>
    <t>Vereinssport bis 22:00 Uhr nicht anders möglich)</t>
  </si>
  <si>
    <t>Bedingungen:</t>
  </si>
  <si>
    <t>Technik wird vom Auftragnehmer gestellt</t>
  </si>
  <si>
    <t>technische Voraussetzungen sind vom</t>
  </si>
  <si>
    <t>Auftragnehmer zu schaffen</t>
  </si>
  <si>
    <t>Bedienung  der Technik durch Auftragnehmer</t>
  </si>
  <si>
    <t>(Programmierung, Befüllung mit Wasser und</t>
  </si>
  <si>
    <t>Reinigungsmittel, Säuberung und Leerung</t>
  </si>
  <si>
    <t>sowie Wartung und Reparatur)</t>
  </si>
  <si>
    <t>Preis pro Monat:</t>
  </si>
  <si>
    <t>netto:</t>
  </si>
  <si>
    <t>Mwst:</t>
  </si>
  <si>
    <t>brutto:</t>
  </si>
  <si>
    <t>€</t>
  </si>
  <si>
    <t>Bearbeitung der Flächen, die nicht mit dem Reinigungsroboter erreicht werden:</t>
  </si>
  <si>
    <t>Anzahl Arbeitskraft:</t>
  </si>
  <si>
    <t>Leistung m²/h</t>
  </si>
  <si>
    <t>Preis/Monat</t>
  </si>
  <si>
    <t>Zusammenfassung:</t>
  </si>
  <si>
    <t>Arbeitskraft Preis/Monat brutto</t>
  </si>
  <si>
    <t>Vor Abgabe eines Nebenangebotes ist der Bieter verpflichtet mit der Objetkbesichtigung zur Gebäudreinigung die örtlichen Gegebenheiten in der Turnhalle  und die technischen Voraussetzungen zum Einsatz des Reinigungsroboters zu prüfen.</t>
  </si>
  <si>
    <t>ALTERNATIV-/NEBENANGEBOT für Postion Turnhalle-Hallenboden</t>
  </si>
  <si>
    <t>(für Einsatz Reinigungsroboter)</t>
  </si>
  <si>
    <t>Arbeitszeit /Monat</t>
  </si>
  <si>
    <t>Stundenverrechnungssatz</t>
  </si>
  <si>
    <t>Einsatz Reinigungsroboter Preis/Monat brutto</t>
  </si>
  <si>
    <t>Gesamtpreis brutto pro Monat für Position Turnhallenreinigung beim Einsatz eines Wischroboters:</t>
  </si>
  <si>
    <t>Datum, Name des Erklärenden</t>
  </si>
  <si>
    <t>Sekundarschule Droyßig</t>
  </si>
  <si>
    <t>Friedensstraße 6</t>
  </si>
  <si>
    <t>06712 Droyßig</t>
  </si>
  <si>
    <t>292,18 m²</t>
  </si>
  <si>
    <t>(vgl. Reinigungsplan Zeile 66 Hallenboden)</t>
  </si>
  <si>
    <t>Sporthallenboden</t>
  </si>
  <si>
    <t>Gesamtfläche</t>
  </si>
  <si>
    <t>inkl. tägliches Tische abwischen / keine GR</t>
  </si>
  <si>
    <t>Sp-Fl</t>
  </si>
  <si>
    <t>Speiseneinnahme Friedensstr.5</t>
  </si>
  <si>
    <t>Fl-Fl</t>
  </si>
  <si>
    <t>Flur zu Umkleide Mädchen</t>
  </si>
  <si>
    <t>Spiegel 2 x wö</t>
  </si>
  <si>
    <t>WC-Fl</t>
  </si>
  <si>
    <t>Lehrertoilette Männer</t>
  </si>
  <si>
    <t>Lehrertoilette Frauen</t>
  </si>
  <si>
    <t>Duschraum Mädchen</t>
  </si>
  <si>
    <t>Spiegel 5 x wö</t>
  </si>
  <si>
    <t>Waschraum Mädchen</t>
  </si>
  <si>
    <t>Toilette Mädchen</t>
  </si>
  <si>
    <t>U-PVC</t>
  </si>
  <si>
    <t>Umkleidekabine Mädchen</t>
  </si>
  <si>
    <t>Behinderten WC</t>
  </si>
  <si>
    <t>Duschraum Jungen</t>
  </si>
  <si>
    <t>Waschraum Jungen</t>
  </si>
  <si>
    <t>Toilette Jungen</t>
  </si>
  <si>
    <t>Umkleidekabine Jungen</t>
  </si>
  <si>
    <t>Spiegel 1 x wö</t>
  </si>
  <si>
    <t>B-PVC</t>
  </si>
  <si>
    <t>Lehrerzimmer</t>
  </si>
  <si>
    <t>Eingangsbereich</t>
  </si>
  <si>
    <t>Nebenangebot Reinigungs-roboter möglich (siehe Beiblatt)</t>
  </si>
  <si>
    <t>TH-PU</t>
  </si>
  <si>
    <t>Turnhalle</t>
  </si>
  <si>
    <t>Fl-PVC</t>
  </si>
  <si>
    <t>Vorraum</t>
  </si>
  <si>
    <t>1.19</t>
  </si>
  <si>
    <t>K-PVC</t>
  </si>
  <si>
    <t>Klassenraum C6</t>
  </si>
  <si>
    <t>1.18</t>
  </si>
  <si>
    <t>Klassenraum C5</t>
  </si>
  <si>
    <t>1.17</t>
  </si>
  <si>
    <t>Container</t>
  </si>
  <si>
    <t>Lm-PVC</t>
  </si>
  <si>
    <t>Vorbereitungsraum</t>
  </si>
  <si>
    <t>4.02</t>
  </si>
  <si>
    <t>Klassenraum</t>
  </si>
  <si>
    <t>4.01</t>
  </si>
  <si>
    <t>keine GR</t>
  </si>
  <si>
    <t>M</t>
  </si>
  <si>
    <t>Lg-PVC</t>
  </si>
  <si>
    <t>Archiv</t>
  </si>
  <si>
    <t>4.03</t>
  </si>
  <si>
    <t>4.04</t>
  </si>
  <si>
    <t>4.07</t>
  </si>
  <si>
    <t>4.09</t>
  </si>
  <si>
    <t>4.11</t>
  </si>
  <si>
    <t>3. Obergeschoss</t>
  </si>
  <si>
    <t>B-T</t>
  </si>
  <si>
    <t>Stellv. Schulleiterzimmer</t>
  </si>
  <si>
    <t>3.08</t>
  </si>
  <si>
    <t>Schulleiterzimmer</t>
  </si>
  <si>
    <t>3.09</t>
  </si>
  <si>
    <t>Sekretariat</t>
  </si>
  <si>
    <t>3.10</t>
  </si>
  <si>
    <t>3.02</t>
  </si>
  <si>
    <t>3.04</t>
  </si>
  <si>
    <t>3.03</t>
  </si>
  <si>
    <t>3.01</t>
  </si>
  <si>
    <t>3.15</t>
  </si>
  <si>
    <t>Kopierraum</t>
  </si>
  <si>
    <t>3.13</t>
  </si>
  <si>
    <t>3.11</t>
  </si>
  <si>
    <t>1 x jährlich</t>
  </si>
  <si>
    <t>J</t>
  </si>
  <si>
    <t>2. Obergeschoss</t>
  </si>
  <si>
    <t>PU    - Sporthallenboden</t>
  </si>
  <si>
    <t>1 x vierteljährlich</t>
  </si>
  <si>
    <t>V</t>
  </si>
  <si>
    <t>H      - Holz</t>
  </si>
  <si>
    <t xml:space="preserve">1 x monatlich </t>
  </si>
  <si>
    <t>5 x Spiegel</t>
  </si>
  <si>
    <t>Sanitäreinrichtung</t>
  </si>
  <si>
    <t>Te     - Terrazzo</t>
  </si>
  <si>
    <t>14 - tägig</t>
  </si>
  <si>
    <t>2.02</t>
  </si>
  <si>
    <t>Fl      - Fliesen</t>
  </si>
  <si>
    <t xml:space="preserve">6 x wöchentlich           </t>
  </si>
  <si>
    <t>2.01</t>
  </si>
  <si>
    <t>T       - Textilboden</t>
  </si>
  <si>
    <t xml:space="preserve">5 x wöchentlich                 </t>
  </si>
  <si>
    <t>2.09</t>
  </si>
  <si>
    <t>Bt      - Betonboden</t>
  </si>
  <si>
    <t xml:space="preserve">4 x wöchentlich       </t>
  </si>
  <si>
    <t>2.03</t>
  </si>
  <si>
    <t>Pk     - Parkett</t>
  </si>
  <si>
    <t xml:space="preserve">3 x wöchentlich </t>
  </si>
  <si>
    <t>2.04</t>
  </si>
  <si>
    <t>St      - Stein</t>
  </si>
  <si>
    <t xml:space="preserve">2,5 x wöchentlich       </t>
  </si>
  <si>
    <t>2.08</t>
  </si>
  <si>
    <t>PVC  - PVC</t>
  </si>
  <si>
    <t xml:space="preserve">2 x wöchentlich   </t>
  </si>
  <si>
    <t>2.12</t>
  </si>
  <si>
    <t>Li       - Linolium</t>
  </si>
  <si>
    <t xml:space="preserve">1 x wöchentlich  </t>
  </si>
  <si>
    <t>2.10</t>
  </si>
  <si>
    <t>keine Reinigung</t>
  </si>
  <si>
    <t>1. Obergeschoss</t>
  </si>
  <si>
    <t>Belagsarten:</t>
  </si>
  <si>
    <t xml:space="preserve">Reinigungshäufigkeit :                                                                                                                                                                            </t>
  </si>
  <si>
    <t>F-PVC</t>
  </si>
  <si>
    <t>Hausmeisterraum</t>
  </si>
  <si>
    <t>1.08</t>
  </si>
  <si>
    <t>1.01</t>
  </si>
  <si>
    <t>1.04</t>
  </si>
  <si>
    <t>1.02</t>
  </si>
  <si>
    <t>1.10</t>
  </si>
  <si>
    <t>Speiseräume</t>
  </si>
  <si>
    <t>Krankenzimmer</t>
  </si>
  <si>
    <t>1.12</t>
  </si>
  <si>
    <t>Umkleideräume</t>
  </si>
  <si>
    <t>Erdgeschoss</t>
  </si>
  <si>
    <t>Th-PU</t>
  </si>
  <si>
    <t>Sporthalle</t>
  </si>
  <si>
    <t>Sanitärräume</t>
  </si>
  <si>
    <t>auch Geländer</t>
  </si>
  <si>
    <t>Tr-St</t>
  </si>
  <si>
    <t>Treppen</t>
  </si>
  <si>
    <t>Büro/Verwaltung</t>
  </si>
  <si>
    <t>Flure</t>
  </si>
  <si>
    <t>0.08</t>
  </si>
  <si>
    <t>Lagerraum Keller</t>
  </si>
  <si>
    <t>0.07</t>
  </si>
  <si>
    <t>elektr. Betriebsraum</t>
  </si>
  <si>
    <t>0.09</t>
  </si>
  <si>
    <t>Lg-Fl</t>
  </si>
  <si>
    <t>Heizung</t>
  </si>
  <si>
    <t>0.10</t>
  </si>
  <si>
    <t>Lager-/Betriebsräume</t>
  </si>
  <si>
    <t>Lagerraum</t>
  </si>
  <si>
    <t>0.12</t>
  </si>
  <si>
    <t>0.05</t>
  </si>
  <si>
    <t>Klassenräume</t>
  </si>
  <si>
    <t>0.15</t>
  </si>
  <si>
    <t>Lehrmittel-/Vorbereitungsräume</t>
  </si>
  <si>
    <t>Hw-PVC</t>
  </si>
  <si>
    <t>Hauswirtschaftsraum</t>
  </si>
  <si>
    <t>0.16</t>
  </si>
  <si>
    <t>Hauswirtschaftsräume</t>
  </si>
  <si>
    <t>F-Fl</t>
  </si>
  <si>
    <t>Maschinenraum</t>
  </si>
  <si>
    <t>0.14</t>
  </si>
  <si>
    <t>Fachunterrichtsräume</t>
  </si>
  <si>
    <t>Klassenraum Technik</t>
  </si>
  <si>
    <t>0.13</t>
  </si>
  <si>
    <t>Kellergeschoss</t>
  </si>
  <si>
    <t>Bemerkung</t>
  </si>
  <si>
    <t>Nettokosten/Monat</t>
  </si>
  <si>
    <t>Arbeitszeit/Monat</t>
  </si>
  <si>
    <t>Reinigungsfläche im Jahr</t>
  </si>
  <si>
    <t>Reinigungsfläche</t>
  </si>
  <si>
    <t>Bezeichnung/Belagsart</t>
  </si>
  <si>
    <t>Reinigungsgruppe</t>
  </si>
  <si>
    <t>Bemerkungen</t>
  </si>
  <si>
    <t>Preis je m²</t>
  </si>
  <si>
    <t>Kosten pro Monat</t>
  </si>
  <si>
    <t>Jahrespreis in €</t>
  </si>
  <si>
    <t>Jährliche Ausführungszeiten in Stunden (h)</t>
  </si>
  <si>
    <t>Reinigungsleistung in m²/h gemäß LKZ (siehe Anlage)</t>
  </si>
  <si>
    <t>Jährliche Reinigungsfläche in m²</t>
  </si>
  <si>
    <t>Tage pro Jahr</t>
  </si>
  <si>
    <t>Turnus je Woche</t>
  </si>
  <si>
    <t>Belagsart</t>
  </si>
  <si>
    <t>Fläche in m²</t>
  </si>
  <si>
    <t>Raumart:</t>
  </si>
  <si>
    <t>Raumnummer</t>
  </si>
  <si>
    <t xml:space="preserve">R e i n i g u n g s p l a n </t>
  </si>
  <si>
    <t>Sekundarschule und Turnhalle Droyßig</t>
  </si>
  <si>
    <t xml:space="preserve">Reinigungsplan </t>
  </si>
  <si>
    <t>Gesamtkosten brutto im Jahr</t>
  </si>
  <si>
    <t xml:space="preserve">zzgl. MwSt </t>
  </si>
  <si>
    <t>Gesamtkosten netto:</t>
  </si>
  <si>
    <t>Gesamtfläche Grundreinigung</t>
  </si>
  <si>
    <t>in €</t>
  </si>
  <si>
    <t>in €/m²</t>
  </si>
  <si>
    <t>m²</t>
  </si>
  <si>
    <t>GP</t>
  </si>
  <si>
    <t>EP</t>
  </si>
  <si>
    <t xml:space="preserve">Fläche in </t>
  </si>
  <si>
    <t>I. Grundreinigungsfläche - Fußbodenfläche</t>
  </si>
  <si>
    <t>Grundreinigung</t>
  </si>
  <si>
    <t>zur</t>
  </si>
  <si>
    <t xml:space="preserve">Zusammenfassung der Flächenangaben für die </t>
  </si>
  <si>
    <t>(Einfach-,Thermofenster-1; Verbund- ,Kastenfenster-2; Spiegelfläche-0,5).</t>
  </si>
  <si>
    <t xml:space="preserve">Die Fläche wurde mit einem  Koeffizienten multipliziert </t>
  </si>
  <si>
    <t xml:space="preserve">Im Gesamtpreis ist die doppelte Fläche (innen und außen) enthalten. </t>
  </si>
  <si>
    <t xml:space="preserve">Rahmen inbegriffen. Die Glasfläche wurde 1 seitig ausgerechnet. </t>
  </si>
  <si>
    <t xml:space="preserve">In der ausgerechneten Glasfläche sind die Fensterrahmen sowie die kompletten Türen mit </t>
  </si>
  <si>
    <t>Thermo</t>
  </si>
  <si>
    <t>Flur zu R 44</t>
  </si>
  <si>
    <t xml:space="preserve">Vorbereitung </t>
  </si>
  <si>
    <t>R 44 Computer</t>
  </si>
  <si>
    <t>Flur zu R 46</t>
  </si>
  <si>
    <t>Vorbereitung Biologie</t>
  </si>
  <si>
    <t>R 46 Biologie</t>
  </si>
  <si>
    <t>Flur zu R 42</t>
  </si>
  <si>
    <t>Flur zum Dach</t>
  </si>
  <si>
    <t>Treppenhaus</t>
  </si>
  <si>
    <t>Vorbereitung</t>
  </si>
  <si>
    <t>R 42 Klassenraum</t>
  </si>
  <si>
    <t>R 40 Klassenraum</t>
  </si>
  <si>
    <t>Flur</t>
  </si>
  <si>
    <t>R 36 Klassenraum</t>
  </si>
  <si>
    <t>R 34 Physik</t>
  </si>
  <si>
    <t>Schulleitung</t>
  </si>
  <si>
    <t>R 32 Klassenraum</t>
  </si>
  <si>
    <t>R 30 Klassenraum</t>
  </si>
  <si>
    <t>R 26 Klassenraum</t>
  </si>
  <si>
    <t>R 24 Klassenraum</t>
  </si>
  <si>
    <t>WC Mädchen</t>
  </si>
  <si>
    <t>R 22 Klassenraum</t>
  </si>
  <si>
    <t>Vorbereitung Technik</t>
  </si>
  <si>
    <t>R 16 Technik</t>
  </si>
  <si>
    <t>Vorbereitung Chemie</t>
  </si>
  <si>
    <t>R 14 Chemie</t>
  </si>
  <si>
    <t>Eingangstüren</t>
  </si>
  <si>
    <t>WC Jungen</t>
  </si>
  <si>
    <t>R 12  Klassenraum</t>
  </si>
  <si>
    <t xml:space="preserve">Schlichterraum </t>
  </si>
  <si>
    <t>R 9 Hauswirtschaft</t>
  </si>
  <si>
    <t>R 8 Werken</t>
  </si>
  <si>
    <t>Wasserabstellraum</t>
  </si>
  <si>
    <t>Hausmeister</t>
  </si>
  <si>
    <t>Putzmittelraum</t>
  </si>
  <si>
    <t xml:space="preserve">R 2 Musikraum </t>
  </si>
  <si>
    <t>Gesamtpreis zweiseitig</t>
  </si>
  <si>
    <t>Einheitspreis pro m²</t>
  </si>
  <si>
    <t>Anzahl der Fenster</t>
  </si>
  <si>
    <t>Fensterart</t>
  </si>
  <si>
    <t>Raumart</t>
  </si>
  <si>
    <t xml:space="preserve">         in der berechneten Fläche sind die Fensterrahmen mit inbegriffen</t>
  </si>
  <si>
    <t xml:space="preserve">Reinigung der Glasflächen </t>
  </si>
  <si>
    <t>Angebotssumme netto für 1 Glas- und Rahmenreinigung</t>
  </si>
  <si>
    <t>Angebotssumme brutto für 1 Glas- und Rahmenreinigung, 
incl. 19 % MwSt.</t>
  </si>
  <si>
    <t>Anzahl zum Einsatz kommende Arbeitskräfte:</t>
  </si>
  <si>
    <t xml:space="preserve">kalkulierter Stundenlohn: </t>
  </si>
  <si>
    <t xml:space="preserve">Stundenverrechnungsatz: </t>
  </si>
  <si>
    <t xml:space="preserve">Kosten Regiestunde: </t>
  </si>
  <si>
    <t>durchschnittliche Arbeitsleistung je Arbeistkraft und Stunde:</t>
  </si>
  <si>
    <t>monatlich zu erbringende Arbeitsstunden:</t>
  </si>
  <si>
    <t>Angebotssumme/ brutto
(incl. 19% MwSt.) 
für 12x monatliche Unterhaltsreinigung und 1x Grundreinigung</t>
  </si>
  <si>
    <t>Angebotssumme/ brutto
für 1 Grundreinigung, 
incl. 19% MwSt.</t>
  </si>
  <si>
    <t>Angebotssumme/ netto
für 1 Grundreinigung</t>
  </si>
  <si>
    <t>€/ monatlich</t>
  </si>
  <si>
    <t>Angebotssumme/ brutto
Unterhaltsreinigung, 
incl. 19% MwSt.</t>
  </si>
  <si>
    <t>Angebotssumme/ netto
Unterhaltsreinigung</t>
  </si>
  <si>
    <t>HAUPTANGEBOT</t>
  </si>
  <si>
    <t>Los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</si>
</sst>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D_M_-;\-* #,##0.00\ _D_M_-;_-* &quot;-&quot;??\ _D_M_-;_-@_-"/>
    <numFmt numFmtId="165" formatCode="#,##0.0"/>
  </numFmts>
  <fonts count="2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i/>
      <sz val="12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u/>
      <sz val="10"/>
      <color rgb="FFFF0000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8"/>
      <color theme="0"/>
      <name val="Arial"/>
      <family val="2"/>
    </font>
    <font>
      <sz val="10"/>
      <color theme="0" tint="-0.249977111117893"/>
      <name val="Arial"/>
      <family val="2"/>
    </font>
    <font>
      <sz val="10"/>
      <color theme="0" tint="-0.14999847407452621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sz val="12"/>
      <color indexed="4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b/>
      <sz val="12"/>
      <color theme="1"/>
      <name val="Arial"/>
      <family val="2"/>
    </font>
    <font>
      <sz val="11"/>
      <color theme="1"/>
      <name val="Times New Roman"/>
      <family val="1"/>
    </font>
    <font>
      <b/>
      <sz val="13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</cellStyleXfs>
  <cellXfs count="26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1" fillId="0" borderId="2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7" xfId="0" applyFont="1" applyBorder="1"/>
    <xf numFmtId="0" fontId="4" fillId="0" borderId="0" xfId="0" applyFont="1" applyFill="1" applyProtection="1"/>
    <xf numFmtId="0" fontId="6" fillId="0" borderId="0" xfId="0" applyFont="1" applyFill="1"/>
    <xf numFmtId="0" fontId="7" fillId="0" borderId="0" xfId="0" applyFont="1" applyFill="1" applyProtection="1"/>
    <xf numFmtId="0" fontId="1" fillId="0" borderId="1" xfId="0" applyFont="1" applyBorder="1" applyProtection="1">
      <protection locked="0"/>
    </xf>
    <xf numFmtId="0" fontId="5" fillId="0" borderId="0" xfId="1"/>
    <xf numFmtId="0" fontId="8" fillId="0" borderId="0" xfId="1" applyFont="1"/>
    <xf numFmtId="0" fontId="5" fillId="0" borderId="0" xfId="1" applyAlignment="1">
      <alignment horizontal="center"/>
    </xf>
    <xf numFmtId="1" fontId="5" fillId="0" borderId="0" xfId="1" applyNumberFormat="1" applyAlignment="1">
      <alignment horizontal="center"/>
    </xf>
    <xf numFmtId="2" fontId="8" fillId="0" borderId="0" xfId="1" applyNumberFormat="1" applyFont="1"/>
    <xf numFmtId="0" fontId="9" fillId="0" borderId="0" xfId="1" applyFont="1"/>
    <xf numFmtId="4" fontId="10" fillId="0" borderId="0" xfId="1" applyNumberFormat="1" applyFont="1"/>
    <xf numFmtId="0" fontId="8" fillId="0" borderId="8" xfId="1" applyFont="1" applyBorder="1"/>
    <xf numFmtId="49" fontId="5" fillId="0" borderId="1" xfId="1" applyNumberFormat="1" applyBorder="1"/>
    <xf numFmtId="49" fontId="5" fillId="0" borderId="1" xfId="1" applyNumberFormat="1" applyBorder="1" applyAlignment="1">
      <alignment horizontal="center"/>
    </xf>
    <xf numFmtId="1" fontId="5" fillId="0" borderId="1" xfId="1" applyNumberFormat="1" applyBorder="1" applyAlignment="1">
      <alignment horizontal="center"/>
    </xf>
    <xf numFmtId="2" fontId="8" fillId="0" borderId="1" xfId="1" applyNumberFormat="1" applyFont="1" applyBorder="1"/>
    <xf numFmtId="0" fontId="5" fillId="0" borderId="9" xfId="1" applyBorder="1"/>
    <xf numFmtId="0" fontId="5" fillId="0" borderId="10" xfId="1" applyBorder="1"/>
    <xf numFmtId="0" fontId="9" fillId="0" borderId="9" xfId="1" applyFont="1" applyBorder="1"/>
    <xf numFmtId="0" fontId="8" fillId="0" borderId="11" xfId="1" applyFont="1" applyBorder="1" applyAlignment="1">
      <alignment vertical="top" wrapText="1"/>
    </xf>
    <xf numFmtId="0" fontId="8" fillId="0" borderId="12" xfId="1" applyFont="1" applyBorder="1"/>
    <xf numFmtId="49" fontId="5" fillId="0" borderId="13" xfId="1" applyNumberFormat="1" applyBorder="1"/>
    <xf numFmtId="49" fontId="5" fillId="0" borderId="13" xfId="1" applyNumberFormat="1" applyBorder="1" applyAlignment="1">
      <alignment horizontal="center"/>
    </xf>
    <xf numFmtId="1" fontId="5" fillId="0" borderId="13" xfId="1" applyNumberFormat="1" applyBorder="1" applyAlignment="1">
      <alignment horizontal="center"/>
    </xf>
    <xf numFmtId="0" fontId="8" fillId="0" borderId="13" xfId="1" applyFont="1" applyBorder="1"/>
    <xf numFmtId="0" fontId="9" fillId="0" borderId="14" xfId="1" applyFont="1" applyBorder="1"/>
    <xf numFmtId="0" fontId="5" fillId="0" borderId="8" xfId="1" applyBorder="1"/>
    <xf numFmtId="0" fontId="5" fillId="0" borderId="9" xfId="1" applyBorder="1" applyAlignment="1">
      <alignment wrapText="1"/>
    </xf>
    <xf numFmtId="2" fontId="8" fillId="0" borderId="13" xfId="1" applyNumberFormat="1" applyFont="1" applyBorder="1"/>
    <xf numFmtId="0" fontId="5" fillId="0" borderId="14" xfId="1" applyBorder="1"/>
    <xf numFmtId="0" fontId="8" fillId="0" borderId="15" xfId="1" applyFont="1" applyBorder="1"/>
    <xf numFmtId="49" fontId="5" fillId="0" borderId="16" xfId="1" applyNumberFormat="1" applyBorder="1"/>
    <xf numFmtId="164" fontId="8" fillId="0" borderId="16" xfId="2" applyFont="1" applyBorder="1" applyAlignment="1" applyProtection="1">
      <alignment horizontal="center"/>
    </xf>
    <xf numFmtId="49" fontId="5" fillId="0" borderId="16" xfId="1" applyNumberFormat="1" applyBorder="1" applyAlignment="1">
      <alignment horizontal="center"/>
    </xf>
    <xf numFmtId="1" fontId="5" fillId="0" borderId="16" xfId="1" applyNumberFormat="1" applyBorder="1" applyAlignment="1">
      <alignment horizontal="center"/>
    </xf>
    <xf numFmtId="2" fontId="11" fillId="0" borderId="17" xfId="1" applyNumberFormat="1" applyFont="1" applyBorder="1"/>
    <xf numFmtId="0" fontId="5" fillId="0" borderId="18" xfId="1" applyBorder="1"/>
    <xf numFmtId="0" fontId="5" fillId="0" borderId="19" xfId="1" applyBorder="1"/>
    <xf numFmtId="0" fontId="8" fillId="0" borderId="20" xfId="1" applyFont="1" applyBorder="1"/>
    <xf numFmtId="49" fontId="5" fillId="0" borderId="21" xfId="1" applyNumberFormat="1" applyBorder="1"/>
    <xf numFmtId="49" fontId="5" fillId="0" borderId="22" xfId="1" applyNumberFormat="1" applyBorder="1" applyAlignment="1">
      <alignment horizontal="center"/>
    </xf>
    <xf numFmtId="1" fontId="5" fillId="0" borderId="22" xfId="1" applyNumberFormat="1" applyBorder="1" applyAlignment="1">
      <alignment horizontal="center"/>
    </xf>
    <xf numFmtId="0" fontId="8" fillId="0" borderId="16" xfId="1" applyFont="1" applyBorder="1"/>
    <xf numFmtId="0" fontId="5" fillId="0" borderId="16" xfId="1" applyBorder="1"/>
    <xf numFmtId="0" fontId="5" fillId="0" borderId="23" xfId="1" applyBorder="1"/>
    <xf numFmtId="0" fontId="8" fillId="0" borderId="24" xfId="1" applyFont="1" applyBorder="1"/>
    <xf numFmtId="4" fontId="8" fillId="0" borderId="25" xfId="1" applyNumberFormat="1" applyFont="1" applyBorder="1" applyAlignment="1">
      <alignment horizontal="center"/>
    </xf>
    <xf numFmtId="4" fontId="8" fillId="2" borderId="25" xfId="1" applyNumberFormat="1" applyFont="1" applyFill="1" applyBorder="1" applyAlignment="1" applyProtection="1">
      <alignment horizontal="center"/>
      <protection locked="0"/>
    </xf>
    <xf numFmtId="4" fontId="8" fillId="0" borderId="25" xfId="1" applyNumberFormat="1" applyFont="1" applyBorder="1" applyAlignment="1">
      <alignment horizontal="right"/>
    </xf>
    <xf numFmtId="4" fontId="8" fillId="0" borderId="26" xfId="1" applyNumberFormat="1" applyFont="1" applyBorder="1"/>
    <xf numFmtId="0" fontId="8" fillId="0" borderId="26" xfId="1" applyFont="1" applyBorder="1" applyAlignment="1">
      <alignment horizontal="center"/>
    </xf>
    <xf numFmtId="1" fontId="8" fillId="0" borderId="26" xfId="1" applyNumberFormat="1" applyFont="1" applyBorder="1" applyAlignment="1">
      <alignment horizontal="center"/>
    </xf>
    <xf numFmtId="49" fontId="8" fillId="0" borderId="26" xfId="1" applyNumberFormat="1" applyFont="1" applyBorder="1" applyAlignment="1">
      <alignment horizontal="center"/>
    </xf>
    <xf numFmtId="2" fontId="8" fillId="0" borderId="27" xfId="1" applyNumberFormat="1" applyFont="1" applyBorder="1"/>
    <xf numFmtId="0" fontId="5" fillId="0" borderId="27" xfId="1" applyBorder="1"/>
    <xf numFmtId="0" fontId="8" fillId="0" borderId="24" xfId="1" applyFont="1" applyBorder="1" applyAlignment="1">
      <alignment wrapText="1"/>
    </xf>
    <xf numFmtId="4" fontId="8" fillId="0" borderId="1" xfId="1" applyNumberFormat="1" applyFont="1" applyBorder="1" applyAlignment="1">
      <alignment horizontal="center"/>
    </xf>
    <xf numFmtId="4" fontId="8" fillId="0" borderId="1" xfId="1" applyNumberFormat="1" applyFont="1" applyBorder="1" applyAlignment="1">
      <alignment horizontal="right"/>
    </xf>
    <xf numFmtId="4" fontId="8" fillId="0" borderId="1" xfId="1" applyNumberFormat="1" applyFont="1" applyBorder="1"/>
    <xf numFmtId="0" fontId="12" fillId="0" borderId="27" xfId="1" applyFont="1" applyBorder="1"/>
    <xf numFmtId="4" fontId="8" fillId="2" borderId="1" xfId="1" applyNumberFormat="1" applyFont="1" applyFill="1" applyBorder="1" applyAlignment="1" applyProtection="1">
      <alignment horizontal="center"/>
      <protection locked="0"/>
    </xf>
    <xf numFmtId="0" fontId="8" fillId="0" borderId="1" xfId="1" applyFont="1" applyBorder="1" applyAlignment="1">
      <alignment horizontal="center"/>
    </xf>
    <xf numFmtId="1" fontId="8" fillId="0" borderId="1" xfId="1" applyNumberFormat="1" applyFont="1" applyBorder="1" applyAlignment="1">
      <alignment horizontal="center"/>
    </xf>
    <xf numFmtId="49" fontId="8" fillId="0" borderId="1" xfId="1" applyNumberFormat="1" applyFont="1" applyBorder="1" applyAlignment="1">
      <alignment horizontal="center"/>
    </xf>
    <xf numFmtId="0" fontId="5" fillId="0" borderId="1" xfId="1" applyBorder="1"/>
    <xf numFmtId="1" fontId="8" fillId="0" borderId="13" xfId="1" applyNumberFormat="1" applyFont="1" applyBorder="1" applyAlignment="1">
      <alignment horizontal="center"/>
    </xf>
    <xf numFmtId="49" fontId="5" fillId="0" borderId="10" xfId="1" applyNumberFormat="1" applyBorder="1"/>
    <xf numFmtId="49" fontId="8" fillId="0" borderId="13" xfId="1" applyNumberFormat="1" applyFont="1" applyBorder="1" applyAlignment="1">
      <alignment horizontal="center"/>
    </xf>
    <xf numFmtId="0" fontId="5" fillId="0" borderId="13" xfId="1" applyBorder="1"/>
    <xf numFmtId="0" fontId="13" fillId="3" borderId="8" xfId="1" applyFont="1" applyFill="1" applyBorder="1" applyAlignment="1">
      <alignment wrapText="1"/>
    </xf>
    <xf numFmtId="0" fontId="5" fillId="3" borderId="13" xfId="1" applyFill="1" applyBorder="1"/>
    <xf numFmtId="0" fontId="13" fillId="4" borderId="8" xfId="1" applyFont="1" applyFill="1" applyBorder="1"/>
    <xf numFmtId="49" fontId="14" fillId="4" borderId="1" xfId="1" applyNumberFormat="1" applyFont="1" applyFill="1" applyBorder="1"/>
    <xf numFmtId="49" fontId="13" fillId="4" borderId="1" xfId="1" applyNumberFormat="1" applyFont="1" applyFill="1" applyBorder="1" applyAlignment="1">
      <alignment horizontal="center"/>
    </xf>
    <xf numFmtId="1" fontId="13" fillId="4" borderId="1" xfId="1" applyNumberFormat="1" applyFont="1" applyFill="1" applyBorder="1" applyAlignment="1">
      <alignment horizontal="center"/>
    </xf>
    <xf numFmtId="2" fontId="15" fillId="4" borderId="1" xfId="1" applyNumberFormat="1" applyFont="1" applyFill="1" applyBorder="1" applyAlignment="1">
      <alignment horizontal="center"/>
    </xf>
    <xf numFmtId="0" fontId="13" fillId="4" borderId="1" xfId="1" applyFont="1" applyFill="1" applyBorder="1"/>
    <xf numFmtId="0" fontId="12" fillId="4" borderId="1" xfId="1" applyFont="1" applyFill="1" applyBorder="1"/>
    <xf numFmtId="0" fontId="14" fillId="4" borderId="10" xfId="1" applyFont="1" applyFill="1" applyBorder="1"/>
    <xf numFmtId="2" fontId="8" fillId="0" borderId="25" xfId="1" applyNumberFormat="1" applyFont="1" applyBorder="1"/>
    <xf numFmtId="49" fontId="5" fillId="0" borderId="10" xfId="1" quotePrefix="1" applyNumberFormat="1" applyBorder="1"/>
    <xf numFmtId="0" fontId="16" fillId="0" borderId="0" xfId="1" applyFont="1"/>
    <xf numFmtId="0" fontId="5" fillId="0" borderId="10" xfId="1" quotePrefix="1" applyBorder="1"/>
    <xf numFmtId="16" fontId="5" fillId="0" borderId="10" xfId="1" quotePrefix="1" applyNumberFormat="1" applyBorder="1"/>
    <xf numFmtId="1" fontId="8" fillId="0" borderId="11" xfId="1" applyNumberFormat="1" applyFont="1" applyBorder="1" applyAlignment="1">
      <alignment horizontal="center" vertical="top" wrapText="1"/>
    </xf>
    <xf numFmtId="0" fontId="8" fillId="0" borderId="11" xfId="1" applyFont="1" applyBorder="1" applyAlignment="1">
      <alignment horizontal="center" vertical="top" wrapText="1"/>
    </xf>
    <xf numFmtId="2" fontId="8" fillId="0" borderId="11" xfId="1" applyNumberFormat="1" applyFont="1" applyBorder="1" applyAlignment="1">
      <alignment vertical="top" wrapText="1"/>
    </xf>
    <xf numFmtId="0" fontId="17" fillId="0" borderId="0" xfId="1" applyFont="1"/>
    <xf numFmtId="0" fontId="5" fillId="0" borderId="20" xfId="1" applyBorder="1"/>
    <xf numFmtId="4" fontId="9" fillId="0" borderId="21" xfId="1" applyNumberFormat="1" applyFont="1" applyBorder="1"/>
    <xf numFmtId="4" fontId="18" fillId="0" borderId="21" xfId="1" applyNumberFormat="1" applyFont="1" applyBorder="1"/>
    <xf numFmtId="0" fontId="5" fillId="0" borderId="28" xfId="1" applyBorder="1"/>
    <xf numFmtId="0" fontId="5" fillId="0" borderId="29" xfId="1" applyBorder="1"/>
    <xf numFmtId="0" fontId="5" fillId="0" borderId="30" xfId="1" applyBorder="1"/>
    <xf numFmtId="4" fontId="5" fillId="0" borderId="1" xfId="1" applyNumberFormat="1" applyBorder="1"/>
    <xf numFmtId="0" fontId="5" fillId="0" borderId="11" xfId="1" applyBorder="1"/>
    <xf numFmtId="0" fontId="5" fillId="0" borderId="3" xfId="1" applyBorder="1"/>
    <xf numFmtId="0" fontId="9" fillId="0" borderId="3" xfId="1" applyFont="1" applyBorder="1"/>
    <xf numFmtId="0" fontId="5" fillId="0" borderId="1" xfId="1" applyBorder="1" applyAlignment="1">
      <alignment wrapText="1"/>
    </xf>
    <xf numFmtId="0" fontId="5" fillId="0" borderId="26" xfId="1" applyBorder="1"/>
    <xf numFmtId="0" fontId="5" fillId="0" borderId="31" xfId="1" applyBorder="1"/>
    <xf numFmtId="0" fontId="5" fillId="0" borderId="32" xfId="1" applyBorder="1" applyAlignment="1">
      <alignment textRotation="90"/>
    </xf>
    <xf numFmtId="0" fontId="5" fillId="0" borderId="32" xfId="1" applyBorder="1" applyAlignment="1">
      <alignment textRotation="90" wrapText="1"/>
    </xf>
    <xf numFmtId="0" fontId="5" fillId="0" borderId="32" xfId="1" applyBorder="1"/>
    <xf numFmtId="0" fontId="5" fillId="0" borderId="33" xfId="1" applyBorder="1" applyAlignment="1">
      <alignment textRotation="90"/>
    </xf>
    <xf numFmtId="0" fontId="8" fillId="0" borderId="34" xfId="1" applyFont="1" applyBorder="1"/>
    <xf numFmtId="4" fontId="8" fillId="0" borderId="35" xfId="1" applyNumberFormat="1" applyFont="1" applyBorder="1" applyAlignment="1">
      <alignment textRotation="90" wrapText="1"/>
    </xf>
    <xf numFmtId="4" fontId="8" fillId="0" borderId="32" xfId="1" applyNumberFormat="1" applyFont="1" applyBorder="1" applyAlignment="1">
      <alignment textRotation="90" wrapText="1"/>
    </xf>
    <xf numFmtId="4" fontId="8" fillId="0" borderId="32" xfId="1" applyNumberFormat="1" applyFont="1" applyBorder="1" applyAlignment="1">
      <alignment horizontal="right" textRotation="90" wrapText="1"/>
    </xf>
    <xf numFmtId="4" fontId="8" fillId="2" borderId="32" xfId="1" applyNumberFormat="1" applyFont="1" applyFill="1" applyBorder="1" applyAlignment="1">
      <alignment horizontal="center" textRotation="90" wrapText="1"/>
    </xf>
    <xf numFmtId="49" fontId="8" fillId="0" borderId="32" xfId="1" applyNumberFormat="1" applyFont="1" applyBorder="1" applyAlignment="1">
      <alignment horizontal="right" textRotation="90" wrapText="1"/>
    </xf>
    <xf numFmtId="0" fontId="8" fillId="0" borderId="32" xfId="1" applyFont="1" applyBorder="1" applyAlignment="1">
      <alignment horizontal="center" textRotation="90"/>
    </xf>
    <xf numFmtId="1" fontId="8" fillId="0" borderId="32" xfId="1" applyNumberFormat="1" applyFont="1" applyBorder="1" applyAlignment="1">
      <alignment horizontal="center" textRotation="90"/>
    </xf>
    <xf numFmtId="49" fontId="8" fillId="0" borderId="32" xfId="1" applyNumberFormat="1" applyFont="1" applyBorder="1" applyAlignment="1">
      <alignment horizontal="center"/>
    </xf>
    <xf numFmtId="0" fontId="8" fillId="0" borderId="32" xfId="1" applyFont="1" applyBorder="1" applyAlignment="1">
      <alignment textRotation="90"/>
    </xf>
    <xf numFmtId="0" fontId="5" fillId="0" borderId="36" xfId="1" applyBorder="1" applyAlignment="1">
      <alignment textRotation="90"/>
    </xf>
    <xf numFmtId="0" fontId="9" fillId="0" borderId="0" xfId="1" applyFont="1" applyAlignment="1">
      <alignment horizontal="center"/>
    </xf>
    <xf numFmtId="1" fontId="9" fillId="0" borderId="0" xfId="1" applyNumberFormat="1" applyFont="1" applyAlignment="1">
      <alignment horizontal="center"/>
    </xf>
    <xf numFmtId="4" fontId="19" fillId="0" borderId="37" xfId="1" applyNumberFormat="1" applyFont="1" applyBorder="1"/>
    <xf numFmtId="0" fontId="5" fillId="0" borderId="4" xfId="1" applyBorder="1"/>
    <xf numFmtId="0" fontId="19" fillId="0" borderId="4" xfId="1" applyFont="1" applyBorder="1"/>
    <xf numFmtId="0" fontId="19" fillId="0" borderId="19" xfId="1" applyFont="1" applyBorder="1"/>
    <xf numFmtId="4" fontId="5" fillId="0" borderId="38" xfId="1" applyNumberFormat="1" applyBorder="1"/>
    <xf numFmtId="0" fontId="19" fillId="0" borderId="0" xfId="1" applyFont="1"/>
    <xf numFmtId="0" fontId="19" fillId="0" borderId="10" xfId="1" applyFont="1" applyBorder="1"/>
    <xf numFmtId="9" fontId="5" fillId="0" borderId="0" xfId="1" applyNumberFormat="1"/>
    <xf numFmtId="0" fontId="5" fillId="0" borderId="38" xfId="1" applyBorder="1"/>
    <xf numFmtId="0" fontId="19" fillId="0" borderId="39" xfId="1" applyFont="1" applyBorder="1"/>
    <xf numFmtId="0" fontId="19" fillId="0" borderId="35" xfId="1" applyFont="1" applyBorder="1"/>
    <xf numFmtId="2" fontId="19" fillId="0" borderId="35" xfId="1" applyNumberFormat="1" applyFont="1" applyBorder="1"/>
    <xf numFmtId="0" fontId="19" fillId="0" borderId="36" xfId="1" applyFont="1" applyBorder="1"/>
    <xf numFmtId="4" fontId="19" fillId="0" borderId="40" xfId="1" applyNumberFormat="1" applyFont="1" applyBorder="1"/>
    <xf numFmtId="0" fontId="19" fillId="0" borderId="16" xfId="1" applyFont="1" applyBorder="1" applyProtection="1">
      <protection locked="0"/>
    </xf>
    <xf numFmtId="2" fontId="19" fillId="0" borderId="41" xfId="1" applyNumberFormat="1" applyFont="1" applyBorder="1"/>
    <xf numFmtId="2" fontId="19" fillId="0" borderId="42" xfId="1" applyNumberFormat="1" applyFont="1" applyBorder="1"/>
    <xf numFmtId="2" fontId="19" fillId="0" borderId="4" xfId="1" applyNumberFormat="1" applyFont="1" applyBorder="1"/>
    <xf numFmtId="2" fontId="19" fillId="0" borderId="19" xfId="1" applyNumberFormat="1" applyFont="1" applyBorder="1"/>
    <xf numFmtId="4" fontId="20" fillId="0" borderId="13" xfId="1" applyNumberFormat="1" applyFont="1" applyBorder="1" applyProtection="1">
      <protection locked="0"/>
    </xf>
    <xf numFmtId="2" fontId="19" fillId="0" borderId="43" xfId="2" applyNumberFormat="1" applyFont="1" applyBorder="1" applyAlignment="1" applyProtection="1">
      <alignment horizontal="center"/>
    </xf>
    <xf numFmtId="2" fontId="19" fillId="0" borderId="3" xfId="1" applyNumberFormat="1" applyFont="1" applyBorder="1"/>
    <xf numFmtId="2" fontId="19" fillId="0" borderId="0" xfId="1" applyNumberFormat="1" applyFont="1"/>
    <xf numFmtId="2" fontId="21" fillId="0" borderId="10" xfId="1" applyNumberFormat="1" applyFont="1" applyBorder="1"/>
    <xf numFmtId="0" fontId="19" fillId="0" borderId="1" xfId="1" applyFont="1" applyBorder="1" applyProtection="1">
      <protection locked="0"/>
    </xf>
    <xf numFmtId="4" fontId="20" fillId="0" borderId="1" xfId="1" applyNumberFormat="1" applyFont="1" applyBorder="1" applyProtection="1">
      <protection locked="0"/>
    </xf>
    <xf numFmtId="2" fontId="8" fillId="0" borderId="10" xfId="1" applyNumberFormat="1" applyFont="1" applyBorder="1"/>
    <xf numFmtId="0" fontId="19" fillId="0" borderId="44" xfId="1" applyFont="1" applyBorder="1"/>
    <xf numFmtId="0" fontId="19" fillId="0" borderId="16" xfId="1" applyFont="1" applyBorder="1"/>
    <xf numFmtId="2" fontId="19" fillId="0" borderId="16" xfId="1" applyNumberFormat="1" applyFont="1" applyBorder="1"/>
    <xf numFmtId="0" fontId="19" fillId="0" borderId="42" xfId="1" applyFont="1" applyBorder="1"/>
    <xf numFmtId="4" fontId="19" fillId="0" borderId="45" xfId="1" applyNumberFormat="1" applyFont="1" applyBorder="1"/>
    <xf numFmtId="0" fontId="19" fillId="0" borderId="27" xfId="1" applyFont="1" applyBorder="1"/>
    <xf numFmtId="164" fontId="21" fillId="0" borderId="27" xfId="2" applyFont="1" applyBorder="1" applyProtection="1"/>
    <xf numFmtId="164" fontId="21" fillId="0" borderId="3" xfId="2" applyFont="1" applyBorder="1" applyProtection="1"/>
    <xf numFmtId="164" fontId="21" fillId="0" borderId="0" xfId="2" applyFont="1" applyBorder="1" applyProtection="1"/>
    <xf numFmtId="164" fontId="21" fillId="0" borderId="10" xfId="2" applyFont="1" applyBorder="1" applyAlignment="1" applyProtection="1">
      <alignment horizontal="left"/>
    </xf>
    <xf numFmtId="0" fontId="19" fillId="0" borderId="45" xfId="1" applyFont="1" applyBorder="1"/>
    <xf numFmtId="2" fontId="19" fillId="0" borderId="27" xfId="1" applyNumberFormat="1" applyFont="1" applyBorder="1"/>
    <xf numFmtId="0" fontId="19" fillId="0" borderId="3" xfId="1" applyFont="1" applyBorder="1"/>
    <xf numFmtId="4" fontId="19" fillId="2" borderId="13" xfId="1" applyNumberFormat="1" applyFont="1" applyFill="1" applyBorder="1" applyProtection="1">
      <protection locked="0"/>
    </xf>
    <xf numFmtId="4" fontId="19" fillId="0" borderId="13" xfId="1" applyNumberFormat="1" applyFont="1" applyBorder="1"/>
    <xf numFmtId="2" fontId="19" fillId="0" borderId="46" xfId="1" applyNumberFormat="1" applyFont="1" applyBorder="1"/>
    <xf numFmtId="2" fontId="19" fillId="0" borderId="47" xfId="1" applyNumberFormat="1" applyFont="1" applyBorder="1"/>
    <xf numFmtId="4" fontId="19" fillId="0" borderId="1" xfId="1" applyNumberFormat="1" applyFont="1" applyBorder="1"/>
    <xf numFmtId="4" fontId="19" fillId="2" borderId="1" xfId="1" applyNumberFormat="1" applyFont="1" applyFill="1" applyBorder="1" applyProtection="1">
      <protection locked="0"/>
    </xf>
    <xf numFmtId="4" fontId="19" fillId="0" borderId="25" xfId="1" applyNumberFormat="1" applyFont="1" applyBorder="1"/>
    <xf numFmtId="2" fontId="19" fillId="0" borderId="26" xfId="1" applyNumberFormat="1" applyFont="1" applyBorder="1"/>
    <xf numFmtId="0" fontId="19" fillId="0" borderId="40" xfId="1" applyFont="1" applyBorder="1"/>
    <xf numFmtId="0" fontId="19" fillId="0" borderId="13" xfId="1" applyFont="1" applyBorder="1"/>
    <xf numFmtId="2" fontId="19" fillId="0" borderId="13" xfId="1" applyNumberFormat="1" applyFont="1" applyBorder="1"/>
    <xf numFmtId="0" fontId="19" fillId="0" borderId="11" xfId="1" applyFont="1" applyBorder="1"/>
    <xf numFmtId="0" fontId="19" fillId="0" borderId="46" xfId="1" applyFont="1" applyBorder="1"/>
    <xf numFmtId="0" fontId="19" fillId="0" borderId="47" xfId="1" applyFont="1" applyBorder="1"/>
    <xf numFmtId="0" fontId="19" fillId="0" borderId="51" xfId="1" applyFont="1" applyBorder="1"/>
    <xf numFmtId="0" fontId="19" fillId="0" borderId="52" xfId="1" applyFont="1" applyBorder="1"/>
    <xf numFmtId="2" fontId="19" fillId="0" borderId="52" xfId="1" applyNumberFormat="1" applyFont="1" applyBorder="1"/>
    <xf numFmtId="0" fontId="19" fillId="0" borderId="53" xfId="1" applyFont="1" applyBorder="1"/>
    <xf numFmtId="0" fontId="22" fillId="0" borderId="36" xfId="1" applyFont="1" applyBorder="1"/>
    <xf numFmtId="0" fontId="23" fillId="0" borderId="0" xfId="1" applyFont="1"/>
    <xf numFmtId="0" fontId="21" fillId="0" borderId="0" xfId="1" applyFont="1"/>
    <xf numFmtId="0" fontId="5" fillId="0" borderId="0" xfId="1" applyProtection="1">
      <protection locked="0"/>
    </xf>
    <xf numFmtId="164" fontId="0" fillId="0" borderId="0" xfId="2" applyFont="1" applyProtection="1"/>
    <xf numFmtId="164" fontId="0" fillId="0" borderId="0" xfId="2" applyFont="1" applyAlignment="1" applyProtection="1">
      <alignment horizontal="center"/>
    </xf>
    <xf numFmtId="4" fontId="22" fillId="0" borderId="17" xfId="1" applyNumberFormat="1" applyFont="1" applyBorder="1" applyAlignment="1">
      <alignment horizontal="center"/>
    </xf>
    <xf numFmtId="4" fontId="24" fillId="0" borderId="54" xfId="1" applyNumberFormat="1" applyFont="1" applyBorder="1" applyProtection="1">
      <protection locked="0"/>
    </xf>
    <xf numFmtId="0" fontId="24" fillId="0" borderId="18" xfId="1" applyFont="1" applyBorder="1"/>
    <xf numFmtId="4" fontId="22" fillId="0" borderId="18" xfId="1" applyNumberFormat="1" applyFont="1" applyBorder="1" applyAlignment="1">
      <alignment horizontal="center"/>
    </xf>
    <xf numFmtId="2" fontId="22" fillId="0" borderId="18" xfId="2" applyNumberFormat="1" applyFont="1" applyBorder="1" applyAlignment="1" applyProtection="1">
      <alignment horizontal="center"/>
    </xf>
    <xf numFmtId="0" fontId="22" fillId="0" borderId="18" xfId="1" applyFont="1" applyBorder="1" applyAlignment="1">
      <alignment horizontal="center"/>
    </xf>
    <xf numFmtId="0" fontId="22" fillId="0" borderId="55" xfId="1" applyFont="1" applyBorder="1"/>
    <xf numFmtId="4" fontId="8" fillId="0" borderId="56" xfId="1" applyNumberFormat="1" applyFont="1" applyBorder="1"/>
    <xf numFmtId="4" fontId="8" fillId="2" borderId="25" xfId="1" applyNumberFormat="1" applyFont="1" applyFill="1" applyBorder="1" applyProtection="1">
      <protection locked="0"/>
    </xf>
    <xf numFmtId="0" fontId="8" fillId="0" borderId="57" xfId="1" applyFont="1" applyBorder="1"/>
    <xf numFmtId="165" fontId="8" fillId="0" borderId="57" xfId="1" applyNumberFormat="1" applyFont="1" applyBorder="1" applyAlignment="1">
      <alignment horizontal="center"/>
    </xf>
    <xf numFmtId="164" fontId="8" fillId="0" borderId="57" xfId="2" applyFont="1" applyBorder="1" applyAlignment="1" applyProtection="1">
      <alignment horizontal="center"/>
    </xf>
    <xf numFmtId="0" fontId="8" fillId="0" borderId="57" xfId="1" applyFont="1" applyBorder="1" applyAlignment="1">
      <alignment horizontal="center"/>
    </xf>
    <xf numFmtId="0" fontId="8" fillId="0" borderId="58" xfId="1" applyFont="1" applyBorder="1"/>
    <xf numFmtId="4" fontId="8" fillId="0" borderId="59" xfId="1" applyNumberFormat="1" applyFont="1" applyBorder="1"/>
    <xf numFmtId="4" fontId="8" fillId="2" borderId="1" xfId="1" applyNumberFormat="1" applyFont="1" applyFill="1" applyBorder="1" applyProtection="1">
      <protection locked="0"/>
    </xf>
    <xf numFmtId="0" fontId="8" fillId="0" borderId="60" xfId="1" applyFont="1" applyBorder="1"/>
    <xf numFmtId="165" fontId="8" fillId="0" borderId="60" xfId="1" applyNumberFormat="1" applyFont="1" applyBorder="1" applyAlignment="1">
      <alignment horizontal="center"/>
    </xf>
    <xf numFmtId="164" fontId="8" fillId="0" borderId="60" xfId="2" applyFont="1" applyBorder="1" applyAlignment="1" applyProtection="1">
      <alignment horizontal="center"/>
    </xf>
    <xf numFmtId="0" fontId="8" fillId="0" borderId="60" xfId="1" applyFont="1" applyBorder="1" applyAlignment="1">
      <alignment horizontal="center"/>
    </xf>
    <xf numFmtId="0" fontId="8" fillId="0" borderId="61" xfId="1" applyFont="1" applyBorder="1"/>
    <xf numFmtId="0" fontId="11" fillId="0" borderId="61" xfId="1" applyFont="1" applyBorder="1"/>
    <xf numFmtId="0" fontId="8" fillId="0" borderId="62" xfId="1" applyFont="1" applyBorder="1"/>
    <xf numFmtId="165" fontId="8" fillId="0" borderId="62" xfId="1" applyNumberFormat="1" applyFont="1" applyBorder="1" applyAlignment="1">
      <alignment horizontal="center"/>
    </xf>
    <xf numFmtId="164" fontId="8" fillId="0" borderId="62" xfId="2" applyFont="1" applyBorder="1" applyAlignment="1" applyProtection="1">
      <alignment horizontal="center"/>
    </xf>
    <xf numFmtId="0" fontId="8" fillId="0" borderId="62" xfId="1" applyFont="1" applyBorder="1" applyAlignment="1">
      <alignment horizontal="center"/>
    </xf>
    <xf numFmtId="0" fontId="8" fillId="0" borderId="63" xfId="1" applyFont="1" applyBorder="1"/>
    <xf numFmtId="0" fontId="8" fillId="0" borderId="10" xfId="1" applyFont="1" applyBorder="1"/>
    <xf numFmtId="0" fontId="11" fillId="0" borderId="60" xfId="1" applyFont="1" applyBorder="1"/>
    <xf numFmtId="0" fontId="8" fillId="0" borderId="64" xfId="1" applyFont="1" applyBorder="1" applyAlignment="1">
      <alignment horizontal="center"/>
    </xf>
    <xf numFmtId="0" fontId="8" fillId="0" borderId="65" xfId="1" applyFont="1" applyBorder="1"/>
    <xf numFmtId="0" fontId="8" fillId="0" borderId="0" xfId="1" applyFont="1" applyAlignment="1">
      <alignment horizontal="center"/>
    </xf>
    <xf numFmtId="0" fontId="8" fillId="0" borderId="40" xfId="1" applyFont="1" applyBorder="1" applyAlignment="1">
      <alignment horizontal="center" wrapText="1"/>
    </xf>
    <xf numFmtId="0" fontId="8" fillId="2" borderId="13" xfId="1" applyFont="1" applyFill="1" applyBorder="1" applyAlignment="1">
      <alignment horizontal="center" wrapText="1"/>
    </xf>
    <xf numFmtId="0" fontId="8" fillId="0" borderId="27" xfId="1" applyFont="1" applyBorder="1"/>
    <xf numFmtId="0" fontId="8" fillId="0" borderId="27" xfId="1" applyFont="1" applyBorder="1" applyAlignment="1">
      <alignment horizontal="center" wrapText="1"/>
    </xf>
    <xf numFmtId="164" fontId="8" fillId="0" borderId="27" xfId="2" applyFont="1" applyFill="1" applyBorder="1" applyAlignment="1" applyProtection="1">
      <alignment horizontal="center" wrapText="1"/>
    </xf>
    <xf numFmtId="0" fontId="8" fillId="0" borderId="3" xfId="1" applyFont="1" applyBorder="1" applyAlignment="1">
      <alignment horizontal="center"/>
    </xf>
    <xf numFmtId="0" fontId="8" fillId="0" borderId="66" xfId="1" applyFont="1" applyBorder="1"/>
    <xf numFmtId="0" fontId="8" fillId="5" borderId="31" xfId="1" applyFont="1" applyFill="1" applyBorder="1" applyAlignment="1">
      <alignment horizontal="center" wrapText="1"/>
    </xf>
    <xf numFmtId="0" fontId="8" fillId="2" borderId="32" xfId="1" applyFont="1" applyFill="1" applyBorder="1" applyAlignment="1">
      <alignment horizontal="center" wrapText="1"/>
    </xf>
    <xf numFmtId="0" fontId="8" fillId="5" borderId="32" xfId="1" applyFont="1" applyFill="1" applyBorder="1"/>
    <xf numFmtId="0" fontId="8" fillId="5" borderId="32" xfId="1" applyFont="1" applyFill="1" applyBorder="1" applyAlignment="1">
      <alignment horizontal="center" wrapText="1"/>
    </xf>
    <xf numFmtId="164" fontId="8" fillId="5" borderId="32" xfId="2" applyFont="1" applyFill="1" applyBorder="1" applyAlignment="1" applyProtection="1">
      <alignment horizontal="center" wrapText="1"/>
    </xf>
    <xf numFmtId="0" fontId="8" fillId="5" borderId="32" xfId="1" applyFont="1" applyFill="1" applyBorder="1" applyAlignment="1">
      <alignment horizontal="center"/>
    </xf>
    <xf numFmtId="0" fontId="8" fillId="5" borderId="33" xfId="1" applyFont="1" applyFill="1" applyBorder="1"/>
    <xf numFmtId="0" fontId="19" fillId="0" borderId="0" xfId="1" applyFont="1" applyAlignment="1">
      <alignment horizontal="center"/>
    </xf>
    <xf numFmtId="164" fontId="19" fillId="0" borderId="0" xfId="2" applyFont="1" applyAlignment="1" applyProtection="1">
      <alignment horizontal="center"/>
    </xf>
    <xf numFmtId="0" fontId="25" fillId="0" borderId="0" xfId="1" applyFont="1"/>
    <xf numFmtId="164" fontId="9" fillId="0" borderId="0" xfId="2" applyFont="1" applyProtection="1"/>
    <xf numFmtId="0" fontId="21" fillId="0" borderId="0" xfId="3" applyFont="1"/>
    <xf numFmtId="0" fontId="21" fillId="0" borderId="0" xfId="3" applyFont="1" applyAlignment="1">
      <alignment horizontal="center"/>
    </xf>
    <xf numFmtId="164" fontId="2" fillId="0" borderId="0" xfId="4" applyFont="1" applyBorder="1" applyProtection="1"/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26" fillId="6" borderId="5" xfId="0" applyNumberFormat="1" applyFont="1" applyFill="1" applyBorder="1" applyAlignment="1" applyProtection="1">
      <alignment horizontal="center" vertical="center"/>
      <protection locked="0"/>
    </xf>
    <xf numFmtId="2" fontId="26" fillId="6" borderId="7" xfId="0" applyNumberFormat="1" applyFont="1" applyFill="1" applyBorder="1" applyAlignment="1" applyProtection="1">
      <alignment horizontal="center" vertical="center"/>
      <protection locked="0"/>
    </xf>
    <xf numFmtId="2" fontId="26" fillId="6" borderId="6" xfId="0" applyNumberFormat="1" applyFont="1" applyFill="1" applyBorder="1" applyAlignment="1" applyProtection="1">
      <alignment horizontal="center" vertical="center"/>
      <protection locked="0"/>
    </xf>
    <xf numFmtId="0" fontId="21" fillId="0" borderId="0" xfId="3" applyFont="1" applyAlignment="1">
      <alignment horizontal="right"/>
    </xf>
    <xf numFmtId="0" fontId="26" fillId="0" borderId="5" xfId="0" applyFont="1" applyBorder="1" applyAlignment="1" applyProtection="1">
      <alignment horizontal="center"/>
      <protection locked="0"/>
    </xf>
    <xf numFmtId="0" fontId="26" fillId="0" borderId="6" xfId="0" applyFont="1" applyBorder="1" applyAlignment="1" applyProtection="1">
      <alignment horizontal="center"/>
      <protection locked="0"/>
    </xf>
    <xf numFmtId="0" fontId="28" fillId="0" borderId="0" xfId="0" applyFont="1" applyAlignment="1">
      <alignment horizontal="center" vertical="center" wrapText="1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4" fillId="0" borderId="0" xfId="0" applyFont="1" applyFill="1" applyAlignment="1" applyProtection="1">
      <alignment horizontal="left" vertical="top" wrapText="1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2" fontId="19" fillId="0" borderId="48" xfId="1" applyNumberFormat="1" applyFont="1" applyBorder="1" applyAlignment="1">
      <alignment horizontal="left"/>
    </xf>
    <xf numFmtId="2" fontId="19" fillId="0" borderId="7" xfId="1" applyNumberFormat="1" applyFont="1" applyBorder="1" applyAlignment="1">
      <alignment horizontal="left"/>
    </xf>
    <xf numFmtId="2" fontId="19" fillId="0" borderId="50" xfId="1" applyNumberFormat="1" applyFont="1" applyBorder="1" applyAlignment="1">
      <alignment horizontal="left"/>
    </xf>
    <xf numFmtId="2" fontId="19" fillId="0" borderId="49" xfId="1" applyNumberFormat="1" applyFont="1" applyBorder="1" applyAlignment="1">
      <alignment horizontal="left"/>
    </xf>
    <xf numFmtId="0" fontId="21" fillId="0" borderId="0" xfId="3" applyFont="1" applyAlignment="1">
      <alignment horizontal="right" vertical="center" wrapText="1"/>
    </xf>
    <xf numFmtId="2" fontId="26" fillId="0" borderId="5" xfId="0" applyNumberFormat="1" applyFont="1" applyBorder="1" applyAlignment="1" applyProtection="1">
      <alignment horizontal="center" vertical="center"/>
      <protection locked="0"/>
    </xf>
    <xf numFmtId="2" fontId="26" fillId="0" borderId="6" xfId="0" applyNumberFormat="1" applyFont="1" applyBorder="1" applyAlignment="1" applyProtection="1">
      <alignment horizontal="center" vertical="center"/>
      <protection locked="0"/>
    </xf>
  </cellXfs>
  <cellStyles count="5">
    <cellStyle name="Komma 2" xfId="2" xr:uid="{00000000-0005-0000-0000-000000000000}"/>
    <cellStyle name="Komma 3" xfId="4" xr:uid="{B4E21863-1A83-4344-BE33-A2EE453C3CDC}"/>
    <cellStyle name="Standard" xfId="0" builtinId="0"/>
    <cellStyle name="Standard 2" xfId="1" xr:uid="{00000000-0005-0000-0000-000002000000}"/>
    <cellStyle name="Standard 3" xfId="3" xr:uid="{3C06E6E5-81E2-47B2-81D9-5CBC3170E0CA}"/>
  </cellStyles>
  <dxfs count="18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2CE18-5E20-4EBD-93CF-C45AA52DCDBE}">
  <dimension ref="A2:H29"/>
  <sheetViews>
    <sheetView tabSelected="1" workbookViewId="0">
      <selection activeCell="A28" sqref="A28:H29"/>
    </sheetView>
  </sheetViews>
  <sheetFormatPr baseColWidth="10" defaultRowHeight="15" x14ac:dyDescent="0.25"/>
  <sheetData>
    <row r="2" spans="1:8" ht="21" x14ac:dyDescent="0.35">
      <c r="A2" s="244" t="s">
        <v>304</v>
      </c>
      <c r="B2" s="244"/>
      <c r="C2" s="244"/>
      <c r="D2" s="244"/>
      <c r="E2" s="244"/>
      <c r="F2" s="244"/>
      <c r="G2" s="244"/>
      <c r="H2" s="244"/>
    </row>
    <row r="3" spans="1:8" ht="21" x14ac:dyDescent="0.35">
      <c r="A3" s="244" t="s">
        <v>305</v>
      </c>
      <c r="B3" s="244"/>
      <c r="C3" s="244"/>
      <c r="D3" s="244"/>
      <c r="E3" s="244"/>
      <c r="F3" s="244"/>
      <c r="G3" s="244"/>
      <c r="H3" s="244"/>
    </row>
    <row r="4" spans="1:8" ht="15.75" x14ac:dyDescent="0.25">
      <c r="A4" s="1"/>
      <c r="B4" s="1"/>
      <c r="C4" s="1"/>
      <c r="D4" s="1"/>
      <c r="E4" s="1"/>
      <c r="F4" s="1"/>
      <c r="G4" s="1"/>
      <c r="H4" s="1"/>
    </row>
    <row r="5" spans="1:8" ht="15.75" x14ac:dyDescent="0.25">
      <c r="A5" s="1" t="s">
        <v>6</v>
      </c>
      <c r="B5" s="1"/>
      <c r="C5" s="1" t="str">
        <f>Nebenangebot!C10</f>
        <v>Sekundarschule Droyßig</v>
      </c>
      <c r="D5" s="1"/>
      <c r="E5" s="1"/>
      <c r="F5" s="1"/>
      <c r="G5" s="1"/>
      <c r="H5" s="1"/>
    </row>
    <row r="6" spans="1:8" ht="15.75" x14ac:dyDescent="0.25">
      <c r="A6" s="1"/>
      <c r="B6" s="1"/>
      <c r="C6" s="1" t="str">
        <f>Nebenangebot!C11</f>
        <v>Friedensstraße 6</v>
      </c>
      <c r="D6" s="1"/>
      <c r="E6" s="1"/>
      <c r="F6" s="1"/>
      <c r="G6" s="1"/>
      <c r="H6" s="1"/>
    </row>
    <row r="7" spans="1:8" ht="15.75" x14ac:dyDescent="0.25">
      <c r="A7" s="1"/>
      <c r="B7" s="1"/>
      <c r="C7" s="1" t="str">
        <f>Nebenangebot!C12</f>
        <v>06712 Droyßig</v>
      </c>
      <c r="D7" s="1"/>
      <c r="E7" s="1"/>
      <c r="F7" s="1"/>
      <c r="G7" s="1"/>
      <c r="H7" s="1"/>
    </row>
    <row r="10" spans="1:8" ht="75" customHeight="1" x14ac:dyDescent="0.25">
      <c r="A10" s="245" t="s">
        <v>303</v>
      </c>
      <c r="B10" s="245"/>
      <c r="C10" s="245"/>
      <c r="D10" s="247"/>
      <c r="E10" s="248"/>
      <c r="F10" s="249"/>
      <c r="G10" s="246" t="s">
        <v>301</v>
      </c>
      <c r="H10" s="246"/>
    </row>
    <row r="11" spans="1:8" ht="63" customHeight="1" x14ac:dyDescent="0.25">
      <c r="A11" s="245" t="s">
        <v>302</v>
      </c>
      <c r="B11" s="245"/>
      <c r="C11" s="245"/>
      <c r="D11" s="247">
        <f>D10*1.19</f>
        <v>0</v>
      </c>
      <c r="E11" s="248"/>
      <c r="F11" s="249"/>
      <c r="G11" s="246" t="s">
        <v>301</v>
      </c>
      <c r="H11" s="246"/>
    </row>
    <row r="13" spans="1:8" ht="54" customHeight="1" x14ac:dyDescent="0.25">
      <c r="A13" s="245" t="s">
        <v>300</v>
      </c>
      <c r="B13" s="245"/>
      <c r="C13" s="245"/>
      <c r="D13" s="247">
        <f>Grundreinigung!G29</f>
        <v>0</v>
      </c>
      <c r="E13" s="248"/>
      <c r="F13" s="249"/>
      <c r="G13" s="246" t="s">
        <v>32</v>
      </c>
      <c r="H13" s="246"/>
    </row>
    <row r="14" spans="1:8" ht="60" customHeight="1" x14ac:dyDescent="0.25">
      <c r="A14" s="245" t="s">
        <v>299</v>
      </c>
      <c r="B14" s="245"/>
      <c r="C14" s="245"/>
      <c r="D14" s="247">
        <f>Grundreinigung!G33</f>
        <v>0</v>
      </c>
      <c r="E14" s="248"/>
      <c r="F14" s="249"/>
      <c r="G14" s="246" t="s">
        <v>32</v>
      </c>
      <c r="H14" s="246"/>
    </row>
    <row r="17" spans="1:8" ht="95.25" customHeight="1" x14ac:dyDescent="0.25">
      <c r="A17" s="253" t="s">
        <v>298</v>
      </c>
      <c r="B17" s="253"/>
      <c r="C17" s="253"/>
      <c r="D17" s="247">
        <f>(D11*12)+D14</f>
        <v>0</v>
      </c>
      <c r="E17" s="248"/>
      <c r="F17" s="249"/>
      <c r="G17" s="246" t="s">
        <v>32</v>
      </c>
      <c r="H17" s="246"/>
    </row>
    <row r="18" spans="1:8" x14ac:dyDescent="0.25">
      <c r="A18" s="243"/>
    </row>
    <row r="20" spans="1:8" ht="20.100000000000001" customHeight="1" x14ac:dyDescent="0.25">
      <c r="A20" s="250" t="s">
        <v>292</v>
      </c>
      <c r="B20" s="250"/>
      <c r="C20" s="250"/>
      <c r="D20" s="250"/>
      <c r="E20" s="250"/>
      <c r="F20" s="250"/>
      <c r="G20" s="251"/>
      <c r="H20" s="252"/>
    </row>
    <row r="21" spans="1:8" ht="20.100000000000001" customHeight="1" x14ac:dyDescent="0.25">
      <c r="A21" s="250" t="s">
        <v>297</v>
      </c>
      <c r="B21" s="250"/>
      <c r="C21" s="250"/>
      <c r="D21" s="250"/>
      <c r="E21" s="250"/>
      <c r="F21" s="250"/>
      <c r="G21" s="251"/>
      <c r="H21" s="252"/>
    </row>
    <row r="22" spans="1:8" ht="20.100000000000001" customHeight="1" x14ac:dyDescent="0.25">
      <c r="A22" s="250" t="s">
        <v>296</v>
      </c>
      <c r="B22" s="250"/>
      <c r="C22" s="250"/>
      <c r="D22" s="250"/>
      <c r="E22" s="250"/>
      <c r="F22" s="250"/>
      <c r="G22" s="251"/>
      <c r="H22" s="252"/>
    </row>
    <row r="23" spans="1:8" ht="20.100000000000001" customHeight="1" x14ac:dyDescent="0.25">
      <c r="A23" s="250" t="s">
        <v>293</v>
      </c>
      <c r="B23" s="250"/>
      <c r="C23" s="250"/>
      <c r="D23" s="250"/>
      <c r="E23" s="250"/>
      <c r="F23" s="250"/>
      <c r="G23" s="251"/>
      <c r="H23" s="252"/>
    </row>
    <row r="24" spans="1:8" ht="20.100000000000001" customHeight="1" x14ac:dyDescent="0.25">
      <c r="A24" s="250" t="s">
        <v>294</v>
      </c>
      <c r="B24" s="250"/>
      <c r="C24" s="250"/>
      <c r="D24" s="250"/>
      <c r="E24" s="250"/>
      <c r="F24" s="250"/>
      <c r="G24" s="251"/>
      <c r="H24" s="252"/>
    </row>
    <row r="25" spans="1:8" ht="20.100000000000001" customHeight="1" x14ac:dyDescent="0.25">
      <c r="A25" s="250" t="s">
        <v>295</v>
      </c>
      <c r="B25" s="250"/>
      <c r="C25" s="250"/>
      <c r="D25" s="250"/>
      <c r="E25" s="250"/>
      <c r="F25" s="250"/>
      <c r="G25" s="251"/>
      <c r="H25" s="252"/>
    </row>
    <row r="28" spans="1:8" ht="16.5" thickBot="1" x14ac:dyDescent="0.3">
      <c r="A28" s="254"/>
      <c r="B28" s="254"/>
      <c r="C28" s="254"/>
      <c r="D28" s="254"/>
      <c r="E28" s="254"/>
      <c r="F28" s="254"/>
      <c r="G28" s="254"/>
      <c r="H28" s="254"/>
    </row>
    <row r="29" spans="1:8" ht="15.75" x14ac:dyDescent="0.25">
      <c r="A29" s="1" t="s">
        <v>46</v>
      </c>
      <c r="B29" s="1"/>
      <c r="C29" s="1"/>
      <c r="D29" s="1"/>
      <c r="E29" s="1"/>
      <c r="F29" s="1"/>
      <c r="G29" s="1"/>
      <c r="H29" s="1"/>
    </row>
  </sheetData>
  <sheetProtection algorithmName="SHA-512" hashValue="alvR09MmDBmJwgEdu9eLaMPbQ502aV2Kf5gngS6pCaUczclesqag/oXbBLiICx9FVX/hcX96kBL2ei8DbQEGjA==" saltValue="9b0jI7rnnsOAzIpGt3dJgw==" spinCount="100000" sheet="1" objects="1" scenarios="1"/>
  <mergeCells count="30">
    <mergeCell ref="A28:H28"/>
    <mergeCell ref="A20:F20"/>
    <mergeCell ref="G20:H20"/>
    <mergeCell ref="A23:F23"/>
    <mergeCell ref="G23:H23"/>
    <mergeCell ref="A24:F24"/>
    <mergeCell ref="G24:H24"/>
    <mergeCell ref="A25:F25"/>
    <mergeCell ref="G25:H25"/>
    <mergeCell ref="A21:F21"/>
    <mergeCell ref="A14:C14"/>
    <mergeCell ref="D14:F14"/>
    <mergeCell ref="G14:H14"/>
    <mergeCell ref="A17:C17"/>
    <mergeCell ref="D17:F17"/>
    <mergeCell ref="G17:H17"/>
    <mergeCell ref="A22:F22"/>
    <mergeCell ref="G21:H21"/>
    <mergeCell ref="G22:H22"/>
    <mergeCell ref="A11:C11"/>
    <mergeCell ref="D11:F11"/>
    <mergeCell ref="G11:H11"/>
    <mergeCell ref="A13:C13"/>
    <mergeCell ref="D13:F13"/>
    <mergeCell ref="G13:H13"/>
    <mergeCell ref="A2:H2"/>
    <mergeCell ref="A3:H3"/>
    <mergeCell ref="A10:C10"/>
    <mergeCell ref="G10:H10"/>
    <mergeCell ref="D10:F10"/>
  </mergeCells>
  <conditionalFormatting sqref="A28:H28">
    <cfRule type="cellIs" dxfId="17" priority="2" operator="equal">
      <formula>0</formula>
    </cfRule>
  </conditionalFormatting>
  <conditionalFormatting sqref="D10:D11">
    <cfRule type="cellIs" dxfId="16" priority="5" operator="equal">
      <formula>0</formula>
    </cfRule>
  </conditionalFormatting>
  <conditionalFormatting sqref="D13:D14">
    <cfRule type="cellIs" dxfId="15" priority="4" operator="equal">
      <formula>0</formula>
    </cfRule>
  </conditionalFormatting>
  <conditionalFormatting sqref="D17">
    <cfRule type="cellIs" dxfId="14" priority="3" operator="equal">
      <formula>0</formula>
    </cfRule>
  </conditionalFormatting>
  <conditionalFormatting sqref="G20:H20 G21:G23 G24:H25">
    <cfRule type="cellIs" dxfId="13" priority="1" operator="equal">
      <formula>0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DB997-380D-4B52-A917-5185FF51F381}">
  <dimension ref="A1:W129"/>
  <sheetViews>
    <sheetView view="pageBreakPreview" zoomScaleNormal="100" zoomScaleSheetLayoutView="100" workbookViewId="0">
      <pane ySplit="3" topLeftCell="A4" activePane="bottomLeft" state="frozen"/>
      <selection pane="bottomLeft" activeCell="E5" sqref="E5"/>
    </sheetView>
  </sheetViews>
  <sheetFormatPr baseColWidth="10" defaultRowHeight="12.75" x14ac:dyDescent="0.2"/>
  <cols>
    <col min="1" max="1" width="5.140625" style="12" customWidth="1"/>
    <col min="2" max="2" width="32.5703125" style="12" customWidth="1"/>
    <col min="3" max="3" width="7.5703125" style="13" customWidth="1"/>
    <col min="4" max="4" width="7.140625" style="14" customWidth="1"/>
    <col min="5" max="5" width="6.28515625" style="15" customWidth="1"/>
    <col min="6" max="6" width="5.42578125" style="14" customWidth="1"/>
    <col min="7" max="7" width="12.42578125" style="14" bestFit="1" customWidth="1"/>
    <col min="8" max="8" width="7.28515625" style="12" bestFit="1" customWidth="1"/>
    <col min="9" max="9" width="7.85546875" style="12" bestFit="1" customWidth="1"/>
    <col min="10" max="10" width="5.140625" style="12" bestFit="1" customWidth="1"/>
    <col min="11" max="11" width="7.85546875" style="12" bestFit="1" customWidth="1"/>
    <col min="12" max="12" width="7" style="12" bestFit="1" customWidth="1"/>
    <col min="13" max="13" width="5.85546875" style="12" bestFit="1" customWidth="1"/>
    <col min="14" max="14" width="15.42578125" style="13" customWidth="1"/>
    <col min="15" max="15" width="3.5703125" style="13" customWidth="1"/>
    <col min="16" max="16" width="4.140625" style="12" customWidth="1"/>
    <col min="17" max="17" width="28.5703125" style="12" customWidth="1"/>
    <col min="18" max="18" width="6.85546875" style="12" customWidth="1"/>
    <col min="19" max="19" width="9.7109375" style="12" customWidth="1"/>
    <col min="20" max="20" width="10.140625" style="12" bestFit="1" customWidth="1"/>
    <col min="21" max="21" width="9.42578125" style="12" customWidth="1"/>
    <col min="22" max="22" width="10.85546875" style="12" customWidth="1"/>
    <col min="23" max="25" width="11.42578125" style="12"/>
    <col min="26" max="26" width="1.7109375" style="12" customWidth="1"/>
    <col min="27" max="16384" width="11.42578125" style="12"/>
  </cols>
  <sheetData>
    <row r="1" spans="1:23" x14ac:dyDescent="0.2">
      <c r="B1" s="17" t="s">
        <v>226</v>
      </c>
      <c r="C1" s="17" t="s">
        <v>225</v>
      </c>
      <c r="D1" s="124"/>
      <c r="E1" s="125"/>
      <c r="F1" s="124"/>
      <c r="G1" s="124"/>
      <c r="I1" s="17"/>
      <c r="J1" s="17"/>
      <c r="K1" s="17"/>
      <c r="L1" s="17"/>
      <c r="M1" s="17"/>
      <c r="P1" s="17" t="s">
        <v>224</v>
      </c>
      <c r="Q1" s="17"/>
      <c r="R1" s="17"/>
      <c r="S1" s="17" t="str">
        <f>C1</f>
        <v>Sekundarschule und Turnhalle Droyßig</v>
      </c>
    </row>
    <row r="2" spans="1:23" ht="13.5" thickBot="1" x14ac:dyDescent="0.25"/>
    <row r="3" spans="1:23" ht="87.75" customHeight="1" x14ac:dyDescent="0.2">
      <c r="A3" s="123" t="s">
        <v>223</v>
      </c>
      <c r="B3" s="111" t="s">
        <v>222</v>
      </c>
      <c r="C3" s="122" t="s">
        <v>221</v>
      </c>
      <c r="D3" s="121" t="s">
        <v>220</v>
      </c>
      <c r="E3" s="120" t="s">
        <v>219</v>
      </c>
      <c r="F3" s="119" t="s">
        <v>218</v>
      </c>
      <c r="G3" s="116" t="s">
        <v>217</v>
      </c>
      <c r="H3" s="117" t="s">
        <v>216</v>
      </c>
      <c r="I3" s="118" t="s">
        <v>215</v>
      </c>
      <c r="J3" s="117" t="s">
        <v>43</v>
      </c>
      <c r="K3" s="116" t="s">
        <v>214</v>
      </c>
      <c r="L3" s="115" t="s">
        <v>213</v>
      </c>
      <c r="M3" s="114" t="s">
        <v>212</v>
      </c>
      <c r="N3" s="113" t="s">
        <v>211</v>
      </c>
      <c r="P3" s="112" t="s">
        <v>210</v>
      </c>
      <c r="Q3" s="111" t="s">
        <v>209</v>
      </c>
      <c r="R3" s="111"/>
      <c r="S3" s="110" t="s">
        <v>208</v>
      </c>
      <c r="T3" s="110" t="s">
        <v>207</v>
      </c>
      <c r="U3" s="110" t="s">
        <v>206</v>
      </c>
      <c r="V3" s="109" t="s">
        <v>205</v>
      </c>
      <c r="W3" s="108" t="s">
        <v>204</v>
      </c>
    </row>
    <row r="4" spans="1:23" ht="14.25" customHeight="1" x14ac:dyDescent="0.2">
      <c r="A4" s="86"/>
      <c r="B4" s="85" t="s">
        <v>203</v>
      </c>
      <c r="C4" s="84"/>
      <c r="D4" s="83">
        <f>SUM(C5:C17)-C10-C11-C12-C13-C14-C15-C6-C8</f>
        <v>460.30000000000007</v>
      </c>
      <c r="E4" s="82"/>
      <c r="F4" s="81"/>
      <c r="G4" s="81"/>
      <c r="H4" s="80"/>
      <c r="I4" s="80"/>
      <c r="J4" s="80"/>
      <c r="K4" s="80"/>
      <c r="L4" s="80"/>
      <c r="M4" s="80"/>
      <c r="N4" s="79"/>
      <c r="P4" s="25">
        <v>1</v>
      </c>
      <c r="Q4" s="107" t="s">
        <v>200</v>
      </c>
      <c r="R4" s="13" t="s">
        <v>197</v>
      </c>
      <c r="S4" s="102">
        <f t="shared" ref="S4:S24" ca="1" si="0">SUMIF($D$5:$D$174,R4,$C$5:$C$85)</f>
        <v>94.15</v>
      </c>
      <c r="T4" s="102">
        <f t="shared" ref="T4:T24" ca="1" si="1">SUMIF($D$5:$D$174,R4,$G$5:$G$85)</f>
        <v>14990.64</v>
      </c>
      <c r="U4" s="102">
        <f t="shared" ref="U4:U24" ca="1" si="2">SUMIF($D$5:$D$384,R4,$I$5:$I$173)/12</f>
        <v>1249.22</v>
      </c>
      <c r="V4" s="102">
        <f t="shared" ref="V4:V24" ca="1" si="3">ROUND(SUMIF($D$5:$D$387,R4,$L$5:$L$385),2)</f>
        <v>1249.22</v>
      </c>
      <c r="W4" s="101"/>
    </row>
    <row r="5" spans="1:23" ht="14.25" customHeight="1" x14ac:dyDescent="0.2">
      <c r="A5" s="74" t="s">
        <v>202</v>
      </c>
      <c r="B5" s="72" t="s">
        <v>201</v>
      </c>
      <c r="C5" s="23">
        <v>75.78</v>
      </c>
      <c r="D5" s="71" t="s">
        <v>197</v>
      </c>
      <c r="E5" s="70">
        <v>5</v>
      </c>
      <c r="F5" s="69">
        <f t="shared" ref="F5:F16" si="4">VLOOKUP($E5,$P$28:$R$39,3,FALSE)</f>
        <v>192</v>
      </c>
      <c r="G5" s="66">
        <f t="shared" ref="G5:G16" si="5">F5*C5</f>
        <v>14549.76</v>
      </c>
      <c r="H5" s="68">
        <v>1</v>
      </c>
      <c r="I5" s="65">
        <f t="shared" ref="I5:I16" si="6">G5/H5</f>
        <v>14549.76</v>
      </c>
      <c r="J5" s="68">
        <v>1</v>
      </c>
      <c r="K5" s="64">
        <f t="shared" ref="K5:K16" si="7">I5*J5</f>
        <v>14549.76</v>
      </c>
      <c r="L5" s="64">
        <f t="shared" ref="L5:L16" si="8">K5/12</f>
        <v>1212.48</v>
      </c>
      <c r="M5" s="64">
        <f t="shared" ref="M5:M16" si="9">L5/C5</f>
        <v>16</v>
      </c>
      <c r="N5" s="19"/>
      <c r="P5" s="25">
        <v>2</v>
      </c>
      <c r="Q5" s="104" t="s">
        <v>200</v>
      </c>
      <c r="R5" s="13" t="s">
        <v>158</v>
      </c>
      <c r="S5" s="102">
        <f t="shared" ca="1" si="0"/>
        <v>10.54</v>
      </c>
      <c r="T5" s="102">
        <f t="shared" ca="1" si="1"/>
        <v>0</v>
      </c>
      <c r="U5" s="102">
        <f t="shared" ca="1" si="2"/>
        <v>0</v>
      </c>
      <c r="V5" s="102">
        <f t="shared" ca="1" si="3"/>
        <v>0</v>
      </c>
      <c r="W5" s="101"/>
    </row>
    <row r="6" spans="1:23" ht="14.25" customHeight="1" x14ac:dyDescent="0.2">
      <c r="A6" s="74" t="s">
        <v>199</v>
      </c>
      <c r="B6" s="72" t="s">
        <v>198</v>
      </c>
      <c r="C6" s="23">
        <v>18.37</v>
      </c>
      <c r="D6" s="71" t="s">
        <v>197</v>
      </c>
      <c r="E6" s="70">
        <v>14</v>
      </c>
      <c r="F6" s="69">
        <f t="shared" si="4"/>
        <v>24</v>
      </c>
      <c r="G6" s="66">
        <f t="shared" si="5"/>
        <v>440.88</v>
      </c>
      <c r="H6" s="68">
        <v>1</v>
      </c>
      <c r="I6" s="65">
        <f t="shared" si="6"/>
        <v>440.88</v>
      </c>
      <c r="J6" s="68">
        <v>1</v>
      </c>
      <c r="K6" s="64">
        <f t="shared" si="7"/>
        <v>440.88</v>
      </c>
      <c r="L6" s="64">
        <f t="shared" si="8"/>
        <v>36.74</v>
      </c>
      <c r="M6" s="64">
        <f t="shared" si="9"/>
        <v>2</v>
      </c>
      <c r="N6" s="19" t="s">
        <v>95</v>
      </c>
      <c r="P6" s="25">
        <v>3</v>
      </c>
      <c r="Q6" s="104" t="s">
        <v>196</v>
      </c>
      <c r="R6" s="13" t="s">
        <v>193</v>
      </c>
      <c r="S6" s="102">
        <f t="shared" ca="1" si="0"/>
        <v>75.78</v>
      </c>
      <c r="T6" s="102">
        <f t="shared" ca="1" si="1"/>
        <v>14549.76</v>
      </c>
      <c r="U6" s="102">
        <f t="shared" ca="1" si="2"/>
        <v>1212.48</v>
      </c>
      <c r="V6" s="102">
        <f t="shared" ca="1" si="3"/>
        <v>1212.48</v>
      </c>
      <c r="W6" s="101"/>
    </row>
    <row r="7" spans="1:23" ht="14.25" customHeight="1" x14ac:dyDescent="0.2">
      <c r="A7" s="74" t="s">
        <v>195</v>
      </c>
      <c r="B7" s="72" t="s">
        <v>194</v>
      </c>
      <c r="C7" s="23">
        <v>75.78</v>
      </c>
      <c r="D7" s="71" t="s">
        <v>193</v>
      </c>
      <c r="E7" s="70">
        <v>5</v>
      </c>
      <c r="F7" s="69">
        <f t="shared" si="4"/>
        <v>192</v>
      </c>
      <c r="G7" s="66">
        <f t="shared" si="5"/>
        <v>14549.76</v>
      </c>
      <c r="H7" s="68">
        <v>1</v>
      </c>
      <c r="I7" s="65">
        <f t="shared" si="6"/>
        <v>14549.76</v>
      </c>
      <c r="J7" s="68">
        <v>1</v>
      </c>
      <c r="K7" s="64">
        <f t="shared" si="7"/>
        <v>14549.76</v>
      </c>
      <c r="L7" s="64">
        <f t="shared" si="8"/>
        <v>1212.48</v>
      </c>
      <c r="M7" s="64">
        <f t="shared" si="9"/>
        <v>16</v>
      </c>
      <c r="N7" s="19"/>
      <c r="P7" s="25">
        <v>4</v>
      </c>
      <c r="Q7" s="104" t="s">
        <v>192</v>
      </c>
      <c r="R7" s="13" t="s">
        <v>90</v>
      </c>
      <c r="S7" s="102">
        <f t="shared" ca="1" si="0"/>
        <v>150.13000000000002</v>
      </c>
      <c r="T7" s="102">
        <f t="shared" ca="1" si="1"/>
        <v>10300.240000000002</v>
      </c>
      <c r="U7" s="102">
        <f t="shared" ca="1" si="2"/>
        <v>858.35333333333347</v>
      </c>
      <c r="V7" s="102">
        <f t="shared" ca="1" si="3"/>
        <v>858.35</v>
      </c>
      <c r="W7" s="101"/>
    </row>
    <row r="8" spans="1:23" ht="14.25" customHeight="1" x14ac:dyDescent="0.2">
      <c r="A8" s="74" t="s">
        <v>191</v>
      </c>
      <c r="B8" s="72" t="s">
        <v>91</v>
      </c>
      <c r="C8" s="23">
        <v>9.58</v>
      </c>
      <c r="D8" s="71" t="s">
        <v>90</v>
      </c>
      <c r="E8" s="70">
        <v>1</v>
      </c>
      <c r="F8" s="69">
        <f t="shared" si="4"/>
        <v>40</v>
      </c>
      <c r="G8" s="66">
        <f t="shared" si="5"/>
        <v>383.2</v>
      </c>
      <c r="H8" s="68">
        <v>1</v>
      </c>
      <c r="I8" s="65">
        <f t="shared" si="6"/>
        <v>383.2</v>
      </c>
      <c r="J8" s="68">
        <v>1</v>
      </c>
      <c r="K8" s="64">
        <f t="shared" si="7"/>
        <v>383.2</v>
      </c>
      <c r="L8" s="64">
        <f t="shared" si="8"/>
        <v>31.933333333333334</v>
      </c>
      <c r="M8" s="64">
        <f t="shared" si="9"/>
        <v>3.3333333333333335</v>
      </c>
      <c r="N8" s="34" t="s">
        <v>95</v>
      </c>
      <c r="P8" s="25">
        <v>5</v>
      </c>
      <c r="Q8" s="104" t="s">
        <v>190</v>
      </c>
      <c r="R8" s="13" t="s">
        <v>84</v>
      </c>
      <c r="S8" s="102">
        <f t="shared" ca="1" si="0"/>
        <v>1072.1399999999999</v>
      </c>
      <c r="T8" s="102">
        <f t="shared" ca="1" si="1"/>
        <v>205850.87999999998</v>
      </c>
      <c r="U8" s="102">
        <f t="shared" ca="1" si="2"/>
        <v>17154.239999999998</v>
      </c>
      <c r="V8" s="102">
        <f t="shared" ca="1" si="3"/>
        <v>17154.240000000002</v>
      </c>
      <c r="W8" s="101"/>
    </row>
    <row r="9" spans="1:23" ht="14.25" customHeight="1" x14ac:dyDescent="0.2">
      <c r="A9" s="74" t="s">
        <v>189</v>
      </c>
      <c r="B9" s="72" t="s">
        <v>93</v>
      </c>
      <c r="C9" s="23">
        <v>50.54</v>
      </c>
      <c r="D9" s="71" t="s">
        <v>84</v>
      </c>
      <c r="E9" s="70">
        <v>5</v>
      </c>
      <c r="F9" s="69">
        <f t="shared" si="4"/>
        <v>192</v>
      </c>
      <c r="G9" s="66">
        <f t="shared" si="5"/>
        <v>9703.68</v>
      </c>
      <c r="H9" s="68">
        <v>1</v>
      </c>
      <c r="I9" s="65">
        <f t="shared" si="6"/>
        <v>9703.68</v>
      </c>
      <c r="J9" s="68">
        <v>1</v>
      </c>
      <c r="K9" s="64">
        <f t="shared" si="7"/>
        <v>9703.68</v>
      </c>
      <c r="L9" s="64">
        <f t="shared" si="8"/>
        <v>808.64</v>
      </c>
      <c r="M9" s="64">
        <f t="shared" si="9"/>
        <v>16</v>
      </c>
      <c r="N9" s="19"/>
      <c r="P9" s="25">
        <v>6</v>
      </c>
      <c r="Q9" s="104" t="s">
        <v>186</v>
      </c>
      <c r="R9" s="13" t="s">
        <v>183</v>
      </c>
      <c r="S9" s="102">
        <f t="shared" ca="1" si="0"/>
        <v>59.81</v>
      </c>
      <c r="T9" s="102">
        <f t="shared" ca="1" si="1"/>
        <v>657.91</v>
      </c>
      <c r="U9" s="102">
        <f t="shared" ca="1" si="2"/>
        <v>54.825833333333328</v>
      </c>
      <c r="V9" s="102">
        <f t="shared" ca="1" si="3"/>
        <v>54.83</v>
      </c>
      <c r="W9" s="101"/>
    </row>
    <row r="10" spans="1:23" ht="14.25" customHeight="1" x14ac:dyDescent="0.2">
      <c r="A10" s="74" t="s">
        <v>188</v>
      </c>
      <c r="B10" s="72" t="s">
        <v>187</v>
      </c>
      <c r="C10" s="23">
        <v>9.27</v>
      </c>
      <c r="D10" s="71" t="s">
        <v>183</v>
      </c>
      <c r="E10" s="70" t="s">
        <v>96</v>
      </c>
      <c r="F10" s="69">
        <f t="shared" si="4"/>
        <v>11</v>
      </c>
      <c r="G10" s="66">
        <f t="shared" si="5"/>
        <v>101.97</v>
      </c>
      <c r="H10" s="68">
        <v>1</v>
      </c>
      <c r="I10" s="65">
        <f t="shared" si="6"/>
        <v>101.97</v>
      </c>
      <c r="J10" s="68">
        <v>1</v>
      </c>
      <c r="K10" s="64">
        <f t="shared" si="7"/>
        <v>101.97</v>
      </c>
      <c r="L10" s="64">
        <f t="shared" si="8"/>
        <v>8.4975000000000005</v>
      </c>
      <c r="M10" s="64">
        <f t="shared" si="9"/>
        <v>0.91666666666666674</v>
      </c>
      <c r="N10" s="19" t="s">
        <v>95</v>
      </c>
      <c r="P10" s="25">
        <v>7</v>
      </c>
      <c r="Q10" s="104" t="s">
        <v>186</v>
      </c>
      <c r="R10" s="13" t="s">
        <v>97</v>
      </c>
      <c r="S10" s="102">
        <f t="shared" ca="1" si="0"/>
        <v>50.15</v>
      </c>
      <c r="T10" s="102">
        <f t="shared" ca="1" si="1"/>
        <v>551.65</v>
      </c>
      <c r="U10" s="102">
        <f t="shared" ca="1" si="2"/>
        <v>45.970833333333331</v>
      </c>
      <c r="V10" s="102">
        <f t="shared" ca="1" si="3"/>
        <v>45.97</v>
      </c>
      <c r="W10" s="101"/>
    </row>
    <row r="11" spans="1:23" ht="14.25" customHeight="1" x14ac:dyDescent="0.2">
      <c r="A11" s="74" t="s">
        <v>185</v>
      </c>
      <c r="B11" s="72" t="s">
        <v>184</v>
      </c>
      <c r="C11" s="23">
        <v>50.54</v>
      </c>
      <c r="D11" s="71" t="s">
        <v>183</v>
      </c>
      <c r="E11" s="70" t="s">
        <v>96</v>
      </c>
      <c r="F11" s="69">
        <f t="shared" si="4"/>
        <v>11</v>
      </c>
      <c r="G11" s="66">
        <f t="shared" si="5"/>
        <v>555.93999999999994</v>
      </c>
      <c r="H11" s="68">
        <v>1</v>
      </c>
      <c r="I11" s="65">
        <f t="shared" si="6"/>
        <v>555.93999999999994</v>
      </c>
      <c r="J11" s="68">
        <v>1</v>
      </c>
      <c r="K11" s="64">
        <f t="shared" si="7"/>
        <v>555.93999999999994</v>
      </c>
      <c r="L11" s="64">
        <f t="shared" si="8"/>
        <v>46.328333333333326</v>
      </c>
      <c r="M11" s="64">
        <f t="shared" si="9"/>
        <v>0.91666666666666652</v>
      </c>
      <c r="N11" s="19" t="s">
        <v>95</v>
      </c>
      <c r="P11" s="25">
        <v>8</v>
      </c>
      <c r="Q11" s="104" t="s">
        <v>177</v>
      </c>
      <c r="R11" s="13" t="s">
        <v>81</v>
      </c>
      <c r="S11" s="102">
        <f t="shared" ca="1" si="0"/>
        <v>131.61000000000001</v>
      </c>
      <c r="T11" s="102">
        <f t="shared" ca="1" si="1"/>
        <v>25269.120000000003</v>
      </c>
      <c r="U11" s="102">
        <f t="shared" ca="1" si="2"/>
        <v>2105.7600000000002</v>
      </c>
      <c r="V11" s="102">
        <f t="shared" ca="1" si="3"/>
        <v>2105.7600000000002</v>
      </c>
      <c r="W11" s="101"/>
    </row>
    <row r="12" spans="1:23" ht="14.25" customHeight="1" x14ac:dyDescent="0.2">
      <c r="A12" s="74" t="s">
        <v>182</v>
      </c>
      <c r="B12" s="72" t="s">
        <v>181</v>
      </c>
      <c r="C12" s="23">
        <v>9.27</v>
      </c>
      <c r="D12" s="71" t="s">
        <v>97</v>
      </c>
      <c r="E12" s="70" t="s">
        <v>96</v>
      </c>
      <c r="F12" s="69">
        <f t="shared" si="4"/>
        <v>11</v>
      </c>
      <c r="G12" s="66">
        <f t="shared" si="5"/>
        <v>101.97</v>
      </c>
      <c r="H12" s="68">
        <v>1</v>
      </c>
      <c r="I12" s="65">
        <f t="shared" si="6"/>
        <v>101.97</v>
      </c>
      <c r="J12" s="68">
        <v>1</v>
      </c>
      <c r="K12" s="64">
        <f t="shared" si="7"/>
        <v>101.97</v>
      </c>
      <c r="L12" s="64">
        <f t="shared" si="8"/>
        <v>8.4975000000000005</v>
      </c>
      <c r="M12" s="64">
        <f t="shared" si="9"/>
        <v>0.91666666666666674</v>
      </c>
      <c r="N12" s="19" t="s">
        <v>95</v>
      </c>
      <c r="P12" s="25">
        <v>9</v>
      </c>
      <c r="Q12" s="104" t="s">
        <v>177</v>
      </c>
      <c r="R12" s="13" t="s">
        <v>57</v>
      </c>
      <c r="S12" s="102">
        <f t="shared" ca="1" si="0"/>
        <v>22.1</v>
      </c>
      <c r="T12" s="102">
        <f t="shared" ca="1" si="1"/>
        <v>4243.2</v>
      </c>
      <c r="U12" s="102">
        <f t="shared" ca="1" si="2"/>
        <v>353.59999999999997</v>
      </c>
      <c r="V12" s="102">
        <f t="shared" ca="1" si="3"/>
        <v>353.6</v>
      </c>
      <c r="W12" s="101"/>
    </row>
    <row r="13" spans="1:23" ht="14.25" customHeight="1" x14ac:dyDescent="0.2">
      <c r="A13" s="74" t="s">
        <v>180</v>
      </c>
      <c r="B13" s="72" t="s">
        <v>179</v>
      </c>
      <c r="C13" s="23">
        <v>9.27</v>
      </c>
      <c r="D13" s="71" t="s">
        <v>97</v>
      </c>
      <c r="E13" s="70" t="s">
        <v>96</v>
      </c>
      <c r="F13" s="69">
        <f t="shared" si="4"/>
        <v>11</v>
      </c>
      <c r="G13" s="66">
        <f t="shared" si="5"/>
        <v>101.97</v>
      </c>
      <c r="H13" s="68">
        <v>1</v>
      </c>
      <c r="I13" s="65">
        <f t="shared" si="6"/>
        <v>101.97</v>
      </c>
      <c r="J13" s="68">
        <v>1</v>
      </c>
      <c r="K13" s="64">
        <f t="shared" si="7"/>
        <v>101.97</v>
      </c>
      <c r="L13" s="64">
        <f t="shared" si="8"/>
        <v>8.4975000000000005</v>
      </c>
      <c r="M13" s="64">
        <f t="shared" si="9"/>
        <v>0.91666666666666674</v>
      </c>
      <c r="N13" s="19" t="s">
        <v>95</v>
      </c>
      <c r="P13" s="25">
        <v>10</v>
      </c>
      <c r="Q13" s="104" t="s">
        <v>175</v>
      </c>
      <c r="R13" s="13" t="s">
        <v>174</v>
      </c>
      <c r="S13" s="102">
        <f t="shared" ca="1" si="0"/>
        <v>258.2</v>
      </c>
      <c r="T13" s="102">
        <f t="shared" ca="1" si="1"/>
        <v>49574.399999999994</v>
      </c>
      <c r="U13" s="102">
        <f t="shared" ca="1" si="2"/>
        <v>4131.2</v>
      </c>
      <c r="V13" s="102">
        <f t="shared" ca="1" si="3"/>
        <v>4131.2</v>
      </c>
      <c r="W13" s="101"/>
    </row>
    <row r="14" spans="1:23" ht="14.25" customHeight="1" x14ac:dyDescent="0.2">
      <c r="A14" s="74" t="s">
        <v>178</v>
      </c>
      <c r="B14" s="72" t="s">
        <v>159</v>
      </c>
      <c r="C14" s="23">
        <v>9.27</v>
      </c>
      <c r="D14" s="71" t="s">
        <v>97</v>
      </c>
      <c r="E14" s="70" t="s">
        <v>96</v>
      </c>
      <c r="F14" s="69">
        <f t="shared" si="4"/>
        <v>11</v>
      </c>
      <c r="G14" s="66">
        <f t="shared" si="5"/>
        <v>101.97</v>
      </c>
      <c r="H14" s="68">
        <v>1</v>
      </c>
      <c r="I14" s="65">
        <f t="shared" si="6"/>
        <v>101.97</v>
      </c>
      <c r="J14" s="68">
        <v>1</v>
      </c>
      <c r="K14" s="64">
        <f t="shared" si="7"/>
        <v>101.97</v>
      </c>
      <c r="L14" s="64">
        <f t="shared" si="8"/>
        <v>8.4975000000000005</v>
      </c>
      <c r="M14" s="64">
        <f t="shared" si="9"/>
        <v>0.91666666666666674</v>
      </c>
      <c r="N14" s="19" t="s">
        <v>95</v>
      </c>
      <c r="P14" s="25">
        <v>11</v>
      </c>
      <c r="Q14" s="104" t="s">
        <v>176</v>
      </c>
      <c r="R14" s="13" t="s">
        <v>75</v>
      </c>
      <c r="S14" s="102">
        <f t="shared" ca="1" si="0"/>
        <v>81.710000000000008</v>
      </c>
      <c r="T14" s="102">
        <f t="shared" ca="1" si="1"/>
        <v>10103.6</v>
      </c>
      <c r="U14" s="102">
        <f t="shared" ca="1" si="2"/>
        <v>841.9666666666667</v>
      </c>
      <c r="V14" s="102">
        <f t="shared" ca="1" si="3"/>
        <v>841.97</v>
      </c>
      <c r="W14" s="101"/>
    </row>
    <row r="15" spans="1:23" ht="14.25" customHeight="1" x14ac:dyDescent="0.2">
      <c r="A15" s="74"/>
      <c r="B15" s="106" t="s">
        <v>177</v>
      </c>
      <c r="C15" s="23">
        <v>119.18</v>
      </c>
      <c r="D15" s="71" t="s">
        <v>81</v>
      </c>
      <c r="E15" s="70">
        <v>5</v>
      </c>
      <c r="F15" s="69">
        <f t="shared" si="4"/>
        <v>192</v>
      </c>
      <c r="G15" s="66">
        <f t="shared" si="5"/>
        <v>22882.560000000001</v>
      </c>
      <c r="H15" s="68">
        <v>1</v>
      </c>
      <c r="I15" s="65">
        <f t="shared" si="6"/>
        <v>22882.560000000001</v>
      </c>
      <c r="J15" s="68">
        <v>1</v>
      </c>
      <c r="K15" s="64">
        <f t="shared" si="7"/>
        <v>22882.560000000001</v>
      </c>
      <c r="L15" s="64">
        <f t="shared" si="8"/>
        <v>1906.88</v>
      </c>
      <c r="M15" s="64">
        <f t="shared" si="9"/>
        <v>16</v>
      </c>
      <c r="N15" s="19" t="s">
        <v>95</v>
      </c>
      <c r="P15" s="25">
        <v>12</v>
      </c>
      <c r="Q15" s="104" t="s">
        <v>176</v>
      </c>
      <c r="R15" s="13" t="s">
        <v>105</v>
      </c>
      <c r="S15" s="102">
        <f t="shared" ca="1" si="0"/>
        <v>49.44</v>
      </c>
      <c r="T15" s="102">
        <f t="shared" ca="1" si="1"/>
        <v>5067.6000000000004</v>
      </c>
      <c r="U15" s="102">
        <f t="shared" ca="1" si="2"/>
        <v>422.3</v>
      </c>
      <c r="V15" s="102">
        <f t="shared" ca="1" si="3"/>
        <v>422.3</v>
      </c>
      <c r="W15" s="101"/>
    </row>
    <row r="16" spans="1:23" ht="14.25" customHeight="1" x14ac:dyDescent="0.2">
      <c r="A16" s="74"/>
      <c r="B16" s="72" t="s">
        <v>175</v>
      </c>
      <c r="C16" s="23">
        <v>258.2</v>
      </c>
      <c r="D16" s="71" t="s">
        <v>174</v>
      </c>
      <c r="E16" s="70">
        <v>5</v>
      </c>
      <c r="F16" s="69">
        <f t="shared" si="4"/>
        <v>192</v>
      </c>
      <c r="G16" s="66">
        <f t="shared" si="5"/>
        <v>49574.399999999994</v>
      </c>
      <c r="H16" s="68">
        <v>1</v>
      </c>
      <c r="I16" s="65">
        <f t="shared" si="6"/>
        <v>49574.399999999994</v>
      </c>
      <c r="J16" s="68">
        <v>1</v>
      </c>
      <c r="K16" s="64">
        <f t="shared" si="7"/>
        <v>49574.399999999994</v>
      </c>
      <c r="L16" s="64">
        <f t="shared" si="8"/>
        <v>4131.2</v>
      </c>
      <c r="M16" s="64">
        <f t="shared" si="9"/>
        <v>16</v>
      </c>
      <c r="N16" s="19" t="s">
        <v>173</v>
      </c>
      <c r="P16" s="25">
        <v>13</v>
      </c>
      <c r="Q16" s="104" t="s">
        <v>172</v>
      </c>
      <c r="R16" s="13" t="s">
        <v>60</v>
      </c>
      <c r="S16" s="102">
        <f t="shared" ca="1" si="0"/>
        <v>140.47000000000006</v>
      </c>
      <c r="T16" s="102">
        <f t="shared" ca="1" si="1"/>
        <v>24690.239999999998</v>
      </c>
      <c r="U16" s="102">
        <f t="shared" ca="1" si="2"/>
        <v>2057.52</v>
      </c>
      <c r="V16" s="102">
        <f t="shared" ca="1" si="3"/>
        <v>2057.52</v>
      </c>
      <c r="W16" s="101"/>
    </row>
    <row r="17" spans="1:23" ht="14.25" customHeight="1" x14ac:dyDescent="0.2">
      <c r="A17" s="25"/>
      <c r="B17" s="72"/>
      <c r="C17" s="23"/>
      <c r="D17" s="71"/>
      <c r="E17" s="70"/>
      <c r="F17" s="69"/>
      <c r="G17" s="66"/>
      <c r="H17" s="68"/>
      <c r="I17" s="65"/>
      <c r="J17" s="68"/>
      <c r="K17" s="64"/>
      <c r="L17" s="64"/>
      <c r="M17" s="64"/>
      <c r="N17" s="19"/>
      <c r="P17" s="25">
        <v>14</v>
      </c>
      <c r="Q17" s="104" t="s">
        <v>171</v>
      </c>
      <c r="R17" s="13" t="s">
        <v>170</v>
      </c>
      <c r="S17" s="102">
        <f t="shared" ca="1" si="0"/>
        <v>292.18</v>
      </c>
      <c r="T17" s="102">
        <f t="shared" ca="1" si="1"/>
        <v>56098.559999999998</v>
      </c>
      <c r="U17" s="102">
        <f t="shared" ca="1" si="2"/>
        <v>4674.88</v>
      </c>
      <c r="V17" s="102">
        <f t="shared" ca="1" si="3"/>
        <v>4674.88</v>
      </c>
      <c r="W17" s="101"/>
    </row>
    <row r="18" spans="1:23" ht="14.25" customHeight="1" x14ac:dyDescent="0.2">
      <c r="A18" s="86"/>
      <c r="B18" s="85" t="s">
        <v>169</v>
      </c>
      <c r="C18" s="84"/>
      <c r="D18" s="83">
        <f>SUM(C19:C26)</f>
        <v>304.51000000000005</v>
      </c>
      <c r="E18" s="82"/>
      <c r="F18" s="81"/>
      <c r="G18" s="81"/>
      <c r="H18" s="80"/>
      <c r="I18" s="80"/>
      <c r="J18" s="80"/>
      <c r="K18" s="80"/>
      <c r="L18" s="80"/>
      <c r="M18" s="80"/>
      <c r="N18" s="79"/>
      <c r="P18" s="25">
        <v>15</v>
      </c>
      <c r="Q18" s="104" t="s">
        <v>168</v>
      </c>
      <c r="R18" s="13" t="s">
        <v>67</v>
      </c>
      <c r="S18" s="102">
        <f t="shared" ca="1" si="0"/>
        <v>37.799999999999997</v>
      </c>
      <c r="T18" s="102">
        <f t="shared" ca="1" si="1"/>
        <v>7257.6</v>
      </c>
      <c r="U18" s="102">
        <f t="shared" ca="1" si="2"/>
        <v>604.80000000000007</v>
      </c>
      <c r="V18" s="102">
        <f t="shared" ca="1" si="3"/>
        <v>604.79999999999995</v>
      </c>
      <c r="W18" s="101"/>
    </row>
    <row r="19" spans="1:23" ht="14.25" customHeight="1" x14ac:dyDescent="0.2">
      <c r="A19" s="91" t="s">
        <v>167</v>
      </c>
      <c r="B19" s="72" t="s">
        <v>166</v>
      </c>
      <c r="C19" s="23">
        <v>12.36</v>
      </c>
      <c r="D19" s="71" t="s">
        <v>75</v>
      </c>
      <c r="E19" s="70">
        <v>1</v>
      </c>
      <c r="F19" s="69">
        <f t="shared" ref="F19:F26" si="10">VLOOKUP($E19,$P$28:$R$39,3,FALSE)</f>
        <v>40</v>
      </c>
      <c r="G19" s="66">
        <f t="shared" ref="G19:G26" si="11">F19*C19</f>
        <v>494.4</v>
      </c>
      <c r="H19" s="68">
        <v>1</v>
      </c>
      <c r="I19" s="65">
        <f t="shared" ref="I19:I26" si="12">G19/H19</f>
        <v>494.4</v>
      </c>
      <c r="J19" s="68">
        <v>1</v>
      </c>
      <c r="K19" s="64">
        <f t="shared" ref="K19:K26" si="13">I19*J19</f>
        <v>494.4</v>
      </c>
      <c r="L19" s="64">
        <f t="shared" ref="L19:L26" si="14">K19/12</f>
        <v>41.199999999999996</v>
      </c>
      <c r="M19" s="64">
        <f t="shared" ref="M19:M26" si="15">L19/C19</f>
        <v>3.333333333333333</v>
      </c>
      <c r="N19" s="19"/>
      <c r="P19" s="25">
        <v>16</v>
      </c>
      <c r="Q19" s="104" t="s">
        <v>165</v>
      </c>
      <c r="R19" s="13" t="s">
        <v>55</v>
      </c>
      <c r="S19" s="102">
        <f t="shared" ca="1" si="0"/>
        <v>30</v>
      </c>
      <c r="T19" s="102">
        <f t="shared" ca="1" si="1"/>
        <v>5760</v>
      </c>
      <c r="U19" s="102">
        <f t="shared" ca="1" si="2"/>
        <v>480</v>
      </c>
      <c r="V19" s="102">
        <f t="shared" ca="1" si="3"/>
        <v>480</v>
      </c>
      <c r="W19" s="101"/>
    </row>
    <row r="20" spans="1:23" ht="14.25" customHeight="1" x14ac:dyDescent="0.2">
      <c r="A20" s="91" t="s">
        <v>164</v>
      </c>
      <c r="B20" s="72" t="s">
        <v>93</v>
      </c>
      <c r="C20" s="23">
        <v>50.54</v>
      </c>
      <c r="D20" s="71" t="s">
        <v>84</v>
      </c>
      <c r="E20" s="70">
        <v>5</v>
      </c>
      <c r="F20" s="69">
        <f t="shared" si="10"/>
        <v>192</v>
      </c>
      <c r="G20" s="66">
        <f t="shared" si="11"/>
        <v>9703.68</v>
      </c>
      <c r="H20" s="68">
        <v>1</v>
      </c>
      <c r="I20" s="65">
        <f t="shared" si="12"/>
        <v>9703.68</v>
      </c>
      <c r="J20" s="68">
        <v>1</v>
      </c>
      <c r="K20" s="64">
        <f t="shared" si="13"/>
        <v>9703.68</v>
      </c>
      <c r="L20" s="64">
        <f t="shared" si="14"/>
        <v>808.64</v>
      </c>
      <c r="M20" s="64">
        <f t="shared" si="15"/>
        <v>16</v>
      </c>
      <c r="N20" s="19"/>
      <c r="P20" s="25">
        <v>17</v>
      </c>
      <c r="Q20" s="104"/>
      <c r="R20" s="13"/>
      <c r="S20" s="102">
        <f t="shared" ca="1" si="0"/>
        <v>0</v>
      </c>
      <c r="T20" s="102">
        <f t="shared" ca="1" si="1"/>
        <v>0</v>
      </c>
      <c r="U20" s="102">
        <f t="shared" ca="1" si="2"/>
        <v>0</v>
      </c>
      <c r="V20" s="102">
        <f t="shared" ca="1" si="3"/>
        <v>0</v>
      </c>
      <c r="W20" s="101"/>
    </row>
    <row r="21" spans="1:23" ht="14.25" customHeight="1" x14ac:dyDescent="0.2">
      <c r="A21" s="91" t="s">
        <v>163</v>
      </c>
      <c r="B21" s="72" t="s">
        <v>91</v>
      </c>
      <c r="C21" s="23">
        <v>22.37</v>
      </c>
      <c r="D21" s="71" t="s">
        <v>90</v>
      </c>
      <c r="E21" s="70">
        <v>1</v>
      </c>
      <c r="F21" s="69">
        <f t="shared" si="10"/>
        <v>40</v>
      </c>
      <c r="G21" s="66">
        <f t="shared" si="11"/>
        <v>894.80000000000007</v>
      </c>
      <c r="H21" s="68">
        <v>1</v>
      </c>
      <c r="I21" s="65">
        <f t="shared" si="12"/>
        <v>894.80000000000007</v>
      </c>
      <c r="J21" s="68">
        <v>1</v>
      </c>
      <c r="K21" s="64">
        <f t="shared" si="13"/>
        <v>894.80000000000007</v>
      </c>
      <c r="L21" s="64">
        <f t="shared" si="14"/>
        <v>74.566666666666677</v>
      </c>
      <c r="M21" s="64">
        <f t="shared" si="15"/>
        <v>3.3333333333333335</v>
      </c>
      <c r="N21" s="19"/>
      <c r="P21" s="25">
        <v>18</v>
      </c>
      <c r="Q21" s="104"/>
      <c r="R21" s="13"/>
      <c r="S21" s="102">
        <f t="shared" ca="1" si="0"/>
        <v>0</v>
      </c>
      <c r="T21" s="102">
        <f t="shared" ca="1" si="1"/>
        <v>0</v>
      </c>
      <c r="U21" s="102">
        <f t="shared" ca="1" si="2"/>
        <v>0</v>
      </c>
      <c r="V21" s="102">
        <f t="shared" ca="1" si="3"/>
        <v>0</v>
      </c>
      <c r="W21" s="101"/>
    </row>
    <row r="22" spans="1:23" ht="14.25" customHeight="1" x14ac:dyDescent="0.2">
      <c r="A22" s="91" t="s">
        <v>162</v>
      </c>
      <c r="B22" s="72" t="s">
        <v>93</v>
      </c>
      <c r="C22" s="23">
        <v>75.78</v>
      </c>
      <c r="D22" s="71" t="s">
        <v>84</v>
      </c>
      <c r="E22" s="70">
        <v>5</v>
      </c>
      <c r="F22" s="69">
        <f t="shared" si="10"/>
        <v>192</v>
      </c>
      <c r="G22" s="66">
        <f t="shared" si="11"/>
        <v>14549.76</v>
      </c>
      <c r="H22" s="68">
        <v>1</v>
      </c>
      <c r="I22" s="65">
        <f t="shared" si="12"/>
        <v>14549.76</v>
      </c>
      <c r="J22" s="68">
        <v>1</v>
      </c>
      <c r="K22" s="64">
        <f t="shared" si="13"/>
        <v>14549.76</v>
      </c>
      <c r="L22" s="64">
        <f t="shared" si="14"/>
        <v>1212.48</v>
      </c>
      <c r="M22" s="64">
        <f t="shared" si="15"/>
        <v>16</v>
      </c>
      <c r="N22" s="19"/>
      <c r="P22" s="25">
        <v>19</v>
      </c>
      <c r="Q22" s="105"/>
      <c r="R22" s="13"/>
      <c r="S22" s="102">
        <f t="shared" ca="1" si="0"/>
        <v>0</v>
      </c>
      <c r="T22" s="102">
        <f t="shared" ca="1" si="1"/>
        <v>0</v>
      </c>
      <c r="U22" s="102">
        <f t="shared" ca="1" si="2"/>
        <v>0</v>
      </c>
      <c r="V22" s="102">
        <f t="shared" ca="1" si="3"/>
        <v>0</v>
      </c>
      <c r="W22" s="101"/>
    </row>
    <row r="23" spans="1:23" ht="14.25" customHeight="1" x14ac:dyDescent="0.2">
      <c r="A23" s="91"/>
      <c r="B23" s="72" t="s">
        <v>91</v>
      </c>
      <c r="C23" s="23">
        <v>9.58</v>
      </c>
      <c r="D23" s="71" t="s">
        <v>90</v>
      </c>
      <c r="E23" s="70">
        <v>1</v>
      </c>
      <c r="F23" s="69">
        <f t="shared" si="10"/>
        <v>40</v>
      </c>
      <c r="G23" s="66">
        <f t="shared" si="11"/>
        <v>383.2</v>
      </c>
      <c r="H23" s="68">
        <v>1</v>
      </c>
      <c r="I23" s="65">
        <f t="shared" si="12"/>
        <v>383.2</v>
      </c>
      <c r="J23" s="68">
        <v>1</v>
      </c>
      <c r="K23" s="64">
        <f t="shared" si="13"/>
        <v>383.2</v>
      </c>
      <c r="L23" s="64">
        <f t="shared" si="14"/>
        <v>31.933333333333334</v>
      </c>
      <c r="M23" s="64">
        <f t="shared" si="15"/>
        <v>3.3333333333333335</v>
      </c>
      <c r="N23" s="19"/>
      <c r="P23" s="25">
        <v>20</v>
      </c>
      <c r="Q23" s="104"/>
      <c r="R23" s="13"/>
      <c r="S23" s="102">
        <f t="shared" ca="1" si="0"/>
        <v>0</v>
      </c>
      <c r="T23" s="102">
        <f t="shared" ca="1" si="1"/>
        <v>0</v>
      </c>
      <c r="U23" s="102">
        <f t="shared" ca="1" si="2"/>
        <v>0</v>
      </c>
      <c r="V23" s="102">
        <f t="shared" ca="1" si="3"/>
        <v>0</v>
      </c>
      <c r="W23" s="101"/>
    </row>
    <row r="24" spans="1:23" ht="14.25" customHeight="1" x14ac:dyDescent="0.2">
      <c r="A24" s="91" t="s">
        <v>161</v>
      </c>
      <c r="B24" s="72" t="s">
        <v>93</v>
      </c>
      <c r="C24" s="23">
        <v>75.78</v>
      </c>
      <c r="D24" s="71" t="s">
        <v>84</v>
      </c>
      <c r="E24" s="70">
        <v>5</v>
      </c>
      <c r="F24" s="69">
        <f t="shared" si="10"/>
        <v>192</v>
      </c>
      <c r="G24" s="66">
        <f t="shared" si="11"/>
        <v>14549.76</v>
      </c>
      <c r="H24" s="68">
        <v>1</v>
      </c>
      <c r="I24" s="65">
        <f t="shared" si="12"/>
        <v>14549.76</v>
      </c>
      <c r="J24" s="68">
        <v>1</v>
      </c>
      <c r="K24" s="64">
        <f t="shared" si="13"/>
        <v>14549.76</v>
      </c>
      <c r="L24" s="64">
        <f t="shared" si="14"/>
        <v>1212.48</v>
      </c>
      <c r="M24" s="64">
        <f t="shared" si="15"/>
        <v>16</v>
      </c>
      <c r="N24" s="19"/>
      <c r="P24" s="25">
        <v>21</v>
      </c>
      <c r="Q24" s="103"/>
      <c r="S24" s="102">
        <f t="shared" ca="1" si="0"/>
        <v>0</v>
      </c>
      <c r="T24" s="102">
        <f t="shared" ca="1" si="1"/>
        <v>0</v>
      </c>
      <c r="U24" s="102">
        <f t="shared" ca="1" si="2"/>
        <v>0</v>
      </c>
      <c r="V24" s="102">
        <f t="shared" ca="1" si="3"/>
        <v>0</v>
      </c>
      <c r="W24" s="101"/>
    </row>
    <row r="25" spans="1:23" ht="14.25" customHeight="1" thickBot="1" x14ac:dyDescent="0.25">
      <c r="A25" s="91"/>
      <c r="B25" s="72" t="s">
        <v>129</v>
      </c>
      <c r="C25" s="23">
        <v>47.56</v>
      </c>
      <c r="D25" s="71" t="s">
        <v>60</v>
      </c>
      <c r="E25" s="70">
        <v>5</v>
      </c>
      <c r="F25" s="69">
        <f t="shared" si="10"/>
        <v>192</v>
      </c>
      <c r="G25" s="66">
        <f t="shared" si="11"/>
        <v>9131.52</v>
      </c>
      <c r="H25" s="68">
        <v>1</v>
      </c>
      <c r="I25" s="65">
        <f t="shared" si="12"/>
        <v>9131.52</v>
      </c>
      <c r="J25" s="68">
        <v>1</v>
      </c>
      <c r="K25" s="64">
        <f t="shared" si="13"/>
        <v>9131.52</v>
      </c>
      <c r="L25" s="64">
        <f t="shared" si="14"/>
        <v>760.96</v>
      </c>
      <c r="M25" s="64">
        <f t="shared" si="15"/>
        <v>16</v>
      </c>
      <c r="N25" s="19" t="s">
        <v>128</v>
      </c>
      <c r="P25" s="100"/>
      <c r="Q25" s="99"/>
      <c r="R25" s="99"/>
      <c r="S25" s="98">
        <f ca="1">SUM(S3:S24)</f>
        <v>2556.21</v>
      </c>
      <c r="T25" s="98">
        <f ca="1">SUM(T3:T24)</f>
        <v>434965.39999999985</v>
      </c>
      <c r="U25" s="97">
        <f ca="1">SUM(U4:U24)</f>
        <v>36247.116666666669</v>
      </c>
      <c r="V25" s="97">
        <f ca="1">SUM(V3:V24)</f>
        <v>36247.12000000001</v>
      </c>
      <c r="W25" s="96"/>
    </row>
    <row r="26" spans="1:23" ht="14.25" customHeight="1" x14ac:dyDescent="0.2">
      <c r="A26" s="91" t="s">
        <v>160</v>
      </c>
      <c r="B26" s="72" t="s">
        <v>159</v>
      </c>
      <c r="C26" s="23">
        <v>10.54</v>
      </c>
      <c r="D26" s="71" t="s">
        <v>158</v>
      </c>
      <c r="E26" s="70"/>
      <c r="F26" s="69">
        <f t="shared" si="10"/>
        <v>0</v>
      </c>
      <c r="G26" s="66">
        <f t="shared" si="11"/>
        <v>0</v>
      </c>
      <c r="H26" s="68">
        <v>1</v>
      </c>
      <c r="I26" s="65">
        <f t="shared" si="12"/>
        <v>0</v>
      </c>
      <c r="J26" s="68">
        <v>1</v>
      </c>
      <c r="K26" s="64">
        <f t="shared" si="13"/>
        <v>0</v>
      </c>
      <c r="L26" s="64">
        <f t="shared" si="14"/>
        <v>0</v>
      </c>
      <c r="M26" s="64">
        <f t="shared" si="15"/>
        <v>0</v>
      </c>
      <c r="N26" s="19" t="s">
        <v>95</v>
      </c>
    </row>
    <row r="27" spans="1:23" ht="14.25" customHeight="1" x14ac:dyDescent="0.2">
      <c r="A27" s="25"/>
      <c r="B27" s="72"/>
      <c r="C27" s="23"/>
      <c r="D27" s="71"/>
      <c r="E27" s="70"/>
      <c r="F27" s="69"/>
      <c r="G27" s="66"/>
      <c r="H27" s="68"/>
      <c r="I27" s="65"/>
      <c r="J27" s="68"/>
      <c r="K27" s="64"/>
      <c r="L27" s="64"/>
      <c r="M27" s="64"/>
      <c r="N27" s="19"/>
      <c r="P27" s="17" t="s">
        <v>157</v>
      </c>
      <c r="S27" s="17" t="s">
        <v>156</v>
      </c>
    </row>
    <row r="28" spans="1:23" ht="14.25" customHeight="1" x14ac:dyDescent="0.2">
      <c r="A28" s="86"/>
      <c r="B28" s="85" t="s">
        <v>155</v>
      </c>
      <c r="C28" s="84"/>
      <c r="D28" s="83">
        <f>SUM(C29:C38)</f>
        <v>357.14</v>
      </c>
      <c r="E28" s="82"/>
      <c r="F28" s="81"/>
      <c r="G28" s="81"/>
      <c r="H28" s="80"/>
      <c r="I28" s="80"/>
      <c r="J28" s="80"/>
      <c r="K28" s="80"/>
      <c r="L28" s="80"/>
      <c r="M28" s="80"/>
      <c r="N28" s="79"/>
      <c r="P28" s="14">
        <v>0</v>
      </c>
      <c r="Q28" s="12" t="s">
        <v>154</v>
      </c>
      <c r="R28" s="95">
        <v>0</v>
      </c>
    </row>
    <row r="29" spans="1:23" ht="14.25" customHeight="1" x14ac:dyDescent="0.2">
      <c r="A29" s="90" t="s">
        <v>153</v>
      </c>
      <c r="B29" s="72" t="s">
        <v>93</v>
      </c>
      <c r="C29" s="23">
        <v>50.54</v>
      </c>
      <c r="D29" s="71" t="s">
        <v>84</v>
      </c>
      <c r="E29" s="70">
        <v>5</v>
      </c>
      <c r="F29" s="69">
        <f t="shared" ref="F29:F37" si="16">VLOOKUP($E29,$P$28:$R$39,3,FALSE)</f>
        <v>192</v>
      </c>
      <c r="G29" s="66">
        <f t="shared" ref="G29:G37" si="17">F29*C29</f>
        <v>9703.68</v>
      </c>
      <c r="H29" s="68">
        <v>1</v>
      </c>
      <c r="I29" s="65">
        <f t="shared" ref="I29:I37" si="18">G29/H29</f>
        <v>9703.68</v>
      </c>
      <c r="J29" s="68">
        <v>1</v>
      </c>
      <c r="K29" s="64">
        <f t="shared" ref="K29:K37" si="19">I29*J29</f>
        <v>9703.68</v>
      </c>
      <c r="L29" s="64">
        <f t="shared" ref="L29:L37" si="20">K29/12</f>
        <v>808.64</v>
      </c>
      <c r="M29" s="64">
        <f t="shared" ref="M29:M37" si="21">L29/C29</f>
        <v>16</v>
      </c>
      <c r="N29" s="19"/>
      <c r="P29" s="14">
        <v>1</v>
      </c>
      <c r="Q29" s="12" t="s">
        <v>152</v>
      </c>
      <c r="R29" s="89">
        <v>40</v>
      </c>
      <c r="S29" s="12" t="s">
        <v>151</v>
      </c>
    </row>
    <row r="30" spans="1:23" ht="14.25" customHeight="1" x14ac:dyDescent="0.2">
      <c r="A30" s="90" t="s">
        <v>150</v>
      </c>
      <c r="B30" s="72" t="s">
        <v>117</v>
      </c>
      <c r="C30" s="23">
        <v>12.36</v>
      </c>
      <c r="D30" s="71" t="s">
        <v>105</v>
      </c>
      <c r="E30" s="70">
        <v>2</v>
      </c>
      <c r="F30" s="69">
        <f t="shared" si="16"/>
        <v>80</v>
      </c>
      <c r="G30" s="66">
        <f t="shared" si="17"/>
        <v>988.8</v>
      </c>
      <c r="H30" s="68">
        <v>1</v>
      </c>
      <c r="I30" s="65">
        <f t="shared" si="18"/>
        <v>988.8</v>
      </c>
      <c r="J30" s="68">
        <v>1</v>
      </c>
      <c r="K30" s="64">
        <f t="shared" si="19"/>
        <v>988.8</v>
      </c>
      <c r="L30" s="64">
        <f t="shared" si="20"/>
        <v>82.399999999999991</v>
      </c>
      <c r="M30" s="64">
        <f t="shared" si="21"/>
        <v>6.6666666666666661</v>
      </c>
      <c r="N30" s="19"/>
      <c r="P30" s="14">
        <v>2</v>
      </c>
      <c r="Q30" s="12" t="s">
        <v>149</v>
      </c>
      <c r="R30" s="89">
        <v>80</v>
      </c>
      <c r="S30" s="12" t="s">
        <v>148</v>
      </c>
    </row>
    <row r="31" spans="1:23" x14ac:dyDescent="0.2">
      <c r="A31" s="90" t="s">
        <v>147</v>
      </c>
      <c r="B31" s="72" t="s">
        <v>76</v>
      </c>
      <c r="C31" s="94">
        <v>40.799999999999997</v>
      </c>
      <c r="D31" s="93" t="s">
        <v>75</v>
      </c>
      <c r="E31" s="92">
        <v>5</v>
      </c>
      <c r="F31" s="69">
        <f t="shared" si="16"/>
        <v>192</v>
      </c>
      <c r="G31" s="66">
        <f t="shared" si="17"/>
        <v>7833.5999999999995</v>
      </c>
      <c r="H31" s="68">
        <v>1</v>
      </c>
      <c r="I31" s="65">
        <f t="shared" si="18"/>
        <v>7833.5999999999995</v>
      </c>
      <c r="J31" s="68">
        <v>1</v>
      </c>
      <c r="K31" s="64">
        <f t="shared" si="19"/>
        <v>7833.5999999999995</v>
      </c>
      <c r="L31" s="64">
        <f t="shared" si="20"/>
        <v>652.79999999999995</v>
      </c>
      <c r="M31" s="64">
        <f t="shared" si="21"/>
        <v>16</v>
      </c>
      <c r="N31" s="19"/>
      <c r="P31" s="14">
        <v>2.5</v>
      </c>
      <c r="Q31" s="12" t="s">
        <v>146</v>
      </c>
      <c r="R31" s="89">
        <v>100</v>
      </c>
      <c r="S31" s="12" t="s">
        <v>145</v>
      </c>
    </row>
    <row r="32" spans="1:23" x14ac:dyDescent="0.2">
      <c r="A32" s="90" t="s">
        <v>144</v>
      </c>
      <c r="B32" s="72" t="s">
        <v>93</v>
      </c>
      <c r="C32" s="23">
        <v>75.78</v>
      </c>
      <c r="D32" s="71" t="s">
        <v>84</v>
      </c>
      <c r="E32" s="70">
        <v>5</v>
      </c>
      <c r="F32" s="69">
        <f t="shared" si="16"/>
        <v>192</v>
      </c>
      <c r="G32" s="66">
        <f t="shared" si="17"/>
        <v>14549.76</v>
      </c>
      <c r="H32" s="68">
        <v>1</v>
      </c>
      <c r="I32" s="65">
        <f t="shared" si="18"/>
        <v>14549.76</v>
      </c>
      <c r="J32" s="68">
        <v>1</v>
      </c>
      <c r="K32" s="64">
        <f t="shared" si="19"/>
        <v>14549.76</v>
      </c>
      <c r="L32" s="64">
        <f t="shared" si="20"/>
        <v>1212.48</v>
      </c>
      <c r="M32" s="64">
        <f t="shared" si="21"/>
        <v>16</v>
      </c>
      <c r="N32" s="19"/>
      <c r="P32" s="14">
        <v>3</v>
      </c>
      <c r="Q32" s="12" t="s">
        <v>143</v>
      </c>
      <c r="R32" s="89">
        <v>120</v>
      </c>
      <c r="S32" s="12" t="s">
        <v>142</v>
      </c>
    </row>
    <row r="33" spans="1:19" x14ac:dyDescent="0.2">
      <c r="A33" s="90" t="s">
        <v>141</v>
      </c>
      <c r="B33" s="72" t="s">
        <v>91</v>
      </c>
      <c r="C33" s="23">
        <v>22.37</v>
      </c>
      <c r="D33" s="71" t="s">
        <v>90</v>
      </c>
      <c r="E33" s="70">
        <v>5</v>
      </c>
      <c r="F33" s="69">
        <f t="shared" si="16"/>
        <v>192</v>
      </c>
      <c r="G33" s="66">
        <f t="shared" si="17"/>
        <v>4295.04</v>
      </c>
      <c r="H33" s="68">
        <v>1</v>
      </c>
      <c r="I33" s="65">
        <f t="shared" si="18"/>
        <v>4295.04</v>
      </c>
      <c r="J33" s="68">
        <v>1</v>
      </c>
      <c r="K33" s="64">
        <f t="shared" si="19"/>
        <v>4295.04</v>
      </c>
      <c r="L33" s="64">
        <f t="shared" si="20"/>
        <v>357.92</v>
      </c>
      <c r="M33" s="64">
        <f t="shared" si="21"/>
        <v>16</v>
      </c>
      <c r="N33" s="19"/>
      <c r="P33" s="14">
        <v>4</v>
      </c>
      <c r="Q33" s="12" t="s">
        <v>140</v>
      </c>
      <c r="R33" s="89">
        <v>160</v>
      </c>
      <c r="S33" s="12" t="s">
        <v>139</v>
      </c>
    </row>
    <row r="34" spans="1:19" x14ac:dyDescent="0.2">
      <c r="A34" s="91" t="s">
        <v>138</v>
      </c>
      <c r="B34" s="72" t="s">
        <v>76</v>
      </c>
      <c r="C34" s="23">
        <v>22.37</v>
      </c>
      <c r="D34" s="71" t="s">
        <v>90</v>
      </c>
      <c r="E34" s="70">
        <v>2</v>
      </c>
      <c r="F34" s="69">
        <f t="shared" si="16"/>
        <v>80</v>
      </c>
      <c r="G34" s="66">
        <f t="shared" si="17"/>
        <v>1789.6000000000001</v>
      </c>
      <c r="H34" s="68">
        <v>1</v>
      </c>
      <c r="I34" s="65">
        <f t="shared" si="18"/>
        <v>1789.6000000000001</v>
      </c>
      <c r="J34" s="68">
        <v>1</v>
      </c>
      <c r="K34" s="64">
        <f t="shared" si="19"/>
        <v>1789.6000000000001</v>
      </c>
      <c r="L34" s="64">
        <f t="shared" si="20"/>
        <v>149.13333333333335</v>
      </c>
      <c r="M34" s="64">
        <f t="shared" si="21"/>
        <v>6.666666666666667</v>
      </c>
      <c r="N34" s="19"/>
      <c r="P34" s="14">
        <v>5</v>
      </c>
      <c r="Q34" s="12" t="s">
        <v>137</v>
      </c>
      <c r="R34" s="89">
        <v>192</v>
      </c>
      <c r="S34" s="12" t="s">
        <v>136</v>
      </c>
    </row>
    <row r="35" spans="1:19" x14ac:dyDescent="0.2">
      <c r="A35" s="90" t="s">
        <v>135</v>
      </c>
      <c r="B35" s="72" t="s">
        <v>93</v>
      </c>
      <c r="C35" s="23">
        <v>75.78</v>
      </c>
      <c r="D35" s="71" t="s">
        <v>84</v>
      </c>
      <c r="E35" s="70">
        <v>5</v>
      </c>
      <c r="F35" s="69">
        <f t="shared" si="16"/>
        <v>192</v>
      </c>
      <c r="G35" s="66">
        <f t="shared" si="17"/>
        <v>14549.76</v>
      </c>
      <c r="H35" s="68">
        <v>1</v>
      </c>
      <c r="I35" s="65">
        <f t="shared" si="18"/>
        <v>14549.76</v>
      </c>
      <c r="J35" s="68">
        <v>1</v>
      </c>
      <c r="K35" s="64">
        <f t="shared" si="19"/>
        <v>14549.76</v>
      </c>
      <c r="L35" s="64">
        <f t="shared" si="20"/>
        <v>1212.48</v>
      </c>
      <c r="M35" s="64">
        <f t="shared" si="21"/>
        <v>16</v>
      </c>
      <c r="N35" s="19"/>
      <c r="P35" s="14">
        <v>6</v>
      </c>
      <c r="Q35" s="12" t="s">
        <v>134</v>
      </c>
      <c r="R35" s="89">
        <v>210</v>
      </c>
      <c r="S35" s="12" t="s">
        <v>133</v>
      </c>
    </row>
    <row r="36" spans="1:19" x14ac:dyDescent="0.2">
      <c r="A36" s="90" t="s">
        <v>132</v>
      </c>
      <c r="B36" s="72" t="s">
        <v>91</v>
      </c>
      <c r="C36" s="23">
        <v>9.58</v>
      </c>
      <c r="D36" s="71" t="s">
        <v>90</v>
      </c>
      <c r="E36" s="70">
        <v>1</v>
      </c>
      <c r="F36" s="69">
        <f t="shared" si="16"/>
        <v>40</v>
      </c>
      <c r="G36" s="66">
        <f t="shared" si="17"/>
        <v>383.2</v>
      </c>
      <c r="H36" s="68">
        <v>1</v>
      </c>
      <c r="I36" s="65">
        <f t="shared" si="18"/>
        <v>383.2</v>
      </c>
      <c r="J36" s="68">
        <v>1</v>
      </c>
      <c r="K36" s="64">
        <f t="shared" si="19"/>
        <v>383.2</v>
      </c>
      <c r="L36" s="64">
        <f t="shared" si="20"/>
        <v>31.933333333333334</v>
      </c>
      <c r="M36" s="64">
        <f t="shared" si="21"/>
        <v>3.3333333333333335</v>
      </c>
      <c r="N36" s="19"/>
      <c r="P36" s="14">
        <v>14</v>
      </c>
      <c r="Q36" s="12" t="s">
        <v>131</v>
      </c>
      <c r="R36" s="89">
        <v>24</v>
      </c>
      <c r="S36" s="12" t="s">
        <v>130</v>
      </c>
    </row>
    <row r="37" spans="1:19" x14ac:dyDescent="0.2">
      <c r="A37" s="25"/>
      <c r="B37" s="72" t="s">
        <v>129</v>
      </c>
      <c r="C37" s="23">
        <v>47.56</v>
      </c>
      <c r="D37" s="71" t="s">
        <v>60</v>
      </c>
      <c r="E37" s="70">
        <v>5</v>
      </c>
      <c r="F37" s="69">
        <f t="shared" si="16"/>
        <v>192</v>
      </c>
      <c r="G37" s="66">
        <f t="shared" si="17"/>
        <v>9131.52</v>
      </c>
      <c r="H37" s="68">
        <v>1</v>
      </c>
      <c r="I37" s="65">
        <f t="shared" si="18"/>
        <v>9131.52</v>
      </c>
      <c r="J37" s="68">
        <v>1</v>
      </c>
      <c r="K37" s="64">
        <f t="shared" si="19"/>
        <v>9131.52</v>
      </c>
      <c r="L37" s="64">
        <f t="shared" si="20"/>
        <v>760.96</v>
      </c>
      <c r="M37" s="64">
        <f t="shared" si="21"/>
        <v>16</v>
      </c>
      <c r="N37" s="19" t="s">
        <v>128</v>
      </c>
      <c r="P37" s="14" t="s">
        <v>96</v>
      </c>
      <c r="Q37" s="12" t="s">
        <v>127</v>
      </c>
      <c r="R37" s="89">
        <v>11</v>
      </c>
      <c r="S37" s="12" t="s">
        <v>126</v>
      </c>
    </row>
    <row r="38" spans="1:19" x14ac:dyDescent="0.2">
      <c r="A38" s="25"/>
      <c r="B38" s="72"/>
      <c r="C38" s="23"/>
      <c r="D38" s="71"/>
      <c r="E38" s="70"/>
      <c r="F38" s="69"/>
      <c r="G38" s="66"/>
      <c r="H38" s="68"/>
      <c r="I38" s="65"/>
      <c r="J38" s="68"/>
      <c r="K38" s="64"/>
      <c r="L38" s="64"/>
      <c r="M38" s="64"/>
      <c r="N38" s="19"/>
      <c r="P38" s="14" t="s">
        <v>125</v>
      </c>
      <c r="Q38" s="12" t="s">
        <v>124</v>
      </c>
      <c r="R38" s="89">
        <v>4</v>
      </c>
      <c r="S38" s="12" t="s">
        <v>123</v>
      </c>
    </row>
    <row r="39" spans="1:19" x14ac:dyDescent="0.2">
      <c r="A39" s="86"/>
      <c r="B39" s="85" t="s">
        <v>122</v>
      </c>
      <c r="C39" s="84"/>
      <c r="D39" s="83">
        <f>SUM(C40:C50)</f>
        <v>334.41999999999996</v>
      </c>
      <c r="E39" s="82"/>
      <c r="F39" s="81"/>
      <c r="G39" s="81"/>
      <c r="H39" s="80"/>
      <c r="I39" s="80"/>
      <c r="J39" s="80"/>
      <c r="K39" s="80"/>
      <c r="L39" s="80"/>
      <c r="M39" s="80"/>
      <c r="N39" s="79"/>
      <c r="P39" s="14" t="s">
        <v>121</v>
      </c>
      <c r="Q39" s="12" t="s">
        <v>120</v>
      </c>
      <c r="R39" s="89">
        <v>1</v>
      </c>
    </row>
    <row r="40" spans="1:19" x14ac:dyDescent="0.2">
      <c r="A40" s="88" t="s">
        <v>119</v>
      </c>
      <c r="B40" s="72" t="s">
        <v>93</v>
      </c>
      <c r="C40" s="23">
        <v>50.54</v>
      </c>
      <c r="D40" s="71" t="s">
        <v>84</v>
      </c>
      <c r="E40" s="70">
        <v>5</v>
      </c>
      <c r="F40" s="69">
        <f t="shared" ref="F40:F49" si="22">VLOOKUP($E40,$P$28:$R$39,3,FALSE)</f>
        <v>192</v>
      </c>
      <c r="G40" s="66">
        <f t="shared" ref="G40:G49" si="23">F40*C40</f>
        <v>9703.68</v>
      </c>
      <c r="H40" s="68">
        <v>1</v>
      </c>
      <c r="I40" s="65">
        <f t="shared" ref="I40:I49" si="24">G40/H40</f>
        <v>9703.68</v>
      </c>
      <c r="J40" s="68">
        <v>1</v>
      </c>
      <c r="K40" s="64">
        <f t="shared" ref="K40:K49" si="25">I40*J40</f>
        <v>9703.68</v>
      </c>
      <c r="L40" s="64">
        <f t="shared" ref="L40:L49" si="26">K40/12</f>
        <v>808.64</v>
      </c>
      <c r="M40" s="64">
        <f t="shared" ref="M40:M49" si="27">L40/C40</f>
        <v>16</v>
      </c>
      <c r="N40" s="19"/>
    </row>
    <row r="41" spans="1:19" x14ac:dyDescent="0.2">
      <c r="A41" s="74" t="s">
        <v>118</v>
      </c>
      <c r="B41" s="72" t="s">
        <v>117</v>
      </c>
      <c r="C41" s="23">
        <v>12.71</v>
      </c>
      <c r="D41" s="71" t="s">
        <v>75</v>
      </c>
      <c r="E41" s="70">
        <v>1</v>
      </c>
      <c r="F41" s="69">
        <f t="shared" si="22"/>
        <v>40</v>
      </c>
      <c r="G41" s="66">
        <f t="shared" si="23"/>
        <v>508.40000000000003</v>
      </c>
      <c r="H41" s="68">
        <v>1</v>
      </c>
      <c r="I41" s="65">
        <f t="shared" si="24"/>
        <v>508.40000000000003</v>
      </c>
      <c r="J41" s="68">
        <v>1</v>
      </c>
      <c r="K41" s="64">
        <f t="shared" si="25"/>
        <v>508.40000000000003</v>
      </c>
      <c r="L41" s="64">
        <f t="shared" si="26"/>
        <v>42.366666666666667</v>
      </c>
      <c r="M41" s="64">
        <f t="shared" si="27"/>
        <v>3.333333333333333</v>
      </c>
      <c r="N41" s="19"/>
    </row>
    <row r="42" spans="1:19" x14ac:dyDescent="0.2">
      <c r="A42" s="74" t="s">
        <v>116</v>
      </c>
      <c r="B42" s="72" t="s">
        <v>93</v>
      </c>
      <c r="C42" s="23">
        <v>50.54</v>
      </c>
      <c r="D42" s="71" t="s">
        <v>84</v>
      </c>
      <c r="E42" s="70">
        <v>5</v>
      </c>
      <c r="F42" s="69">
        <f t="shared" si="22"/>
        <v>192</v>
      </c>
      <c r="G42" s="66">
        <f t="shared" si="23"/>
        <v>9703.68</v>
      </c>
      <c r="H42" s="68">
        <v>1</v>
      </c>
      <c r="I42" s="65">
        <f t="shared" si="24"/>
        <v>9703.68</v>
      </c>
      <c r="J42" s="68">
        <v>1</v>
      </c>
      <c r="K42" s="64">
        <f t="shared" si="25"/>
        <v>9703.68</v>
      </c>
      <c r="L42" s="64">
        <f t="shared" si="26"/>
        <v>808.64</v>
      </c>
      <c r="M42" s="64">
        <f t="shared" si="27"/>
        <v>16</v>
      </c>
      <c r="N42" s="19"/>
    </row>
    <row r="43" spans="1:19" x14ac:dyDescent="0.2">
      <c r="A43" s="74" t="s">
        <v>115</v>
      </c>
      <c r="B43" s="72" t="s">
        <v>93</v>
      </c>
      <c r="C43" s="23">
        <v>75.78</v>
      </c>
      <c r="D43" s="71" t="s">
        <v>84</v>
      </c>
      <c r="E43" s="70">
        <v>5</v>
      </c>
      <c r="F43" s="69">
        <f t="shared" si="22"/>
        <v>192</v>
      </c>
      <c r="G43" s="66">
        <f t="shared" si="23"/>
        <v>14549.76</v>
      </c>
      <c r="H43" s="68">
        <v>1</v>
      </c>
      <c r="I43" s="65">
        <f t="shared" si="24"/>
        <v>14549.76</v>
      </c>
      <c r="J43" s="68">
        <v>1</v>
      </c>
      <c r="K43" s="64">
        <f t="shared" si="25"/>
        <v>14549.76</v>
      </c>
      <c r="L43" s="64">
        <f t="shared" si="26"/>
        <v>1212.48</v>
      </c>
      <c r="M43" s="64">
        <f t="shared" si="27"/>
        <v>16</v>
      </c>
      <c r="N43" s="19"/>
    </row>
    <row r="44" spans="1:19" x14ac:dyDescent="0.2">
      <c r="A44" s="74" t="s">
        <v>114</v>
      </c>
      <c r="B44" s="72" t="s">
        <v>91</v>
      </c>
      <c r="C44" s="87">
        <v>22.41</v>
      </c>
      <c r="D44" s="71" t="s">
        <v>90</v>
      </c>
      <c r="E44" s="70">
        <v>1</v>
      </c>
      <c r="F44" s="69">
        <f t="shared" si="22"/>
        <v>40</v>
      </c>
      <c r="G44" s="66">
        <f t="shared" si="23"/>
        <v>896.4</v>
      </c>
      <c r="H44" s="68">
        <v>1</v>
      </c>
      <c r="I44" s="65">
        <f t="shared" si="24"/>
        <v>896.4</v>
      </c>
      <c r="J44" s="68">
        <v>1</v>
      </c>
      <c r="K44" s="64">
        <f t="shared" si="25"/>
        <v>896.4</v>
      </c>
      <c r="L44" s="64">
        <f t="shared" si="26"/>
        <v>74.7</v>
      </c>
      <c r="M44" s="64">
        <f t="shared" si="27"/>
        <v>3.3333333333333335</v>
      </c>
      <c r="N44" s="19"/>
    </row>
    <row r="45" spans="1:19" x14ac:dyDescent="0.2">
      <c r="A45" s="74" t="s">
        <v>113</v>
      </c>
      <c r="B45" s="72" t="s">
        <v>93</v>
      </c>
      <c r="C45" s="87">
        <v>75.78</v>
      </c>
      <c r="D45" s="71" t="s">
        <v>84</v>
      </c>
      <c r="E45" s="70">
        <v>5</v>
      </c>
      <c r="F45" s="69">
        <f t="shared" si="22"/>
        <v>192</v>
      </c>
      <c r="G45" s="66">
        <f t="shared" si="23"/>
        <v>14549.76</v>
      </c>
      <c r="H45" s="68">
        <v>1</v>
      </c>
      <c r="I45" s="65">
        <f t="shared" si="24"/>
        <v>14549.76</v>
      </c>
      <c r="J45" s="68">
        <v>1</v>
      </c>
      <c r="K45" s="64">
        <f t="shared" si="25"/>
        <v>14549.76</v>
      </c>
      <c r="L45" s="64">
        <f t="shared" si="26"/>
        <v>1212.48</v>
      </c>
      <c r="M45" s="64">
        <f t="shared" si="27"/>
        <v>16</v>
      </c>
      <c r="N45" s="19"/>
    </row>
    <row r="46" spans="1:19" x14ac:dyDescent="0.2">
      <c r="A46" s="74" t="s">
        <v>112</v>
      </c>
      <c r="B46" s="72" t="s">
        <v>91</v>
      </c>
      <c r="C46" s="23">
        <v>9.58</v>
      </c>
      <c r="D46" s="71" t="s">
        <v>90</v>
      </c>
      <c r="E46" s="70">
        <v>1</v>
      </c>
      <c r="F46" s="69">
        <f t="shared" si="22"/>
        <v>40</v>
      </c>
      <c r="G46" s="66">
        <f t="shared" si="23"/>
        <v>383.2</v>
      </c>
      <c r="H46" s="68">
        <v>1</v>
      </c>
      <c r="I46" s="65">
        <f t="shared" si="24"/>
        <v>383.2</v>
      </c>
      <c r="J46" s="68">
        <v>1</v>
      </c>
      <c r="K46" s="64">
        <f t="shared" si="25"/>
        <v>383.2</v>
      </c>
      <c r="L46" s="64">
        <f t="shared" si="26"/>
        <v>31.933333333333334</v>
      </c>
      <c r="M46" s="64">
        <f t="shared" si="27"/>
        <v>3.3333333333333335</v>
      </c>
      <c r="N46" s="19"/>
    </row>
    <row r="47" spans="1:19" x14ac:dyDescent="0.2">
      <c r="A47" s="74" t="s">
        <v>111</v>
      </c>
      <c r="B47" s="72" t="s">
        <v>110</v>
      </c>
      <c r="C47" s="23">
        <v>9.27</v>
      </c>
      <c r="D47" s="71" t="s">
        <v>105</v>
      </c>
      <c r="E47" s="70">
        <v>3</v>
      </c>
      <c r="F47" s="69">
        <f t="shared" si="22"/>
        <v>120</v>
      </c>
      <c r="G47" s="66">
        <f t="shared" si="23"/>
        <v>1112.3999999999999</v>
      </c>
      <c r="H47" s="68">
        <v>1</v>
      </c>
      <c r="I47" s="65">
        <f t="shared" si="24"/>
        <v>1112.3999999999999</v>
      </c>
      <c r="J47" s="68">
        <v>1</v>
      </c>
      <c r="K47" s="64">
        <f t="shared" si="25"/>
        <v>1112.3999999999999</v>
      </c>
      <c r="L47" s="64">
        <f t="shared" si="26"/>
        <v>92.699999999999989</v>
      </c>
      <c r="M47" s="64">
        <f t="shared" si="27"/>
        <v>10</v>
      </c>
      <c r="N47" s="19"/>
    </row>
    <row r="48" spans="1:19" x14ac:dyDescent="0.2">
      <c r="A48" s="74" t="s">
        <v>109</v>
      </c>
      <c r="B48" s="72" t="s">
        <v>108</v>
      </c>
      <c r="C48" s="36">
        <v>18.54</v>
      </c>
      <c r="D48" s="71" t="s">
        <v>105</v>
      </c>
      <c r="E48" s="70">
        <v>3</v>
      </c>
      <c r="F48" s="69">
        <f t="shared" si="22"/>
        <v>120</v>
      </c>
      <c r="G48" s="66">
        <f t="shared" si="23"/>
        <v>2224.7999999999997</v>
      </c>
      <c r="H48" s="68">
        <v>1</v>
      </c>
      <c r="I48" s="65">
        <f t="shared" si="24"/>
        <v>2224.7999999999997</v>
      </c>
      <c r="J48" s="68">
        <v>1</v>
      </c>
      <c r="K48" s="64">
        <f t="shared" si="25"/>
        <v>2224.7999999999997</v>
      </c>
      <c r="L48" s="64">
        <f t="shared" si="26"/>
        <v>185.39999999999998</v>
      </c>
      <c r="M48" s="64">
        <f t="shared" si="27"/>
        <v>10</v>
      </c>
      <c r="N48" s="19"/>
    </row>
    <row r="49" spans="1:14" x14ac:dyDescent="0.2">
      <c r="A49" s="74" t="s">
        <v>107</v>
      </c>
      <c r="B49" s="72" t="s">
        <v>106</v>
      </c>
      <c r="C49" s="23">
        <v>9.27</v>
      </c>
      <c r="D49" s="71" t="s">
        <v>105</v>
      </c>
      <c r="E49" s="70">
        <v>2</v>
      </c>
      <c r="F49" s="69">
        <f t="shared" si="22"/>
        <v>80</v>
      </c>
      <c r="G49" s="66">
        <f t="shared" si="23"/>
        <v>741.59999999999991</v>
      </c>
      <c r="H49" s="68">
        <v>1</v>
      </c>
      <c r="I49" s="65">
        <f t="shared" si="24"/>
        <v>741.59999999999991</v>
      </c>
      <c r="J49" s="68">
        <v>1</v>
      </c>
      <c r="K49" s="64">
        <f t="shared" si="25"/>
        <v>741.59999999999991</v>
      </c>
      <c r="L49" s="64">
        <f t="shared" si="26"/>
        <v>61.79999999999999</v>
      </c>
      <c r="M49" s="64">
        <f t="shared" si="27"/>
        <v>6.6666666666666661</v>
      </c>
      <c r="N49" s="19"/>
    </row>
    <row r="50" spans="1:14" x14ac:dyDescent="0.2">
      <c r="A50" s="25"/>
      <c r="B50" s="72"/>
      <c r="C50" s="23"/>
      <c r="D50" s="71"/>
      <c r="E50" s="70"/>
      <c r="F50" s="71"/>
      <c r="G50" s="71"/>
      <c r="H50" s="20"/>
      <c r="I50" s="20"/>
      <c r="J50" s="20"/>
      <c r="K50" s="20"/>
      <c r="L50" s="20"/>
      <c r="M50" s="20"/>
      <c r="N50" s="19"/>
    </row>
    <row r="51" spans="1:14" x14ac:dyDescent="0.2">
      <c r="A51" s="86"/>
      <c r="B51" s="85" t="s">
        <v>104</v>
      </c>
      <c r="C51" s="84"/>
      <c r="D51" s="83">
        <f>SUM(C52:C59)-C56</f>
        <v>274.93</v>
      </c>
      <c r="E51" s="82"/>
      <c r="F51" s="81"/>
      <c r="G51" s="81"/>
      <c r="H51" s="80"/>
      <c r="I51" s="80"/>
      <c r="J51" s="80"/>
      <c r="K51" s="80"/>
      <c r="L51" s="80"/>
      <c r="M51" s="80"/>
      <c r="N51" s="79"/>
    </row>
    <row r="52" spans="1:14" x14ac:dyDescent="0.2">
      <c r="A52" s="74" t="s">
        <v>103</v>
      </c>
      <c r="B52" s="72" t="s">
        <v>93</v>
      </c>
      <c r="C52" s="23">
        <v>50.54</v>
      </c>
      <c r="D52" s="71" t="s">
        <v>84</v>
      </c>
      <c r="E52" s="70">
        <v>5</v>
      </c>
      <c r="F52" s="69">
        <f t="shared" ref="F52:F58" si="28">VLOOKUP($E52,$P$28:$R$39,3,FALSE)</f>
        <v>192</v>
      </c>
      <c r="G52" s="66">
        <f t="shared" ref="G52:G58" si="29">F52*C52</f>
        <v>9703.68</v>
      </c>
      <c r="H52" s="68">
        <v>1</v>
      </c>
      <c r="I52" s="65">
        <f t="shared" ref="I52:I58" si="30">G52/H52</f>
        <v>9703.68</v>
      </c>
      <c r="J52" s="68">
        <v>1</v>
      </c>
      <c r="K52" s="64">
        <f t="shared" ref="K52:K58" si="31">I52*J52</f>
        <v>9703.68</v>
      </c>
      <c r="L52" s="64">
        <f t="shared" ref="L52:L58" si="32">K52/12</f>
        <v>808.64</v>
      </c>
      <c r="M52" s="64">
        <f t="shared" ref="M52:M58" si="33">L52/C52</f>
        <v>16</v>
      </c>
      <c r="N52" s="19"/>
    </row>
    <row r="53" spans="1:14" x14ac:dyDescent="0.2">
      <c r="A53" s="74" t="s">
        <v>102</v>
      </c>
      <c r="B53" s="72" t="s">
        <v>91</v>
      </c>
      <c r="C53" s="23">
        <v>12.71</v>
      </c>
      <c r="D53" s="71" t="s">
        <v>90</v>
      </c>
      <c r="E53" s="70">
        <v>1</v>
      </c>
      <c r="F53" s="69">
        <f t="shared" si="28"/>
        <v>40</v>
      </c>
      <c r="G53" s="66">
        <f t="shared" si="29"/>
        <v>508.40000000000003</v>
      </c>
      <c r="H53" s="68">
        <v>1</v>
      </c>
      <c r="I53" s="65">
        <f t="shared" si="30"/>
        <v>508.40000000000003</v>
      </c>
      <c r="J53" s="68">
        <v>1</v>
      </c>
      <c r="K53" s="64">
        <f t="shared" si="31"/>
        <v>508.40000000000003</v>
      </c>
      <c r="L53" s="64">
        <f t="shared" si="32"/>
        <v>42.366666666666667</v>
      </c>
      <c r="M53" s="64">
        <f t="shared" si="33"/>
        <v>3.333333333333333</v>
      </c>
      <c r="N53" s="19"/>
    </row>
    <row r="54" spans="1:14" x14ac:dyDescent="0.2">
      <c r="A54" s="74" t="s">
        <v>101</v>
      </c>
      <c r="B54" s="72" t="s">
        <v>93</v>
      </c>
      <c r="C54" s="23">
        <v>50.54</v>
      </c>
      <c r="D54" s="71" t="s">
        <v>84</v>
      </c>
      <c r="E54" s="70">
        <v>5</v>
      </c>
      <c r="F54" s="69">
        <f t="shared" si="28"/>
        <v>192</v>
      </c>
      <c r="G54" s="66">
        <f t="shared" si="29"/>
        <v>9703.68</v>
      </c>
      <c r="H54" s="68">
        <v>1</v>
      </c>
      <c r="I54" s="65">
        <f t="shared" si="30"/>
        <v>9703.68</v>
      </c>
      <c r="J54" s="68">
        <v>1</v>
      </c>
      <c r="K54" s="64">
        <f t="shared" si="31"/>
        <v>9703.68</v>
      </c>
      <c r="L54" s="64">
        <f t="shared" si="32"/>
        <v>808.64</v>
      </c>
      <c r="M54" s="64">
        <f t="shared" si="33"/>
        <v>16</v>
      </c>
      <c r="N54" s="19"/>
    </row>
    <row r="55" spans="1:14" x14ac:dyDescent="0.2">
      <c r="A55" s="74" t="s">
        <v>100</v>
      </c>
      <c r="B55" s="72" t="s">
        <v>93</v>
      </c>
      <c r="C55" s="23">
        <v>75.78</v>
      </c>
      <c r="D55" s="71" t="s">
        <v>84</v>
      </c>
      <c r="E55" s="70">
        <v>5</v>
      </c>
      <c r="F55" s="69">
        <f t="shared" si="28"/>
        <v>192</v>
      </c>
      <c r="G55" s="66">
        <f t="shared" si="29"/>
        <v>14549.76</v>
      </c>
      <c r="H55" s="68">
        <v>1</v>
      </c>
      <c r="I55" s="65">
        <f t="shared" si="30"/>
        <v>14549.76</v>
      </c>
      <c r="J55" s="68">
        <v>1</v>
      </c>
      <c r="K55" s="64">
        <f t="shared" si="31"/>
        <v>14549.76</v>
      </c>
      <c r="L55" s="64">
        <f t="shared" si="32"/>
        <v>1212.48</v>
      </c>
      <c r="M55" s="64">
        <f t="shared" si="33"/>
        <v>16</v>
      </c>
      <c r="N55" s="19"/>
    </row>
    <row r="56" spans="1:14" x14ac:dyDescent="0.2">
      <c r="A56" s="74" t="s">
        <v>99</v>
      </c>
      <c r="B56" s="72" t="s">
        <v>98</v>
      </c>
      <c r="C56" s="23">
        <v>22.34</v>
      </c>
      <c r="D56" s="71" t="s">
        <v>97</v>
      </c>
      <c r="E56" s="70" t="s">
        <v>96</v>
      </c>
      <c r="F56" s="69">
        <f t="shared" si="28"/>
        <v>11</v>
      </c>
      <c r="G56" s="66">
        <f t="shared" si="29"/>
        <v>245.74</v>
      </c>
      <c r="H56" s="68">
        <v>1</v>
      </c>
      <c r="I56" s="65">
        <f t="shared" si="30"/>
        <v>245.74</v>
      </c>
      <c r="J56" s="68">
        <v>1</v>
      </c>
      <c r="K56" s="64">
        <f t="shared" si="31"/>
        <v>245.74</v>
      </c>
      <c r="L56" s="64">
        <f t="shared" si="32"/>
        <v>20.478333333333335</v>
      </c>
      <c r="M56" s="64">
        <f t="shared" si="33"/>
        <v>0.91666666666666674</v>
      </c>
      <c r="N56" s="19" t="s">
        <v>95</v>
      </c>
    </row>
    <row r="57" spans="1:14" x14ac:dyDescent="0.2">
      <c r="A57" s="74" t="s">
        <v>94</v>
      </c>
      <c r="B57" s="72" t="s">
        <v>93</v>
      </c>
      <c r="C57" s="23">
        <v>75.78</v>
      </c>
      <c r="D57" s="71" t="s">
        <v>84</v>
      </c>
      <c r="E57" s="70">
        <v>5</v>
      </c>
      <c r="F57" s="69">
        <f t="shared" si="28"/>
        <v>192</v>
      </c>
      <c r="G57" s="66">
        <f t="shared" si="29"/>
        <v>14549.76</v>
      </c>
      <c r="H57" s="68">
        <v>1</v>
      </c>
      <c r="I57" s="65">
        <f t="shared" si="30"/>
        <v>14549.76</v>
      </c>
      <c r="J57" s="68">
        <v>1</v>
      </c>
      <c r="K57" s="64">
        <f t="shared" si="31"/>
        <v>14549.76</v>
      </c>
      <c r="L57" s="64">
        <f t="shared" si="32"/>
        <v>1212.48</v>
      </c>
      <c r="M57" s="64">
        <f t="shared" si="33"/>
        <v>16</v>
      </c>
      <c r="N57" s="19"/>
    </row>
    <row r="58" spans="1:14" x14ac:dyDescent="0.2">
      <c r="A58" s="74" t="s">
        <v>92</v>
      </c>
      <c r="B58" s="72" t="s">
        <v>91</v>
      </c>
      <c r="C58" s="23">
        <v>9.58</v>
      </c>
      <c r="D58" s="71" t="s">
        <v>90</v>
      </c>
      <c r="E58" s="70">
        <v>1</v>
      </c>
      <c r="F58" s="69">
        <f t="shared" si="28"/>
        <v>40</v>
      </c>
      <c r="G58" s="66">
        <f t="shared" si="29"/>
        <v>383.2</v>
      </c>
      <c r="H58" s="68">
        <v>1</v>
      </c>
      <c r="I58" s="65">
        <f t="shared" si="30"/>
        <v>383.2</v>
      </c>
      <c r="J58" s="68">
        <v>1</v>
      </c>
      <c r="K58" s="64">
        <f t="shared" si="31"/>
        <v>383.2</v>
      </c>
      <c r="L58" s="64">
        <f t="shared" si="32"/>
        <v>31.933333333333334</v>
      </c>
      <c r="M58" s="64">
        <f t="shared" si="33"/>
        <v>3.3333333333333335</v>
      </c>
      <c r="N58" s="19"/>
    </row>
    <row r="59" spans="1:14" x14ac:dyDescent="0.2">
      <c r="A59" s="25"/>
      <c r="B59" s="72"/>
      <c r="C59" s="23"/>
      <c r="D59" s="71"/>
      <c r="E59" s="70"/>
      <c r="F59" s="69"/>
      <c r="G59" s="66"/>
      <c r="H59" s="68"/>
      <c r="I59" s="65"/>
      <c r="J59" s="68"/>
      <c r="K59" s="64"/>
      <c r="L59" s="64"/>
      <c r="M59" s="64"/>
      <c r="N59" s="19"/>
    </row>
    <row r="60" spans="1:14" x14ac:dyDescent="0.2">
      <c r="A60" s="86"/>
      <c r="B60" s="85" t="s">
        <v>89</v>
      </c>
      <c r="C60" s="84"/>
      <c r="D60" s="83">
        <f>SUM(C61:C63)</f>
        <v>124.55000000000001</v>
      </c>
      <c r="E60" s="82"/>
      <c r="F60" s="81"/>
      <c r="G60" s="81"/>
      <c r="H60" s="80"/>
      <c r="I60" s="80"/>
      <c r="J60" s="80"/>
      <c r="K60" s="80"/>
      <c r="L60" s="80"/>
      <c r="M60" s="80"/>
      <c r="N60" s="79"/>
    </row>
    <row r="61" spans="1:14" x14ac:dyDescent="0.2">
      <c r="A61" s="74" t="s">
        <v>88</v>
      </c>
      <c r="B61" s="72" t="s">
        <v>87</v>
      </c>
      <c r="C61" s="23">
        <v>56.06</v>
      </c>
      <c r="D61" s="71" t="s">
        <v>84</v>
      </c>
      <c r="E61" s="70">
        <v>5</v>
      </c>
      <c r="F61" s="69">
        <f>VLOOKUP($E61,$P$28:$R$39,3,FALSE)</f>
        <v>192</v>
      </c>
      <c r="G61" s="66">
        <f>F61*C61</f>
        <v>10763.52</v>
      </c>
      <c r="H61" s="68">
        <v>1</v>
      </c>
      <c r="I61" s="65">
        <f>G61/H61</f>
        <v>10763.52</v>
      </c>
      <c r="J61" s="68">
        <v>1</v>
      </c>
      <c r="K61" s="64">
        <f>I61*J61</f>
        <v>10763.52</v>
      </c>
      <c r="L61" s="64">
        <f>K61/12</f>
        <v>896.96</v>
      </c>
      <c r="M61" s="64">
        <f>L61/C61</f>
        <v>16</v>
      </c>
      <c r="N61" s="19"/>
    </row>
    <row r="62" spans="1:14" x14ac:dyDescent="0.2">
      <c r="A62" s="74" t="s">
        <v>86</v>
      </c>
      <c r="B62" s="72" t="s">
        <v>85</v>
      </c>
      <c r="C62" s="23">
        <v>56.06</v>
      </c>
      <c r="D62" s="71" t="s">
        <v>84</v>
      </c>
      <c r="E62" s="70">
        <v>5</v>
      </c>
      <c r="F62" s="69">
        <f>VLOOKUP($E62,$P$28:$R$39,3,FALSE)</f>
        <v>192</v>
      </c>
      <c r="G62" s="66">
        <f>F62*C62</f>
        <v>10763.52</v>
      </c>
      <c r="H62" s="68">
        <v>1</v>
      </c>
      <c r="I62" s="65">
        <f>G62/H62</f>
        <v>10763.52</v>
      </c>
      <c r="J62" s="68">
        <v>1</v>
      </c>
      <c r="K62" s="64">
        <f>I62*J62</f>
        <v>10763.52</v>
      </c>
      <c r="L62" s="64">
        <f>K62/12</f>
        <v>896.96</v>
      </c>
      <c r="M62" s="64">
        <f>L62/C62</f>
        <v>16</v>
      </c>
      <c r="N62" s="19"/>
    </row>
    <row r="63" spans="1:14" x14ac:dyDescent="0.2">
      <c r="A63" s="74" t="s">
        <v>83</v>
      </c>
      <c r="B63" s="72" t="s">
        <v>82</v>
      </c>
      <c r="C63" s="23">
        <v>12.43</v>
      </c>
      <c r="D63" s="71" t="s">
        <v>81</v>
      </c>
      <c r="E63" s="70">
        <v>5</v>
      </c>
      <c r="F63" s="69">
        <f>VLOOKUP($E63,$P$28:$R$39,3,FALSE)</f>
        <v>192</v>
      </c>
      <c r="G63" s="66">
        <f>F63*C63</f>
        <v>2386.56</v>
      </c>
      <c r="H63" s="68">
        <v>1</v>
      </c>
      <c r="I63" s="65">
        <f>G63/H63</f>
        <v>2386.56</v>
      </c>
      <c r="J63" s="68">
        <v>1</v>
      </c>
      <c r="K63" s="64">
        <f>I63*J63</f>
        <v>2386.56</v>
      </c>
      <c r="L63" s="64">
        <f>K63/12</f>
        <v>198.88</v>
      </c>
      <c r="M63" s="64">
        <f>L63/C63</f>
        <v>16</v>
      </c>
      <c r="N63" s="19"/>
    </row>
    <row r="64" spans="1:14" x14ac:dyDescent="0.2">
      <c r="A64" s="25"/>
      <c r="B64" s="72"/>
      <c r="C64" s="23"/>
      <c r="D64" s="71"/>
      <c r="E64" s="70"/>
      <c r="F64" s="69"/>
      <c r="G64" s="66"/>
      <c r="H64" s="68"/>
      <c r="I64" s="65"/>
      <c r="J64" s="68"/>
      <c r="K64" s="64"/>
      <c r="L64" s="64"/>
      <c r="M64" s="64"/>
      <c r="N64" s="19"/>
    </row>
    <row r="65" spans="1:14" x14ac:dyDescent="0.2">
      <c r="A65" s="86"/>
      <c r="B65" s="85" t="s">
        <v>80</v>
      </c>
      <c r="C65" s="84"/>
      <c r="D65" s="83">
        <f>SUM(C66:C85)</f>
        <v>443.27000000000004</v>
      </c>
      <c r="E65" s="82"/>
      <c r="F65" s="81"/>
      <c r="G65" s="81"/>
      <c r="H65" s="80"/>
      <c r="I65" s="80"/>
      <c r="J65" s="80"/>
      <c r="K65" s="80"/>
      <c r="L65" s="80"/>
      <c r="M65" s="80"/>
      <c r="N65" s="79"/>
    </row>
    <row r="66" spans="1:14" ht="45" x14ac:dyDescent="0.2">
      <c r="A66" s="74"/>
      <c r="B66" s="78" t="s">
        <v>80</v>
      </c>
      <c r="C66" s="36">
        <v>292.18</v>
      </c>
      <c r="D66" s="75" t="s">
        <v>79</v>
      </c>
      <c r="E66" s="73">
        <v>5</v>
      </c>
      <c r="F66" s="69">
        <f t="shared" ref="F66:F80" si="34">VLOOKUP($E66,$P$28:$R$39,3,FALSE)</f>
        <v>192</v>
      </c>
      <c r="G66" s="66">
        <f t="shared" ref="G66:G80" si="35">F66*C66</f>
        <v>56098.559999999998</v>
      </c>
      <c r="H66" s="68">
        <v>1</v>
      </c>
      <c r="I66" s="65">
        <f t="shared" ref="I66:I80" si="36">G66/H66</f>
        <v>56098.559999999998</v>
      </c>
      <c r="J66" s="68">
        <v>1</v>
      </c>
      <c r="K66" s="64">
        <f t="shared" ref="K66:K80" si="37">I66*J66</f>
        <v>56098.559999999998</v>
      </c>
      <c r="L66" s="64">
        <f t="shared" ref="L66:L80" si="38">K66/12</f>
        <v>4674.88</v>
      </c>
      <c r="M66" s="64">
        <f t="shared" ref="M66:M80" si="39">L66/C66</f>
        <v>16</v>
      </c>
      <c r="N66" s="77" t="s">
        <v>78</v>
      </c>
    </row>
    <row r="67" spans="1:14" x14ac:dyDescent="0.2">
      <c r="A67" s="74"/>
      <c r="B67" s="76" t="s">
        <v>77</v>
      </c>
      <c r="C67" s="36">
        <v>19</v>
      </c>
      <c r="D67" s="75" t="s">
        <v>57</v>
      </c>
      <c r="E67" s="73">
        <v>5</v>
      </c>
      <c r="F67" s="69">
        <f t="shared" si="34"/>
        <v>192</v>
      </c>
      <c r="G67" s="66">
        <f t="shared" si="35"/>
        <v>3648</v>
      </c>
      <c r="H67" s="68">
        <v>1</v>
      </c>
      <c r="I67" s="65">
        <f t="shared" si="36"/>
        <v>3648</v>
      </c>
      <c r="J67" s="68">
        <v>1</v>
      </c>
      <c r="K67" s="64">
        <f t="shared" si="37"/>
        <v>3648</v>
      </c>
      <c r="L67" s="64">
        <f t="shared" si="38"/>
        <v>304</v>
      </c>
      <c r="M67" s="64">
        <f t="shared" si="39"/>
        <v>16</v>
      </c>
      <c r="N67" s="19"/>
    </row>
    <row r="68" spans="1:14" x14ac:dyDescent="0.2">
      <c r="A68" s="74"/>
      <c r="B68" s="72" t="s">
        <v>76</v>
      </c>
      <c r="C68" s="23">
        <v>15.84</v>
      </c>
      <c r="D68" s="71" t="s">
        <v>75</v>
      </c>
      <c r="E68" s="70">
        <v>2</v>
      </c>
      <c r="F68" s="69">
        <f t="shared" si="34"/>
        <v>80</v>
      </c>
      <c r="G68" s="66">
        <f t="shared" si="35"/>
        <v>1267.2</v>
      </c>
      <c r="H68" s="68">
        <v>1</v>
      </c>
      <c r="I68" s="65">
        <f t="shared" si="36"/>
        <v>1267.2</v>
      </c>
      <c r="J68" s="68">
        <v>1</v>
      </c>
      <c r="K68" s="64">
        <f t="shared" si="37"/>
        <v>1267.2</v>
      </c>
      <c r="L68" s="64">
        <f t="shared" si="38"/>
        <v>105.60000000000001</v>
      </c>
      <c r="M68" s="64">
        <f t="shared" si="39"/>
        <v>6.666666666666667</v>
      </c>
      <c r="N68" s="19" t="s">
        <v>74</v>
      </c>
    </row>
    <row r="69" spans="1:14" x14ac:dyDescent="0.2">
      <c r="A69" s="74"/>
      <c r="B69" s="76" t="s">
        <v>73</v>
      </c>
      <c r="C69" s="36">
        <v>21</v>
      </c>
      <c r="D69" s="75" t="s">
        <v>67</v>
      </c>
      <c r="E69" s="73">
        <v>5</v>
      </c>
      <c r="F69" s="69">
        <f t="shared" si="34"/>
        <v>192</v>
      </c>
      <c r="G69" s="66">
        <f t="shared" si="35"/>
        <v>4032</v>
      </c>
      <c r="H69" s="68">
        <v>1</v>
      </c>
      <c r="I69" s="65">
        <f t="shared" si="36"/>
        <v>4032</v>
      </c>
      <c r="J69" s="68">
        <v>1</v>
      </c>
      <c r="K69" s="64">
        <f t="shared" si="37"/>
        <v>4032</v>
      </c>
      <c r="L69" s="64">
        <f t="shared" si="38"/>
        <v>336</v>
      </c>
      <c r="M69" s="64">
        <f t="shared" si="39"/>
        <v>16</v>
      </c>
      <c r="N69" s="28"/>
    </row>
    <row r="70" spans="1:14" x14ac:dyDescent="0.2">
      <c r="A70" s="74"/>
      <c r="B70" s="72" t="s">
        <v>72</v>
      </c>
      <c r="C70" s="23">
        <v>5.25</v>
      </c>
      <c r="D70" s="71" t="s">
        <v>60</v>
      </c>
      <c r="E70" s="70">
        <v>5</v>
      </c>
      <c r="F70" s="69">
        <f t="shared" si="34"/>
        <v>192</v>
      </c>
      <c r="G70" s="66">
        <f t="shared" si="35"/>
        <v>1008</v>
      </c>
      <c r="H70" s="68">
        <v>1</v>
      </c>
      <c r="I70" s="65">
        <f t="shared" si="36"/>
        <v>1008</v>
      </c>
      <c r="J70" s="68">
        <v>1</v>
      </c>
      <c r="K70" s="64">
        <f t="shared" si="37"/>
        <v>1008</v>
      </c>
      <c r="L70" s="64">
        <f t="shared" si="38"/>
        <v>84</v>
      </c>
      <c r="M70" s="64">
        <f t="shared" si="39"/>
        <v>16</v>
      </c>
      <c r="N70" s="19"/>
    </row>
    <row r="71" spans="1:14" x14ac:dyDescent="0.2">
      <c r="A71" s="74"/>
      <c r="B71" s="72" t="s">
        <v>71</v>
      </c>
      <c r="C71" s="23">
        <v>9</v>
      </c>
      <c r="D71" s="71" t="s">
        <v>60</v>
      </c>
      <c r="E71" s="70">
        <v>5</v>
      </c>
      <c r="F71" s="69">
        <f t="shared" si="34"/>
        <v>192</v>
      </c>
      <c r="G71" s="66">
        <f t="shared" si="35"/>
        <v>1728</v>
      </c>
      <c r="H71" s="68">
        <v>1</v>
      </c>
      <c r="I71" s="65">
        <f t="shared" si="36"/>
        <v>1728</v>
      </c>
      <c r="J71" s="68">
        <v>1</v>
      </c>
      <c r="K71" s="64">
        <f t="shared" si="37"/>
        <v>1728</v>
      </c>
      <c r="L71" s="64">
        <f t="shared" si="38"/>
        <v>144</v>
      </c>
      <c r="M71" s="64">
        <f t="shared" si="39"/>
        <v>16</v>
      </c>
      <c r="N71" s="19" t="s">
        <v>64</v>
      </c>
    </row>
    <row r="72" spans="1:14" x14ac:dyDescent="0.2">
      <c r="A72" s="74"/>
      <c r="B72" s="72" t="s">
        <v>70</v>
      </c>
      <c r="C72" s="23">
        <v>4.8</v>
      </c>
      <c r="D72" s="71" t="s">
        <v>60</v>
      </c>
      <c r="E72" s="70">
        <v>1</v>
      </c>
      <c r="F72" s="69">
        <f t="shared" si="34"/>
        <v>40</v>
      </c>
      <c r="G72" s="66">
        <f t="shared" si="35"/>
        <v>192</v>
      </c>
      <c r="H72" s="68">
        <v>1</v>
      </c>
      <c r="I72" s="65">
        <f t="shared" si="36"/>
        <v>192</v>
      </c>
      <c r="J72" s="68">
        <v>1</v>
      </c>
      <c r="K72" s="64">
        <f t="shared" si="37"/>
        <v>192</v>
      </c>
      <c r="L72" s="64">
        <f t="shared" si="38"/>
        <v>16</v>
      </c>
      <c r="M72" s="64">
        <f t="shared" si="39"/>
        <v>3.3333333333333335</v>
      </c>
      <c r="N72" s="19"/>
    </row>
    <row r="73" spans="1:14" x14ac:dyDescent="0.2">
      <c r="A73" s="74"/>
      <c r="B73" s="72" t="s">
        <v>69</v>
      </c>
      <c r="C73" s="23">
        <v>5.4</v>
      </c>
      <c r="D73" s="71" t="s">
        <v>60</v>
      </c>
      <c r="E73" s="70">
        <v>1</v>
      </c>
      <c r="F73" s="69">
        <f t="shared" si="34"/>
        <v>40</v>
      </c>
      <c r="G73" s="66">
        <f t="shared" si="35"/>
        <v>216</v>
      </c>
      <c r="H73" s="68">
        <v>1</v>
      </c>
      <c r="I73" s="65">
        <f t="shared" si="36"/>
        <v>216</v>
      </c>
      <c r="J73" s="68">
        <v>1</v>
      </c>
      <c r="K73" s="64">
        <f t="shared" si="37"/>
        <v>216</v>
      </c>
      <c r="L73" s="64">
        <f t="shared" si="38"/>
        <v>18</v>
      </c>
      <c r="M73" s="64">
        <f t="shared" si="39"/>
        <v>3.333333333333333</v>
      </c>
      <c r="N73" s="19"/>
    </row>
    <row r="74" spans="1:14" x14ac:dyDescent="0.2">
      <c r="A74" s="74"/>
      <c r="B74" s="72" t="s">
        <v>68</v>
      </c>
      <c r="C74" s="23">
        <v>16.8</v>
      </c>
      <c r="D74" s="71" t="s">
        <v>67</v>
      </c>
      <c r="E74" s="73">
        <v>5</v>
      </c>
      <c r="F74" s="69">
        <f t="shared" si="34"/>
        <v>192</v>
      </c>
      <c r="G74" s="66">
        <f t="shared" si="35"/>
        <v>3225.6000000000004</v>
      </c>
      <c r="H74" s="68">
        <v>1</v>
      </c>
      <c r="I74" s="65">
        <f t="shared" si="36"/>
        <v>3225.6000000000004</v>
      </c>
      <c r="J74" s="68">
        <v>1</v>
      </c>
      <c r="K74" s="64">
        <f t="shared" si="37"/>
        <v>3225.6000000000004</v>
      </c>
      <c r="L74" s="64">
        <f t="shared" si="38"/>
        <v>268.8</v>
      </c>
      <c r="M74" s="64">
        <f t="shared" si="39"/>
        <v>16</v>
      </c>
      <c r="N74" s="19"/>
    </row>
    <row r="75" spans="1:14" x14ac:dyDescent="0.2">
      <c r="A75" s="74"/>
      <c r="B75" s="72" t="s">
        <v>66</v>
      </c>
      <c r="C75" s="23">
        <v>3.4</v>
      </c>
      <c r="D75" s="71" t="s">
        <v>60</v>
      </c>
      <c r="E75" s="70">
        <v>5</v>
      </c>
      <c r="F75" s="69">
        <f t="shared" si="34"/>
        <v>192</v>
      </c>
      <c r="G75" s="66">
        <f t="shared" si="35"/>
        <v>652.79999999999995</v>
      </c>
      <c r="H75" s="68">
        <v>1</v>
      </c>
      <c r="I75" s="65">
        <f t="shared" si="36"/>
        <v>652.79999999999995</v>
      </c>
      <c r="J75" s="68">
        <v>1</v>
      </c>
      <c r="K75" s="64">
        <f t="shared" si="37"/>
        <v>652.79999999999995</v>
      </c>
      <c r="L75" s="64">
        <f t="shared" si="38"/>
        <v>54.4</v>
      </c>
      <c r="M75" s="64">
        <f t="shared" si="39"/>
        <v>16</v>
      </c>
      <c r="N75" s="19"/>
    </row>
    <row r="76" spans="1:14" x14ac:dyDescent="0.2">
      <c r="A76" s="74"/>
      <c r="B76" s="72" t="s">
        <v>65</v>
      </c>
      <c r="C76" s="23">
        <v>8.6</v>
      </c>
      <c r="D76" s="71" t="s">
        <v>60</v>
      </c>
      <c r="E76" s="70">
        <v>5</v>
      </c>
      <c r="F76" s="69">
        <f t="shared" si="34"/>
        <v>192</v>
      </c>
      <c r="G76" s="66">
        <f t="shared" si="35"/>
        <v>1651.1999999999998</v>
      </c>
      <c r="H76" s="68">
        <v>1</v>
      </c>
      <c r="I76" s="65">
        <f t="shared" si="36"/>
        <v>1651.1999999999998</v>
      </c>
      <c r="J76" s="68">
        <v>1</v>
      </c>
      <c r="K76" s="64">
        <f t="shared" si="37"/>
        <v>1651.1999999999998</v>
      </c>
      <c r="L76" s="64">
        <f t="shared" si="38"/>
        <v>137.6</v>
      </c>
      <c r="M76" s="64">
        <f t="shared" si="39"/>
        <v>16</v>
      </c>
      <c r="N76" s="19" t="s">
        <v>64</v>
      </c>
    </row>
    <row r="77" spans="1:14" x14ac:dyDescent="0.2">
      <c r="A77" s="74"/>
      <c r="B77" s="72" t="s">
        <v>63</v>
      </c>
      <c r="C77" s="23">
        <v>4.8</v>
      </c>
      <c r="D77" s="71" t="s">
        <v>60</v>
      </c>
      <c r="E77" s="70">
        <v>1</v>
      </c>
      <c r="F77" s="69">
        <f t="shared" si="34"/>
        <v>40</v>
      </c>
      <c r="G77" s="66">
        <f t="shared" si="35"/>
        <v>192</v>
      </c>
      <c r="H77" s="68">
        <v>1</v>
      </c>
      <c r="I77" s="65">
        <f t="shared" si="36"/>
        <v>192</v>
      </c>
      <c r="J77" s="68">
        <v>1</v>
      </c>
      <c r="K77" s="64">
        <f t="shared" si="37"/>
        <v>192</v>
      </c>
      <c r="L77" s="64">
        <f t="shared" si="38"/>
        <v>16</v>
      </c>
      <c r="M77" s="64">
        <f t="shared" si="39"/>
        <v>3.3333333333333335</v>
      </c>
      <c r="N77" s="19"/>
    </row>
    <row r="78" spans="1:14" x14ac:dyDescent="0.2">
      <c r="A78" s="74"/>
      <c r="B78" s="72" t="s">
        <v>62</v>
      </c>
      <c r="C78" s="23">
        <v>2.0499999999999998</v>
      </c>
      <c r="D78" s="71" t="s">
        <v>60</v>
      </c>
      <c r="E78" s="70">
        <v>5</v>
      </c>
      <c r="F78" s="69">
        <f t="shared" si="34"/>
        <v>192</v>
      </c>
      <c r="G78" s="66">
        <f t="shared" si="35"/>
        <v>393.59999999999997</v>
      </c>
      <c r="H78" s="68">
        <v>1</v>
      </c>
      <c r="I78" s="65">
        <f t="shared" si="36"/>
        <v>393.59999999999997</v>
      </c>
      <c r="J78" s="68">
        <v>1</v>
      </c>
      <c r="K78" s="64">
        <f t="shared" si="37"/>
        <v>393.59999999999997</v>
      </c>
      <c r="L78" s="64">
        <f t="shared" si="38"/>
        <v>32.799999999999997</v>
      </c>
      <c r="M78" s="64">
        <f t="shared" si="39"/>
        <v>16</v>
      </c>
      <c r="N78" s="19" t="s">
        <v>59</v>
      </c>
    </row>
    <row r="79" spans="1:14" x14ac:dyDescent="0.2">
      <c r="A79" s="74"/>
      <c r="B79" s="72" t="s">
        <v>61</v>
      </c>
      <c r="C79" s="23">
        <v>2.0499999999999998</v>
      </c>
      <c r="D79" s="71" t="s">
        <v>60</v>
      </c>
      <c r="E79" s="70">
        <v>5</v>
      </c>
      <c r="F79" s="69">
        <f t="shared" si="34"/>
        <v>192</v>
      </c>
      <c r="G79" s="66">
        <f t="shared" si="35"/>
        <v>393.59999999999997</v>
      </c>
      <c r="H79" s="68">
        <v>1</v>
      </c>
      <c r="I79" s="65">
        <f t="shared" si="36"/>
        <v>393.59999999999997</v>
      </c>
      <c r="J79" s="68">
        <v>1</v>
      </c>
      <c r="K79" s="64">
        <f t="shared" si="37"/>
        <v>393.59999999999997</v>
      </c>
      <c r="L79" s="64">
        <f t="shared" si="38"/>
        <v>32.799999999999997</v>
      </c>
      <c r="M79" s="64">
        <f t="shared" si="39"/>
        <v>16</v>
      </c>
      <c r="N79" s="19" t="s">
        <v>59</v>
      </c>
    </row>
    <row r="80" spans="1:14" x14ac:dyDescent="0.2">
      <c r="A80" s="74"/>
      <c r="B80" s="72" t="s">
        <v>58</v>
      </c>
      <c r="C80" s="23">
        <v>3.1</v>
      </c>
      <c r="D80" s="71" t="s">
        <v>57</v>
      </c>
      <c r="E80" s="73">
        <v>5</v>
      </c>
      <c r="F80" s="69">
        <f t="shared" si="34"/>
        <v>192</v>
      </c>
      <c r="G80" s="66">
        <f t="shared" si="35"/>
        <v>595.20000000000005</v>
      </c>
      <c r="H80" s="68">
        <v>1</v>
      </c>
      <c r="I80" s="65">
        <f t="shared" si="36"/>
        <v>595.20000000000005</v>
      </c>
      <c r="J80" s="68">
        <v>1</v>
      </c>
      <c r="K80" s="64">
        <f t="shared" si="37"/>
        <v>595.20000000000005</v>
      </c>
      <c r="L80" s="64">
        <f t="shared" si="38"/>
        <v>49.6</v>
      </c>
      <c r="M80" s="64">
        <f t="shared" si="39"/>
        <v>16</v>
      </c>
      <c r="N80" s="19"/>
    </row>
    <row r="81" spans="1:15" x14ac:dyDescent="0.2">
      <c r="A81" s="25"/>
      <c r="B81" s="72"/>
      <c r="C81" s="23"/>
      <c r="D81" s="71"/>
      <c r="E81" s="70"/>
      <c r="F81" s="69"/>
      <c r="G81" s="66"/>
      <c r="H81" s="68"/>
      <c r="I81" s="65"/>
      <c r="J81" s="68"/>
      <c r="K81" s="64"/>
      <c r="L81" s="64"/>
      <c r="M81" s="64"/>
      <c r="N81" s="19"/>
    </row>
    <row r="82" spans="1:15" x14ac:dyDescent="0.2">
      <c r="A82" s="25"/>
      <c r="B82" s="62"/>
      <c r="C82" s="61"/>
      <c r="D82" s="60"/>
      <c r="E82" s="59"/>
      <c r="F82" s="58"/>
      <c r="G82" s="66"/>
      <c r="H82" s="55"/>
      <c r="I82" s="65"/>
      <c r="J82" s="55"/>
      <c r="K82" s="64"/>
      <c r="L82" s="64"/>
      <c r="M82" s="64"/>
      <c r="N82" s="53"/>
    </row>
    <row r="83" spans="1:15" ht="33.75" x14ac:dyDescent="0.2">
      <c r="A83" s="25"/>
      <c r="B83" s="67" t="s">
        <v>56</v>
      </c>
      <c r="C83" s="61">
        <v>30</v>
      </c>
      <c r="D83" s="60" t="s">
        <v>55</v>
      </c>
      <c r="E83" s="59">
        <v>5</v>
      </c>
      <c r="F83" s="58">
        <v>192</v>
      </c>
      <c r="G83" s="66">
        <f>F83*C83</f>
        <v>5760</v>
      </c>
      <c r="H83" s="55">
        <v>1</v>
      </c>
      <c r="I83" s="65">
        <f>G83/H83</f>
        <v>5760</v>
      </c>
      <c r="J83" s="55">
        <v>1</v>
      </c>
      <c r="K83" s="64">
        <f>I83*J83</f>
        <v>5760</v>
      </c>
      <c r="L83" s="64">
        <f>K83/12</f>
        <v>480</v>
      </c>
      <c r="M83" s="64">
        <f>L83/C83</f>
        <v>16</v>
      </c>
      <c r="N83" s="63" t="s">
        <v>54</v>
      </c>
    </row>
    <row r="84" spans="1:15" x14ac:dyDescent="0.2">
      <c r="A84" s="25"/>
      <c r="B84" s="62"/>
      <c r="C84" s="61"/>
      <c r="D84" s="60"/>
      <c r="E84" s="59"/>
      <c r="F84" s="58"/>
      <c r="G84" s="57"/>
      <c r="H84" s="55"/>
      <c r="I84" s="56"/>
      <c r="J84" s="55"/>
      <c r="K84" s="54"/>
      <c r="L84" s="54"/>
      <c r="M84" s="54"/>
      <c r="N84" s="53"/>
    </row>
    <row r="85" spans="1:15" ht="13.5" thickBot="1" x14ac:dyDescent="0.25">
      <c r="A85" s="52"/>
      <c r="B85" s="51"/>
      <c r="C85" s="50"/>
      <c r="D85" s="48"/>
      <c r="E85" s="49"/>
      <c r="F85" s="48"/>
      <c r="G85" s="48"/>
      <c r="H85" s="47"/>
      <c r="I85" s="47"/>
      <c r="J85" s="47"/>
      <c r="K85" s="47"/>
      <c r="L85" s="47"/>
      <c r="M85" s="47"/>
      <c r="N85" s="46"/>
    </row>
    <row r="86" spans="1:15" ht="13.5" thickBot="1" x14ac:dyDescent="0.25">
      <c r="A86" s="45"/>
      <c r="B86" s="44" t="s">
        <v>53</v>
      </c>
      <c r="C86" s="43">
        <f>SUM(C5:C85)</f>
        <v>2556.2099999999996</v>
      </c>
      <c r="D86" s="41"/>
      <c r="E86" s="42"/>
      <c r="F86" s="41"/>
      <c r="G86" s="40">
        <f>SUM(G5:G85)</f>
        <v>434965.4</v>
      </c>
      <c r="H86" s="39"/>
      <c r="I86" s="39"/>
      <c r="J86" s="39"/>
      <c r="K86" s="39"/>
      <c r="L86" s="39"/>
      <c r="M86" s="39"/>
      <c r="N86" s="38"/>
    </row>
    <row r="87" spans="1:15" hidden="1" x14ac:dyDescent="0.2">
      <c r="A87" s="25"/>
      <c r="B87" s="37"/>
      <c r="C87" s="36"/>
      <c r="D87" s="30"/>
      <c r="E87" s="31"/>
      <c r="F87" s="30"/>
      <c r="G87" s="30"/>
      <c r="H87" s="29"/>
      <c r="I87" s="29"/>
      <c r="J87" s="29"/>
      <c r="K87" s="29"/>
      <c r="L87" s="29"/>
      <c r="M87" s="29"/>
      <c r="N87" s="28"/>
    </row>
    <row r="88" spans="1:15" hidden="1" x14ac:dyDescent="0.2">
      <c r="A88" s="25"/>
      <c r="B88" s="35"/>
      <c r="C88" s="23"/>
      <c r="D88" s="21"/>
      <c r="E88" s="22"/>
      <c r="F88" s="21"/>
      <c r="G88" s="21"/>
      <c r="H88" s="20"/>
      <c r="I88" s="20"/>
      <c r="J88" s="20"/>
      <c r="K88" s="20"/>
      <c r="L88" s="20"/>
      <c r="M88" s="20"/>
      <c r="N88" s="19"/>
    </row>
    <row r="89" spans="1:15" hidden="1" x14ac:dyDescent="0.2">
      <c r="A89" s="25"/>
      <c r="B89" s="24"/>
      <c r="C89" s="23"/>
      <c r="D89" s="21"/>
      <c r="E89" s="22"/>
      <c r="F89" s="21"/>
      <c r="G89" s="21"/>
      <c r="H89" s="20"/>
      <c r="I89" s="20"/>
      <c r="J89" s="20"/>
      <c r="K89" s="20"/>
      <c r="L89" s="20"/>
      <c r="M89" s="20"/>
      <c r="N89" s="19"/>
    </row>
    <row r="90" spans="1:15" hidden="1" x14ac:dyDescent="0.2">
      <c r="A90" s="25"/>
      <c r="B90" s="24"/>
      <c r="C90" s="23"/>
      <c r="D90" s="21"/>
      <c r="E90" s="22"/>
      <c r="F90" s="21"/>
      <c r="G90" s="21"/>
      <c r="H90" s="20"/>
      <c r="I90" s="20"/>
      <c r="J90" s="20"/>
      <c r="K90" s="20"/>
      <c r="L90" s="20"/>
      <c r="M90" s="20"/>
      <c r="N90" s="19"/>
    </row>
    <row r="91" spans="1:15" hidden="1" x14ac:dyDescent="0.2">
      <c r="A91" s="25"/>
      <c r="B91" s="24"/>
      <c r="C91" s="23"/>
      <c r="D91" s="21"/>
      <c r="E91" s="22"/>
      <c r="F91" s="21"/>
      <c r="G91" s="21"/>
      <c r="H91" s="20"/>
      <c r="I91" s="20"/>
      <c r="J91" s="20"/>
      <c r="K91" s="20"/>
      <c r="L91" s="20"/>
      <c r="M91" s="20"/>
      <c r="N91" s="34"/>
      <c r="O91" s="12"/>
    </row>
    <row r="92" spans="1:15" hidden="1" x14ac:dyDescent="0.2">
      <c r="A92" s="25"/>
      <c r="B92" s="24"/>
      <c r="C92" s="23"/>
      <c r="D92" s="21"/>
      <c r="E92" s="22"/>
      <c r="F92" s="21"/>
      <c r="G92" s="21"/>
      <c r="H92" s="20"/>
      <c r="I92" s="20"/>
      <c r="J92" s="20"/>
      <c r="K92" s="20"/>
      <c r="L92" s="20"/>
      <c r="M92" s="20"/>
      <c r="N92" s="19"/>
    </row>
    <row r="93" spans="1:15" hidden="1" x14ac:dyDescent="0.2">
      <c r="A93" s="25"/>
      <c r="B93" s="24"/>
      <c r="C93" s="23"/>
      <c r="D93" s="21"/>
      <c r="E93" s="22"/>
      <c r="F93" s="21"/>
      <c r="G93" s="21"/>
      <c r="H93" s="20"/>
      <c r="I93" s="20"/>
      <c r="J93" s="20"/>
      <c r="K93" s="20"/>
      <c r="L93" s="20"/>
      <c r="M93" s="20"/>
      <c r="N93" s="19"/>
    </row>
    <row r="94" spans="1:15" hidden="1" x14ac:dyDescent="0.2">
      <c r="A94" s="25"/>
      <c r="B94" s="24"/>
      <c r="C94" s="23"/>
      <c r="D94" s="21"/>
      <c r="E94" s="22"/>
      <c r="F94" s="21"/>
      <c r="G94" s="21"/>
      <c r="H94" s="20"/>
      <c r="I94" s="20"/>
      <c r="J94" s="20"/>
      <c r="K94" s="20"/>
      <c r="L94" s="20"/>
      <c r="M94" s="20"/>
      <c r="N94" s="19"/>
    </row>
    <row r="95" spans="1:15" hidden="1" x14ac:dyDescent="0.2">
      <c r="A95" s="25"/>
      <c r="B95" s="24"/>
      <c r="C95" s="23"/>
      <c r="D95" s="21"/>
      <c r="E95" s="22"/>
      <c r="F95" s="21"/>
      <c r="G95" s="21"/>
      <c r="H95" s="20"/>
      <c r="I95" s="20"/>
      <c r="J95" s="20"/>
      <c r="K95" s="20"/>
      <c r="L95" s="20"/>
      <c r="M95" s="20"/>
      <c r="N95" s="19"/>
    </row>
    <row r="96" spans="1:15" hidden="1" x14ac:dyDescent="0.2">
      <c r="A96" s="25"/>
      <c r="B96" s="24"/>
      <c r="C96" s="23"/>
      <c r="D96" s="21"/>
      <c r="E96" s="22"/>
      <c r="F96" s="21"/>
      <c r="G96" s="21"/>
      <c r="H96" s="20"/>
      <c r="I96" s="20"/>
      <c r="J96" s="20"/>
      <c r="K96" s="20"/>
      <c r="L96" s="20"/>
      <c r="M96" s="20"/>
      <c r="N96" s="19"/>
    </row>
    <row r="97" spans="1:14" hidden="1" x14ac:dyDescent="0.2">
      <c r="A97" s="25"/>
      <c r="B97" s="24"/>
      <c r="C97" s="23"/>
      <c r="D97" s="21"/>
      <c r="E97" s="22"/>
      <c r="F97" s="21"/>
      <c r="G97" s="21"/>
      <c r="H97" s="20"/>
      <c r="I97" s="20"/>
      <c r="J97" s="20"/>
      <c r="K97" s="20"/>
      <c r="L97" s="20"/>
      <c r="M97" s="20"/>
      <c r="N97" s="19"/>
    </row>
    <row r="98" spans="1:14" hidden="1" x14ac:dyDescent="0.2">
      <c r="A98" s="25"/>
      <c r="B98" s="24"/>
      <c r="C98" s="23"/>
      <c r="D98" s="21"/>
      <c r="E98" s="22"/>
      <c r="F98" s="21"/>
      <c r="G98" s="21"/>
      <c r="H98" s="20"/>
      <c r="I98" s="20"/>
      <c r="J98" s="20"/>
      <c r="K98" s="20"/>
      <c r="L98" s="20"/>
      <c r="M98" s="20"/>
      <c r="N98" s="19"/>
    </row>
    <row r="99" spans="1:14" hidden="1" x14ac:dyDescent="0.2">
      <c r="A99" s="25"/>
      <c r="B99" s="24"/>
      <c r="C99" s="23"/>
      <c r="D99" s="21"/>
      <c r="E99" s="22"/>
      <c r="F99" s="21"/>
      <c r="G99" s="21"/>
      <c r="H99" s="20"/>
      <c r="I99" s="20"/>
      <c r="J99" s="20"/>
      <c r="K99" s="20"/>
      <c r="L99" s="20"/>
      <c r="M99" s="20"/>
      <c r="N99" s="19"/>
    </row>
    <row r="100" spans="1:14" hidden="1" x14ac:dyDescent="0.2">
      <c r="A100" s="25"/>
      <c r="B100" s="24"/>
      <c r="C100" s="23"/>
      <c r="D100" s="21"/>
      <c r="E100" s="22"/>
      <c r="F100" s="21"/>
      <c r="G100" s="21"/>
      <c r="H100" s="20"/>
      <c r="I100" s="20"/>
      <c r="J100" s="20"/>
      <c r="K100" s="20"/>
      <c r="L100" s="20"/>
      <c r="M100" s="20"/>
      <c r="N100" s="19"/>
    </row>
    <row r="101" spans="1:14" hidden="1" x14ac:dyDescent="0.2">
      <c r="A101" s="25"/>
      <c r="B101" s="24"/>
      <c r="C101" s="23"/>
      <c r="D101" s="21"/>
      <c r="E101" s="22"/>
      <c r="F101" s="21"/>
      <c r="G101" s="21"/>
      <c r="H101" s="20"/>
      <c r="I101" s="20"/>
      <c r="J101" s="20"/>
      <c r="K101" s="20"/>
      <c r="L101" s="20"/>
      <c r="M101" s="20"/>
      <c r="N101" s="19"/>
    </row>
    <row r="102" spans="1:14" hidden="1" x14ac:dyDescent="0.2">
      <c r="A102" s="25"/>
      <c r="B102" s="24"/>
      <c r="C102" s="23"/>
      <c r="D102" s="21"/>
      <c r="E102" s="22"/>
      <c r="F102" s="21"/>
      <c r="G102" s="21"/>
      <c r="H102" s="20"/>
      <c r="I102" s="20"/>
      <c r="J102" s="20"/>
      <c r="K102" s="20"/>
      <c r="L102" s="20"/>
      <c r="M102" s="20"/>
      <c r="N102" s="19"/>
    </row>
    <row r="103" spans="1:14" hidden="1" x14ac:dyDescent="0.2">
      <c r="A103" s="25"/>
      <c r="B103" s="26"/>
      <c r="C103" s="23"/>
      <c r="D103" s="21"/>
      <c r="E103" s="22"/>
      <c r="F103" s="21"/>
      <c r="G103" s="21"/>
      <c r="H103" s="20"/>
      <c r="I103" s="20"/>
      <c r="J103" s="20"/>
      <c r="K103" s="20"/>
      <c r="L103" s="20"/>
      <c r="M103" s="20"/>
      <c r="N103" s="19"/>
    </row>
    <row r="104" spans="1:14" hidden="1" x14ac:dyDescent="0.2">
      <c r="A104" s="25"/>
      <c r="B104" s="24"/>
      <c r="C104" s="23"/>
      <c r="D104" s="21"/>
      <c r="E104" s="22"/>
      <c r="F104" s="21"/>
      <c r="G104" s="21"/>
      <c r="H104" s="20"/>
      <c r="I104" s="20"/>
      <c r="J104" s="20"/>
      <c r="K104" s="20"/>
      <c r="L104" s="20"/>
      <c r="M104" s="20"/>
      <c r="N104" s="19"/>
    </row>
    <row r="105" spans="1:14" hidden="1" x14ac:dyDescent="0.2">
      <c r="A105" s="25"/>
      <c r="B105" s="24"/>
      <c r="C105" s="23"/>
      <c r="D105" s="21"/>
      <c r="E105" s="22"/>
      <c r="F105" s="21"/>
      <c r="G105" s="21"/>
      <c r="H105" s="20"/>
      <c r="I105" s="20"/>
      <c r="J105" s="20"/>
      <c r="K105" s="20"/>
      <c r="L105" s="20"/>
      <c r="M105" s="20"/>
      <c r="N105" s="19"/>
    </row>
    <row r="106" spans="1:14" hidden="1" x14ac:dyDescent="0.2">
      <c r="A106" s="25"/>
      <c r="B106" s="24"/>
      <c r="C106" s="23"/>
      <c r="D106" s="21"/>
      <c r="E106" s="22"/>
      <c r="F106" s="21"/>
      <c r="G106" s="21"/>
      <c r="H106" s="20"/>
      <c r="I106" s="20"/>
      <c r="J106" s="20"/>
      <c r="K106" s="20"/>
      <c r="L106" s="20"/>
      <c r="M106" s="20"/>
      <c r="N106" s="19"/>
    </row>
    <row r="107" spans="1:14" hidden="1" x14ac:dyDescent="0.2">
      <c r="A107" s="25"/>
      <c r="B107" s="24"/>
      <c r="C107" s="23"/>
      <c r="D107" s="21"/>
      <c r="E107" s="22"/>
      <c r="F107" s="21"/>
      <c r="G107" s="21"/>
      <c r="H107" s="20"/>
      <c r="I107" s="20"/>
      <c r="J107" s="20"/>
      <c r="K107" s="20"/>
      <c r="L107" s="20"/>
      <c r="M107" s="20"/>
      <c r="N107" s="19"/>
    </row>
    <row r="108" spans="1:14" hidden="1" x14ac:dyDescent="0.2">
      <c r="A108" s="25"/>
      <c r="B108" s="24"/>
      <c r="C108" s="23"/>
      <c r="D108" s="21"/>
      <c r="E108" s="22"/>
      <c r="F108" s="21"/>
      <c r="G108" s="21"/>
      <c r="H108" s="20"/>
      <c r="I108" s="20"/>
      <c r="J108" s="20"/>
      <c r="K108" s="20"/>
      <c r="L108" s="20"/>
      <c r="M108" s="20"/>
      <c r="N108" s="19"/>
    </row>
    <row r="109" spans="1:14" hidden="1" x14ac:dyDescent="0.2">
      <c r="A109" s="25"/>
      <c r="B109" s="24"/>
      <c r="C109" s="23"/>
      <c r="D109" s="21"/>
      <c r="E109" s="22"/>
      <c r="F109" s="21"/>
      <c r="G109" s="21"/>
      <c r="H109" s="20"/>
      <c r="I109" s="20"/>
      <c r="J109" s="20"/>
      <c r="K109" s="20"/>
      <c r="L109" s="20"/>
      <c r="M109" s="20"/>
      <c r="N109" s="19"/>
    </row>
    <row r="110" spans="1:14" hidden="1" x14ac:dyDescent="0.2">
      <c r="A110" s="25"/>
      <c r="B110" s="33"/>
      <c r="C110" s="32"/>
      <c r="D110" s="30"/>
      <c r="E110" s="31"/>
      <c r="F110" s="30"/>
      <c r="G110" s="30"/>
      <c r="H110" s="29"/>
      <c r="I110" s="29"/>
      <c r="J110" s="29"/>
      <c r="K110" s="29"/>
      <c r="L110" s="29"/>
      <c r="M110" s="29"/>
      <c r="N110" s="28"/>
    </row>
    <row r="111" spans="1:14" hidden="1" x14ac:dyDescent="0.2">
      <c r="A111" s="25"/>
      <c r="B111" s="24"/>
      <c r="C111" s="23"/>
      <c r="D111" s="21"/>
      <c r="E111" s="22"/>
      <c r="F111" s="21"/>
      <c r="G111" s="21"/>
      <c r="H111" s="20"/>
      <c r="I111" s="20"/>
      <c r="J111" s="20"/>
      <c r="K111" s="20"/>
      <c r="L111" s="20"/>
      <c r="M111" s="20"/>
      <c r="N111" s="19"/>
    </row>
    <row r="112" spans="1:14" hidden="1" x14ac:dyDescent="0.2">
      <c r="A112" s="25"/>
      <c r="B112" s="24"/>
      <c r="C112" s="23"/>
      <c r="D112" s="21"/>
      <c r="E112" s="22"/>
      <c r="F112" s="21"/>
      <c r="G112" s="21"/>
      <c r="H112" s="20"/>
      <c r="I112" s="20"/>
      <c r="J112" s="20"/>
      <c r="K112" s="20"/>
      <c r="L112" s="20"/>
      <c r="M112" s="20"/>
      <c r="N112" s="19"/>
    </row>
    <row r="113" spans="1:14" hidden="1" x14ac:dyDescent="0.2">
      <c r="A113" s="25"/>
      <c r="B113" s="24"/>
      <c r="C113" s="23"/>
      <c r="D113" s="21"/>
      <c r="E113" s="22"/>
      <c r="F113" s="21"/>
      <c r="G113" s="21"/>
      <c r="H113" s="20"/>
      <c r="I113" s="20"/>
      <c r="J113" s="20"/>
      <c r="K113" s="20"/>
      <c r="L113" s="20"/>
      <c r="M113" s="20"/>
      <c r="N113" s="19"/>
    </row>
    <row r="114" spans="1:14" hidden="1" x14ac:dyDescent="0.2">
      <c r="A114" s="25"/>
      <c r="B114" s="24"/>
      <c r="C114" s="23"/>
      <c r="D114" s="21"/>
      <c r="E114" s="22"/>
      <c r="F114" s="21"/>
      <c r="G114" s="21"/>
      <c r="H114" s="20"/>
      <c r="I114" s="20"/>
      <c r="J114" s="20"/>
      <c r="K114" s="20"/>
      <c r="L114" s="20"/>
      <c r="M114" s="20"/>
      <c r="N114" s="19"/>
    </row>
    <row r="115" spans="1:14" hidden="1" x14ac:dyDescent="0.2">
      <c r="A115" s="25"/>
      <c r="B115" s="24"/>
      <c r="C115" s="23"/>
      <c r="D115" s="21"/>
      <c r="E115" s="22"/>
      <c r="F115" s="21"/>
      <c r="G115" s="21"/>
      <c r="H115" s="20"/>
      <c r="I115" s="20"/>
      <c r="J115" s="20"/>
      <c r="K115" s="20"/>
      <c r="L115" s="20"/>
      <c r="M115" s="20"/>
      <c r="N115" s="19"/>
    </row>
    <row r="116" spans="1:14" hidden="1" x14ac:dyDescent="0.2">
      <c r="A116" s="25"/>
      <c r="B116" s="24"/>
      <c r="C116" s="23"/>
      <c r="D116" s="21"/>
      <c r="E116" s="22"/>
      <c r="F116" s="21"/>
      <c r="G116" s="21"/>
      <c r="H116" s="20"/>
      <c r="I116" s="20"/>
      <c r="J116" s="20"/>
      <c r="K116" s="20"/>
      <c r="L116" s="20"/>
      <c r="M116" s="20"/>
      <c r="N116" s="19"/>
    </row>
    <row r="117" spans="1:14" hidden="1" x14ac:dyDescent="0.2">
      <c r="A117" s="25"/>
      <c r="B117" s="24"/>
      <c r="C117" s="23"/>
      <c r="D117" s="21"/>
      <c r="E117" s="22"/>
      <c r="F117" s="21"/>
      <c r="G117" s="21"/>
      <c r="H117" s="20"/>
      <c r="I117" s="20"/>
      <c r="J117" s="20"/>
      <c r="K117" s="20"/>
      <c r="L117" s="20"/>
      <c r="M117" s="20"/>
      <c r="N117" s="19"/>
    </row>
    <row r="118" spans="1:14" hidden="1" x14ac:dyDescent="0.2">
      <c r="A118" s="25"/>
      <c r="B118" s="24"/>
      <c r="C118" s="23"/>
      <c r="D118" s="21"/>
      <c r="E118" s="22"/>
      <c r="F118" s="21"/>
      <c r="G118" s="21"/>
      <c r="H118" s="20"/>
      <c r="I118" s="20"/>
      <c r="J118" s="20"/>
      <c r="K118" s="20"/>
      <c r="L118" s="20"/>
      <c r="M118" s="20"/>
      <c r="N118" s="19"/>
    </row>
    <row r="119" spans="1:14" hidden="1" x14ac:dyDescent="0.2">
      <c r="A119" s="25"/>
      <c r="B119" s="24"/>
      <c r="C119" s="23"/>
      <c r="D119" s="21"/>
      <c r="E119" s="22"/>
      <c r="F119" s="21"/>
      <c r="G119" s="21"/>
      <c r="H119" s="20"/>
      <c r="I119" s="20"/>
      <c r="J119" s="20"/>
      <c r="K119" s="20"/>
      <c r="L119" s="20"/>
      <c r="M119" s="20"/>
      <c r="N119" s="19"/>
    </row>
    <row r="120" spans="1:14" hidden="1" x14ac:dyDescent="0.2">
      <c r="A120" s="25"/>
      <c r="B120" s="24"/>
      <c r="C120" s="23"/>
      <c r="D120" s="21"/>
      <c r="E120" s="22"/>
      <c r="F120" s="21"/>
      <c r="G120" s="21"/>
      <c r="H120" s="20"/>
      <c r="I120" s="20"/>
      <c r="J120" s="20"/>
      <c r="K120" s="20"/>
      <c r="L120" s="20"/>
      <c r="M120" s="20"/>
      <c r="N120" s="19"/>
    </row>
    <row r="121" spans="1:14" hidden="1" x14ac:dyDescent="0.2">
      <c r="A121" s="25"/>
      <c r="B121" s="24"/>
      <c r="C121" s="27"/>
      <c r="D121" s="21"/>
      <c r="E121" s="22"/>
      <c r="F121" s="21"/>
      <c r="G121" s="21"/>
      <c r="H121" s="20"/>
      <c r="I121" s="20"/>
      <c r="J121" s="20"/>
      <c r="K121" s="20"/>
      <c r="L121" s="20"/>
      <c r="M121" s="20"/>
      <c r="N121" s="19"/>
    </row>
    <row r="122" spans="1:14" hidden="1" x14ac:dyDescent="0.2">
      <c r="A122" s="25"/>
      <c r="B122" s="24"/>
      <c r="C122" s="23"/>
      <c r="D122" s="21"/>
      <c r="E122" s="22"/>
      <c r="F122" s="21"/>
      <c r="G122" s="21"/>
      <c r="H122" s="20"/>
      <c r="I122" s="20"/>
      <c r="J122" s="20"/>
      <c r="K122" s="20"/>
      <c r="L122" s="20"/>
      <c r="M122" s="20"/>
      <c r="N122" s="19"/>
    </row>
    <row r="123" spans="1:14" hidden="1" x14ac:dyDescent="0.2">
      <c r="A123" s="25"/>
      <c r="B123" s="26"/>
      <c r="C123" s="23"/>
      <c r="D123" s="21"/>
      <c r="E123" s="22"/>
      <c r="F123" s="21"/>
      <c r="G123" s="21"/>
      <c r="H123" s="20"/>
      <c r="I123" s="20"/>
      <c r="J123" s="20"/>
      <c r="K123" s="20"/>
      <c r="L123" s="20"/>
      <c r="M123" s="20"/>
      <c r="N123" s="19"/>
    </row>
    <row r="124" spans="1:14" hidden="1" x14ac:dyDescent="0.2">
      <c r="A124" s="25"/>
      <c r="B124" s="24"/>
      <c r="C124" s="23"/>
      <c r="D124" s="21"/>
      <c r="E124" s="22"/>
      <c r="F124" s="21"/>
      <c r="G124" s="21"/>
      <c r="H124" s="20"/>
      <c r="I124" s="20"/>
      <c r="J124" s="20"/>
      <c r="K124" s="20"/>
      <c r="L124" s="20"/>
      <c r="M124" s="20"/>
      <c r="N124" s="19"/>
    </row>
    <row r="125" spans="1:14" hidden="1" x14ac:dyDescent="0.2">
      <c r="B125" s="17"/>
      <c r="C125" s="18"/>
    </row>
    <row r="126" spans="1:14" x14ac:dyDescent="0.2">
      <c r="B126" s="17"/>
    </row>
    <row r="127" spans="1:14" x14ac:dyDescent="0.2">
      <c r="C127" s="16"/>
    </row>
    <row r="129" spans="3:3" x14ac:dyDescent="0.2">
      <c r="C129" s="16"/>
    </row>
  </sheetData>
  <sheetProtection algorithmName="SHA-512" hashValue="B32NIksyjYPaTTkpW3FgGZ3A/6xWHt1ZA9bXIPhwYjmDV81Mx5HtnxeVyKQM20cLEtxk+CmY765vqXb5eI6j4A==" saltValue="tGhXWOQqq4z4H8UKHNYOxA==" spinCount="100000" sheet="1"/>
  <pageMargins left="0.14000000000000001" right="0.46" top="0.61" bottom="0.14000000000000001" header="0.34" footer="0.28000000000000003"/>
  <pageSetup paperSize="9" scale="95" orientation="landscape" r:id="rId1"/>
  <headerFooter alignWithMargins="0">
    <oddHeader>&amp;R&amp;P</oddHeader>
  </headerFooter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3"/>
  <sheetViews>
    <sheetView topLeftCell="A6" workbookViewId="0">
      <selection activeCell="I23" sqref="I23"/>
    </sheetView>
  </sheetViews>
  <sheetFormatPr baseColWidth="10" defaultRowHeight="15.75" x14ac:dyDescent="0.25"/>
  <cols>
    <col min="1" max="5" width="11.42578125" style="1"/>
    <col min="6" max="6" width="3.7109375" style="1" customWidth="1"/>
    <col min="7" max="16384" width="11.42578125" style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2</v>
      </c>
    </row>
    <row r="4" spans="1:8" x14ac:dyDescent="0.25">
      <c r="A4" s="1" t="s">
        <v>3</v>
      </c>
    </row>
    <row r="5" spans="1:8" x14ac:dyDescent="0.25">
      <c r="A5" s="1" t="s">
        <v>4</v>
      </c>
    </row>
    <row r="6" spans="1:8" x14ac:dyDescent="0.25">
      <c r="A6" s="1" t="s">
        <v>5</v>
      </c>
    </row>
    <row r="8" spans="1:8" ht="21" x14ac:dyDescent="0.35">
      <c r="A8" s="244" t="s">
        <v>40</v>
      </c>
      <c r="B8" s="244"/>
      <c r="C8" s="244"/>
      <c r="D8" s="244"/>
      <c r="E8" s="244"/>
      <c r="F8" s="244"/>
      <c r="G8" s="244"/>
      <c r="H8" s="244"/>
    </row>
    <row r="10" spans="1:8" x14ac:dyDescent="0.25">
      <c r="A10" s="1" t="s">
        <v>6</v>
      </c>
      <c r="C10" s="1" t="s">
        <v>47</v>
      </c>
    </row>
    <row r="11" spans="1:8" x14ac:dyDescent="0.25">
      <c r="C11" s="1" t="s">
        <v>48</v>
      </c>
    </row>
    <row r="12" spans="1:8" x14ac:dyDescent="0.25">
      <c r="C12" s="1" t="s">
        <v>49</v>
      </c>
    </row>
    <row r="14" spans="1:8" x14ac:dyDescent="0.25">
      <c r="A14" s="1" t="s">
        <v>7</v>
      </c>
      <c r="C14" s="1" t="s">
        <v>8</v>
      </c>
    </row>
    <row r="16" spans="1:8" x14ac:dyDescent="0.25">
      <c r="A16" s="1" t="s">
        <v>10</v>
      </c>
      <c r="C16" s="1" t="s">
        <v>50</v>
      </c>
      <c r="D16" s="1" t="s">
        <v>51</v>
      </c>
    </row>
    <row r="18" spans="1:3" x14ac:dyDescent="0.25">
      <c r="A18" s="1" t="s">
        <v>11</v>
      </c>
      <c r="C18" s="1" t="s">
        <v>52</v>
      </c>
    </row>
    <row r="20" spans="1:3" x14ac:dyDescent="0.25">
      <c r="A20" s="1" t="s">
        <v>9</v>
      </c>
      <c r="C20" s="1" t="s">
        <v>12</v>
      </c>
    </row>
    <row r="22" spans="1:3" x14ac:dyDescent="0.25">
      <c r="A22" s="1" t="s">
        <v>14</v>
      </c>
      <c r="C22" s="1" t="s">
        <v>13</v>
      </c>
    </row>
    <row r="24" spans="1:3" x14ac:dyDescent="0.25">
      <c r="A24" s="1" t="s">
        <v>15</v>
      </c>
      <c r="C24" s="1" t="s">
        <v>16</v>
      </c>
    </row>
    <row r="25" spans="1:3" x14ac:dyDescent="0.25">
      <c r="C25" s="1" t="s">
        <v>17</v>
      </c>
    </row>
    <row r="27" spans="1:3" x14ac:dyDescent="0.25">
      <c r="C27" s="1" t="s">
        <v>18</v>
      </c>
    </row>
    <row r="28" spans="1:3" x14ac:dyDescent="0.25">
      <c r="C28" s="1" t="s">
        <v>19</v>
      </c>
    </row>
    <row r="30" spans="1:3" x14ac:dyDescent="0.25">
      <c r="A30" s="1" t="s">
        <v>20</v>
      </c>
      <c r="C30" s="1" t="s">
        <v>21</v>
      </c>
    </row>
    <row r="32" spans="1:3" x14ac:dyDescent="0.25">
      <c r="C32" s="1" t="s">
        <v>22</v>
      </c>
    </row>
    <row r="33" spans="1:6" x14ac:dyDescent="0.25">
      <c r="C33" s="1" t="s">
        <v>23</v>
      </c>
    </row>
    <row r="35" spans="1:6" x14ac:dyDescent="0.25">
      <c r="C35" s="1" t="s">
        <v>24</v>
      </c>
    </row>
    <row r="36" spans="1:6" x14ac:dyDescent="0.25">
      <c r="C36" s="1" t="s">
        <v>25</v>
      </c>
    </row>
    <row r="37" spans="1:6" x14ac:dyDescent="0.25">
      <c r="C37" s="1" t="s">
        <v>26</v>
      </c>
    </row>
    <row r="38" spans="1:6" x14ac:dyDescent="0.25">
      <c r="C38" s="1" t="s">
        <v>27</v>
      </c>
    </row>
    <row r="40" spans="1:6" ht="30.75" customHeight="1" x14ac:dyDescent="0.25">
      <c r="A40" s="1" t="s">
        <v>28</v>
      </c>
      <c r="C40" s="1" t="s">
        <v>29</v>
      </c>
      <c r="D40" s="258"/>
      <c r="E40" s="259"/>
      <c r="F40" s="2" t="s">
        <v>32</v>
      </c>
    </row>
    <row r="41" spans="1:6" ht="36.75" customHeight="1" x14ac:dyDescent="0.25">
      <c r="A41" s="255" t="s">
        <v>41</v>
      </c>
      <c r="B41" s="255"/>
      <c r="C41" s="1" t="s">
        <v>30</v>
      </c>
      <c r="D41" s="258"/>
      <c r="E41" s="259"/>
      <c r="F41" s="2" t="s">
        <v>32</v>
      </c>
    </row>
    <row r="42" spans="1:6" ht="30" customHeight="1" x14ac:dyDescent="0.25">
      <c r="C42" s="1" t="s">
        <v>31</v>
      </c>
      <c r="D42" s="258"/>
      <c r="E42" s="259"/>
      <c r="F42" s="2" t="s">
        <v>32</v>
      </c>
    </row>
    <row r="47" spans="1:6" x14ac:dyDescent="0.25">
      <c r="A47" s="1" t="s">
        <v>33</v>
      </c>
    </row>
    <row r="49" spans="1:6" ht="23.25" customHeight="1" x14ac:dyDescent="0.25">
      <c r="A49" s="1" t="s">
        <v>34</v>
      </c>
      <c r="D49" s="11"/>
    </row>
    <row r="51" spans="1:6" ht="22.5" customHeight="1" x14ac:dyDescent="0.25">
      <c r="A51" s="1" t="s">
        <v>35</v>
      </c>
      <c r="D51" s="11"/>
    </row>
    <row r="53" spans="1:6" ht="21.75" customHeight="1" x14ac:dyDescent="0.25">
      <c r="A53" s="1" t="s">
        <v>42</v>
      </c>
      <c r="D53" s="11"/>
    </row>
    <row r="54" spans="1:6" ht="21.75" customHeight="1" x14ac:dyDescent="0.25">
      <c r="C54" s="6"/>
      <c r="D54" s="7"/>
    </row>
    <row r="55" spans="1:6" ht="27" customHeight="1" x14ac:dyDescent="0.25">
      <c r="A55" s="1" t="s">
        <v>43</v>
      </c>
      <c r="D55" s="258"/>
      <c r="E55" s="259"/>
      <c r="F55" s="2" t="s">
        <v>32</v>
      </c>
    </row>
    <row r="57" spans="1:6" ht="25.5" customHeight="1" x14ac:dyDescent="0.25">
      <c r="A57" s="1" t="s">
        <v>36</v>
      </c>
      <c r="C57" s="1" t="s">
        <v>29</v>
      </c>
      <c r="D57" s="258"/>
      <c r="E57" s="259"/>
      <c r="F57" s="2" t="s">
        <v>32</v>
      </c>
    </row>
    <row r="58" spans="1:6" ht="22.5" customHeight="1" x14ac:dyDescent="0.25">
      <c r="C58" s="1" t="s">
        <v>30</v>
      </c>
      <c r="D58" s="258"/>
      <c r="E58" s="259"/>
      <c r="F58" s="2" t="s">
        <v>32</v>
      </c>
    </row>
    <row r="59" spans="1:6" ht="27" customHeight="1" x14ac:dyDescent="0.25">
      <c r="C59" s="1" t="s">
        <v>31</v>
      </c>
      <c r="D59" s="258"/>
      <c r="E59" s="259"/>
      <c r="F59" s="2" t="s">
        <v>32</v>
      </c>
    </row>
    <row r="60" spans="1:6" ht="27" customHeight="1" x14ac:dyDescent="0.25">
      <c r="D60" s="5"/>
      <c r="E60" s="5"/>
      <c r="F60" s="6"/>
    </row>
    <row r="63" spans="1:6" x14ac:dyDescent="0.25">
      <c r="A63" s="3" t="s">
        <v>37</v>
      </c>
    </row>
    <row r="65" spans="1:8" ht="35.25" customHeight="1" x14ac:dyDescent="0.25">
      <c r="A65" s="255" t="s">
        <v>44</v>
      </c>
      <c r="B65" s="255"/>
      <c r="C65" s="256"/>
      <c r="D65" s="258">
        <f>D42</f>
        <v>0</v>
      </c>
      <c r="E65" s="259"/>
      <c r="F65" s="2" t="s">
        <v>32</v>
      </c>
    </row>
    <row r="67" spans="1:8" ht="32.25" customHeight="1" x14ac:dyDescent="0.25">
      <c r="A67" s="1" t="s">
        <v>38</v>
      </c>
      <c r="D67" s="258">
        <f>D59</f>
        <v>0</v>
      </c>
      <c r="E67" s="259"/>
      <c r="F67" s="2" t="s">
        <v>32</v>
      </c>
    </row>
    <row r="68" spans="1:8" ht="16.5" thickBot="1" x14ac:dyDescent="0.3">
      <c r="A68" s="4"/>
      <c r="B68" s="4"/>
      <c r="C68" s="4"/>
      <c r="D68" s="4"/>
      <c r="E68" s="4"/>
      <c r="F68" s="4"/>
    </row>
    <row r="69" spans="1:8" ht="16.5" thickTop="1" x14ac:dyDescent="0.25"/>
    <row r="70" spans="1:8" ht="51.75" customHeight="1" x14ac:dyDescent="0.25">
      <c r="A70" s="255" t="s">
        <v>45</v>
      </c>
      <c r="B70" s="255"/>
      <c r="C70" s="256"/>
      <c r="D70" s="258">
        <f>D65+D67</f>
        <v>0</v>
      </c>
      <c r="E70" s="259"/>
      <c r="F70" s="2" t="s">
        <v>32</v>
      </c>
    </row>
    <row r="73" spans="1:8" ht="45.75" customHeight="1" x14ac:dyDescent="0.25">
      <c r="A73" s="255" t="s">
        <v>39</v>
      </c>
      <c r="B73" s="255"/>
      <c r="C73" s="255"/>
      <c r="D73" s="255"/>
      <c r="E73" s="255"/>
      <c r="F73" s="255"/>
      <c r="G73" s="255"/>
      <c r="H73" s="255"/>
    </row>
    <row r="78" spans="1:8" ht="16.5" thickBot="1" x14ac:dyDescent="0.3">
      <c r="A78" s="254"/>
      <c r="B78" s="254"/>
      <c r="C78" s="254"/>
      <c r="D78" s="254"/>
      <c r="E78" s="254"/>
      <c r="F78" s="254"/>
      <c r="G78" s="254"/>
      <c r="H78" s="254"/>
    </row>
    <row r="79" spans="1:8" x14ac:dyDescent="0.25">
      <c r="A79" s="1" t="s">
        <v>46</v>
      </c>
    </row>
    <row r="82" spans="1:8" x14ac:dyDescent="0.25">
      <c r="A82" s="10"/>
      <c r="B82" s="8"/>
      <c r="C82" s="8"/>
      <c r="D82" s="9"/>
      <c r="E82" s="9"/>
      <c r="F82" s="9"/>
      <c r="G82" s="9"/>
      <c r="H82" s="9"/>
    </row>
    <row r="83" spans="1:8" x14ac:dyDescent="0.25">
      <c r="A83" s="257"/>
      <c r="B83" s="257"/>
      <c r="C83" s="257"/>
      <c r="D83" s="257"/>
      <c r="E83" s="257"/>
      <c r="F83" s="257"/>
      <c r="G83" s="257"/>
      <c r="H83" s="257"/>
    </row>
  </sheetData>
  <sheetProtection algorithmName="SHA-512" hashValue="PPyp62vmseq5Mr4wPknWzNw2pauiCZlHSijuIV4uZsCaFbs7pdWvKAob9lsRx5LT2qVQ8BmrNTU5Lcuo4vv+aw==" saltValue="U4U4EB6+YZNmZyKQXa0ASQ==" spinCount="100000" sheet="1" objects="1" scenarios="1"/>
  <mergeCells count="17">
    <mergeCell ref="A8:H8"/>
    <mergeCell ref="D40:E40"/>
    <mergeCell ref="D41:E41"/>
    <mergeCell ref="D42:E42"/>
    <mergeCell ref="D57:E57"/>
    <mergeCell ref="A41:B41"/>
    <mergeCell ref="D55:E55"/>
    <mergeCell ref="A70:C70"/>
    <mergeCell ref="A78:H78"/>
    <mergeCell ref="A83:H83"/>
    <mergeCell ref="A73:H73"/>
    <mergeCell ref="D58:E58"/>
    <mergeCell ref="D59:E59"/>
    <mergeCell ref="D70:E70"/>
    <mergeCell ref="D67:E67"/>
    <mergeCell ref="D65:E65"/>
    <mergeCell ref="A65:C65"/>
  </mergeCells>
  <conditionalFormatting sqref="A78:H78">
    <cfRule type="cellIs" dxfId="12" priority="1" operator="equal">
      <formula>0</formula>
    </cfRule>
  </conditionalFormatting>
  <conditionalFormatting sqref="D49">
    <cfRule type="cellIs" dxfId="11" priority="7" operator="equal">
      <formula>0</formula>
    </cfRule>
  </conditionalFormatting>
  <conditionalFormatting sqref="D51">
    <cfRule type="cellIs" dxfId="10" priority="6" operator="equal">
      <formula>0</formula>
    </cfRule>
  </conditionalFormatting>
  <conditionalFormatting sqref="D53">
    <cfRule type="cellIs" dxfId="9" priority="5" operator="equal">
      <formula>0</formula>
    </cfRule>
  </conditionalFormatting>
  <conditionalFormatting sqref="D40:E42">
    <cfRule type="cellIs" dxfId="8" priority="10" operator="equal">
      <formula>0</formula>
    </cfRule>
  </conditionalFormatting>
  <conditionalFormatting sqref="D55:E55">
    <cfRule type="cellIs" dxfId="7" priority="9" operator="equal">
      <formula>0</formula>
    </cfRule>
  </conditionalFormatting>
  <conditionalFormatting sqref="D57:E59">
    <cfRule type="cellIs" dxfId="6" priority="8" operator="equal">
      <formula>0</formula>
    </cfRule>
  </conditionalFormatting>
  <conditionalFormatting sqref="D65:E65">
    <cfRule type="cellIs" dxfId="5" priority="4" operator="equal">
      <formula>0</formula>
    </cfRule>
  </conditionalFormatting>
  <conditionalFormatting sqref="D67:E67">
    <cfRule type="cellIs" dxfId="4" priority="3" operator="equal">
      <formula>0</formula>
    </cfRule>
  </conditionalFormatting>
  <conditionalFormatting sqref="D70:E70">
    <cfRule type="cellIs" dxfId="3" priority="2" operator="equal">
      <formula>0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86ADC-6170-429C-B530-D2062A93A4DF}">
  <dimension ref="A1:G51"/>
  <sheetViews>
    <sheetView workbookViewId="0">
      <selection activeCell="E31" sqref="E31"/>
    </sheetView>
  </sheetViews>
  <sheetFormatPr baseColWidth="10" defaultRowHeight="12.75" x14ac:dyDescent="0.2"/>
  <cols>
    <col min="1" max="4" width="11.42578125" style="12"/>
    <col min="5" max="5" width="15.42578125" style="12" customWidth="1"/>
    <col min="6" max="6" width="11.42578125" style="12"/>
    <col min="7" max="7" width="16" style="12" customWidth="1"/>
    <col min="8" max="16384" width="11.42578125" style="12"/>
  </cols>
  <sheetData>
    <row r="1" spans="1:7" ht="15" x14ac:dyDescent="0.2">
      <c r="A1" s="131" t="s">
        <v>1</v>
      </c>
      <c r="B1" s="131"/>
      <c r="C1" s="131"/>
      <c r="D1" s="131"/>
      <c r="E1" s="148"/>
      <c r="F1" s="131"/>
      <c r="G1" s="131"/>
    </row>
    <row r="2" spans="1:7" ht="15" x14ac:dyDescent="0.2">
      <c r="A2" s="131" t="s">
        <v>4</v>
      </c>
      <c r="B2" s="131"/>
      <c r="C2" s="131"/>
      <c r="D2" s="131"/>
      <c r="E2" s="148"/>
      <c r="F2" s="131"/>
      <c r="G2" s="131"/>
    </row>
    <row r="3" spans="1:7" s="131" customFormat="1" ht="15" x14ac:dyDescent="0.2">
      <c r="A3" s="131" t="s">
        <v>5</v>
      </c>
      <c r="E3" s="148"/>
    </row>
    <row r="4" spans="1:7" ht="12" customHeight="1" x14ac:dyDescent="0.2">
      <c r="A4" s="131"/>
      <c r="B4" s="131"/>
      <c r="C4" s="131"/>
      <c r="D4" s="131"/>
      <c r="E4" s="148"/>
      <c r="F4" s="131"/>
      <c r="G4" s="131"/>
    </row>
    <row r="5" spans="1:7" s="13" customFormat="1" ht="17.25" customHeight="1" x14ac:dyDescent="0.25">
      <c r="A5" s="186" t="s">
        <v>240</v>
      </c>
      <c r="B5" s="131"/>
      <c r="C5" s="131"/>
      <c r="D5" s="131"/>
      <c r="E5" s="148"/>
      <c r="F5" s="131"/>
      <c r="G5" s="131"/>
    </row>
    <row r="6" spans="1:7" s="13" customFormat="1" ht="15.75" x14ac:dyDescent="0.25">
      <c r="A6" s="186" t="str">
        <f>LV_ges!$C$1</f>
        <v>Sekundarschule und Turnhalle Droyßig</v>
      </c>
      <c r="B6" s="131"/>
      <c r="C6" s="131"/>
      <c r="D6" s="131"/>
      <c r="E6" s="148"/>
      <c r="F6" s="131"/>
      <c r="G6" s="131"/>
    </row>
    <row r="7" spans="1:7" s="13" customFormat="1" ht="18" x14ac:dyDescent="0.25">
      <c r="A7" s="186" t="s">
        <v>239</v>
      </c>
      <c r="B7" s="185" t="s">
        <v>238</v>
      </c>
      <c r="C7" s="131"/>
      <c r="D7" s="131"/>
      <c r="E7" s="148"/>
      <c r="F7" s="131"/>
      <c r="G7" s="131"/>
    </row>
    <row r="8" spans="1:7" s="13" customFormat="1" ht="15.75" thickBot="1" x14ac:dyDescent="0.25">
      <c r="A8" s="131"/>
      <c r="B8" s="131"/>
      <c r="C8" s="131"/>
      <c r="D8" s="131"/>
      <c r="E8" s="148"/>
      <c r="F8" s="131"/>
      <c r="G8" s="131"/>
    </row>
    <row r="9" spans="1:7" s="13" customFormat="1" ht="15.75" x14ac:dyDescent="0.25">
      <c r="A9" s="184" t="s">
        <v>237</v>
      </c>
      <c r="B9" s="136"/>
      <c r="C9" s="136"/>
      <c r="D9" s="183"/>
      <c r="E9" s="182" t="s">
        <v>236</v>
      </c>
      <c r="F9" s="181" t="s">
        <v>235</v>
      </c>
      <c r="G9" s="180" t="s">
        <v>234</v>
      </c>
    </row>
    <row r="10" spans="1:7" s="13" customFormat="1" ht="15" x14ac:dyDescent="0.2">
      <c r="A10" s="132"/>
      <c r="B10" s="131"/>
      <c r="C10" s="131"/>
      <c r="D10" s="165"/>
      <c r="E10" s="164" t="s">
        <v>233</v>
      </c>
      <c r="F10" s="158" t="s">
        <v>232</v>
      </c>
      <c r="G10" s="163" t="s">
        <v>231</v>
      </c>
    </row>
    <row r="11" spans="1:7" s="13" customFormat="1" ht="15" x14ac:dyDescent="0.2">
      <c r="A11" s="179"/>
      <c r="B11" s="178"/>
      <c r="C11" s="178"/>
      <c r="D11" s="177"/>
      <c r="E11" s="176"/>
      <c r="F11" s="175"/>
      <c r="G11" s="174"/>
    </row>
    <row r="12" spans="1:7" s="13" customFormat="1" ht="16.5" customHeight="1" x14ac:dyDescent="0.2">
      <c r="A12" s="262" t="s">
        <v>203</v>
      </c>
      <c r="B12" s="263"/>
      <c r="C12" s="263"/>
      <c r="D12" s="173"/>
      <c r="E12" s="172">
        <f>LV_ges!D4</f>
        <v>460.30000000000007</v>
      </c>
      <c r="F12" s="171"/>
      <c r="G12" s="139">
        <f t="shared" ref="G12:G19" si="0">E12*F12</f>
        <v>0</v>
      </c>
    </row>
    <row r="13" spans="1:7" s="13" customFormat="1" ht="16.5" customHeight="1" x14ac:dyDescent="0.2">
      <c r="A13" s="262" t="s">
        <v>169</v>
      </c>
      <c r="B13" s="263"/>
      <c r="C13" s="263"/>
      <c r="D13" s="147"/>
      <c r="E13" s="172">
        <f>LV_ges!D18-LV_ges!C26</f>
        <v>293.97000000000003</v>
      </c>
      <c r="F13" s="166"/>
      <c r="G13" s="139">
        <f t="shared" si="0"/>
        <v>0</v>
      </c>
    </row>
    <row r="14" spans="1:7" s="13" customFormat="1" ht="16.5" customHeight="1" x14ac:dyDescent="0.2">
      <c r="A14" s="262" t="s">
        <v>155</v>
      </c>
      <c r="B14" s="263"/>
      <c r="C14" s="263"/>
      <c r="D14" s="147"/>
      <c r="E14" s="172">
        <f>LV_ges!D28</f>
        <v>357.14</v>
      </c>
      <c r="F14" s="171"/>
      <c r="G14" s="139">
        <f t="shared" si="0"/>
        <v>0</v>
      </c>
    </row>
    <row r="15" spans="1:7" s="13" customFormat="1" ht="16.5" customHeight="1" x14ac:dyDescent="0.2">
      <c r="A15" s="262" t="s">
        <v>122</v>
      </c>
      <c r="B15" s="263"/>
      <c r="C15" s="263"/>
      <c r="D15" s="147"/>
      <c r="E15" s="172">
        <f>LV_ges!D39</f>
        <v>334.41999999999996</v>
      </c>
      <c r="F15" s="166"/>
      <c r="G15" s="139">
        <f t="shared" si="0"/>
        <v>0</v>
      </c>
    </row>
    <row r="16" spans="1:7" s="13" customFormat="1" ht="16.5" customHeight="1" x14ac:dyDescent="0.2">
      <c r="A16" s="262" t="s">
        <v>104</v>
      </c>
      <c r="B16" s="263"/>
      <c r="C16" s="263"/>
      <c r="D16" s="148"/>
      <c r="E16" s="172">
        <f>LV_ges!D51</f>
        <v>274.93</v>
      </c>
      <c r="F16" s="171"/>
      <c r="G16" s="139">
        <f t="shared" si="0"/>
        <v>0</v>
      </c>
    </row>
    <row r="17" spans="1:7" s="13" customFormat="1" ht="16.5" customHeight="1" x14ac:dyDescent="0.2">
      <c r="A17" s="262" t="s">
        <v>89</v>
      </c>
      <c r="B17" s="263"/>
      <c r="C17" s="263"/>
      <c r="D17" s="148"/>
      <c r="E17" s="172">
        <f>LV_ges!D60</f>
        <v>124.55000000000001</v>
      </c>
      <c r="F17" s="171"/>
      <c r="G17" s="139">
        <f t="shared" si="0"/>
        <v>0</v>
      </c>
    </row>
    <row r="18" spans="1:7" s="13" customFormat="1" ht="16.5" customHeight="1" x14ac:dyDescent="0.2">
      <c r="A18" s="260" t="s">
        <v>80</v>
      </c>
      <c r="B18" s="261"/>
      <c r="C18" s="261"/>
      <c r="D18" s="148"/>
      <c r="E18" s="170">
        <f>LV_ges!D65</f>
        <v>443.27000000000004</v>
      </c>
      <c r="F18" s="166"/>
      <c r="G18" s="139">
        <f t="shared" si="0"/>
        <v>0</v>
      </c>
    </row>
    <row r="19" spans="1:7" s="13" customFormat="1" ht="16.5" customHeight="1" x14ac:dyDescent="0.2">
      <c r="A19" s="169"/>
      <c r="B19" s="168"/>
      <c r="C19" s="168"/>
      <c r="D19" s="168"/>
      <c r="E19" s="167"/>
      <c r="F19" s="166"/>
      <c r="G19" s="139">
        <f t="shared" si="0"/>
        <v>0</v>
      </c>
    </row>
    <row r="20" spans="1:7" s="13" customFormat="1" ht="15" x14ac:dyDescent="0.2">
      <c r="A20" s="132"/>
      <c r="B20" s="131"/>
      <c r="C20" s="131"/>
      <c r="D20" s="165"/>
      <c r="E20" s="164"/>
      <c r="F20" s="158"/>
      <c r="G20" s="163"/>
    </row>
    <row r="21" spans="1:7" s="13" customFormat="1" ht="15.75" x14ac:dyDescent="0.25">
      <c r="A21" s="162" t="s">
        <v>230</v>
      </c>
      <c r="B21" s="131"/>
      <c r="C21" s="161"/>
      <c r="D21" s="160"/>
      <c r="E21" s="159">
        <f>SUM(E12:E19)</f>
        <v>2288.58</v>
      </c>
      <c r="F21" s="158"/>
      <c r="G21" s="157"/>
    </row>
    <row r="22" spans="1:7" s="13" customFormat="1" ht="15.75" thickBot="1" x14ac:dyDescent="0.25">
      <c r="A22" s="129"/>
      <c r="B22" s="128"/>
      <c r="C22" s="128"/>
      <c r="D22" s="156"/>
      <c r="E22" s="155"/>
      <c r="F22" s="154"/>
      <c r="G22" s="153"/>
    </row>
    <row r="23" spans="1:7" s="13" customFormat="1" ht="15.75" hidden="1" thickBot="1" x14ac:dyDescent="0.25">
      <c r="A23" s="152"/>
      <c r="B23" s="148"/>
      <c r="C23" s="148"/>
      <c r="D23" s="147"/>
      <c r="E23" s="146"/>
      <c r="F23" s="150"/>
      <c r="G23" s="139">
        <f>E23*F23</f>
        <v>0</v>
      </c>
    </row>
    <row r="24" spans="1:7" s="13" customFormat="1" ht="16.5" hidden="1" thickBot="1" x14ac:dyDescent="0.3">
      <c r="A24" s="149"/>
      <c r="B24" s="148"/>
      <c r="C24" s="148"/>
      <c r="D24" s="147"/>
      <c r="E24" s="146"/>
      <c r="F24" s="151"/>
      <c r="G24" s="139">
        <f>E24*F24</f>
        <v>0</v>
      </c>
    </row>
    <row r="25" spans="1:7" s="13" customFormat="1" ht="16.5" hidden="1" thickBot="1" x14ac:dyDescent="0.3">
      <c r="A25" s="149"/>
      <c r="B25" s="148"/>
      <c r="C25" s="148"/>
      <c r="D25" s="147"/>
      <c r="E25" s="146"/>
      <c r="F25" s="150"/>
      <c r="G25" s="139">
        <f>E25*F25</f>
        <v>0</v>
      </c>
    </row>
    <row r="26" spans="1:7" s="13" customFormat="1" ht="16.5" hidden="1" thickBot="1" x14ac:dyDescent="0.3">
      <c r="A26" s="149"/>
      <c r="B26" s="148"/>
      <c r="C26" s="148"/>
      <c r="D26" s="147"/>
      <c r="E26" s="146"/>
      <c r="F26" s="145"/>
      <c r="G26" s="139">
        <f>E26*F26</f>
        <v>0</v>
      </c>
    </row>
    <row r="27" spans="1:7" s="13" customFormat="1" ht="15.75" hidden="1" thickBot="1" x14ac:dyDescent="0.25">
      <c r="A27" s="144"/>
      <c r="B27" s="143"/>
      <c r="C27" s="143"/>
      <c r="D27" s="142"/>
      <c r="E27" s="141"/>
      <c r="F27" s="140"/>
      <c r="G27" s="139">
        <f>E27*F27</f>
        <v>0</v>
      </c>
    </row>
    <row r="28" spans="1:7" s="13" customFormat="1" ht="15" x14ac:dyDescent="0.2">
      <c r="A28" s="138"/>
      <c r="B28" s="136"/>
      <c r="C28" s="136"/>
      <c r="D28" s="136"/>
      <c r="E28" s="137"/>
      <c r="F28" s="136"/>
      <c r="G28" s="135"/>
    </row>
    <row r="29" spans="1:7" s="13" customFormat="1" ht="15.75" thickBot="1" x14ac:dyDescent="0.25">
      <c r="A29" s="132"/>
      <c r="B29" s="131"/>
      <c r="C29" s="131"/>
      <c r="D29" s="131"/>
      <c r="E29" s="12" t="s">
        <v>229</v>
      </c>
      <c r="F29" s="12"/>
      <c r="G29" s="126">
        <f>SUM(G12:G19,G23:G27)</f>
        <v>0</v>
      </c>
    </row>
    <row r="30" spans="1:7" s="13" customFormat="1" ht="15" x14ac:dyDescent="0.2">
      <c r="A30" s="132"/>
      <c r="B30" s="131"/>
      <c r="C30" s="131"/>
      <c r="D30" s="131"/>
      <c r="E30" s="12"/>
      <c r="F30" s="12"/>
      <c r="G30" s="134"/>
    </row>
    <row r="31" spans="1:7" s="13" customFormat="1" ht="15.75" thickBot="1" x14ac:dyDescent="0.25">
      <c r="A31" s="132"/>
      <c r="B31" s="131"/>
      <c r="C31" s="131"/>
      <c r="D31" s="131"/>
      <c r="E31" s="12" t="s">
        <v>228</v>
      </c>
      <c r="F31" s="133">
        <v>0.19</v>
      </c>
      <c r="G31" s="126">
        <f>G29*F31</f>
        <v>0</v>
      </c>
    </row>
    <row r="32" spans="1:7" s="13" customFormat="1" ht="15" x14ac:dyDescent="0.2">
      <c r="A32" s="132"/>
      <c r="B32" s="131"/>
      <c r="C32" s="131"/>
      <c r="D32" s="131"/>
      <c r="E32" s="12"/>
      <c r="F32" s="12"/>
      <c r="G32" s="130"/>
    </row>
    <row r="33" spans="1:7" s="13" customFormat="1" ht="15.75" thickBot="1" x14ac:dyDescent="0.25">
      <c r="A33" s="129"/>
      <c r="B33" s="128"/>
      <c r="C33" s="128"/>
      <c r="D33" s="128"/>
      <c r="E33" s="127" t="s">
        <v>227</v>
      </c>
      <c r="F33" s="127"/>
      <c r="G33" s="126">
        <f>G29+G31</f>
        <v>0</v>
      </c>
    </row>
    <row r="34" spans="1:7" s="13" customFormat="1" ht="11.25" x14ac:dyDescent="0.2"/>
    <row r="35" spans="1:7" s="13" customFormat="1" ht="11.25" x14ac:dyDescent="0.2"/>
    <row r="36" spans="1:7" s="13" customFormat="1" ht="11.25" x14ac:dyDescent="0.2"/>
    <row r="37" spans="1:7" s="13" customFormat="1" ht="11.25" x14ac:dyDescent="0.2"/>
    <row r="38" spans="1:7" s="13" customFormat="1" ht="11.25" x14ac:dyDescent="0.2"/>
    <row r="39" spans="1:7" s="13" customFormat="1" ht="11.25" x14ac:dyDescent="0.2"/>
    <row r="40" spans="1:7" s="13" customFormat="1" ht="11.25" x14ac:dyDescent="0.2"/>
    <row r="41" spans="1:7" s="13" customFormat="1" ht="11.25" x14ac:dyDescent="0.2"/>
    <row r="42" spans="1:7" s="13" customFormat="1" ht="11.25" x14ac:dyDescent="0.2"/>
    <row r="43" spans="1:7" s="13" customFormat="1" ht="11.25" x14ac:dyDescent="0.2"/>
    <row r="44" spans="1:7" s="13" customFormat="1" ht="11.25" x14ac:dyDescent="0.2"/>
    <row r="45" spans="1:7" s="13" customFormat="1" ht="11.25" x14ac:dyDescent="0.2"/>
    <row r="46" spans="1:7" s="13" customFormat="1" ht="11.25" x14ac:dyDescent="0.2"/>
    <row r="47" spans="1:7" s="13" customFormat="1" ht="11.25" x14ac:dyDescent="0.2"/>
    <row r="48" spans="1:7" s="13" customFormat="1" ht="11.25" x14ac:dyDescent="0.2"/>
    <row r="49" s="13" customFormat="1" ht="11.25" x14ac:dyDescent="0.2"/>
    <row r="50" s="13" customFormat="1" ht="11.25" x14ac:dyDescent="0.2"/>
    <row r="51" s="13" customFormat="1" ht="11.25" x14ac:dyDescent="0.2"/>
  </sheetData>
  <sheetProtection algorithmName="SHA-512" hashValue="JL8Orca9JH26ivlwB1DVslBs9PhjQqVZZPO+w5fUFdSB8oLFLXzWjzKyCx0YXOCWvqTWbFaIOnT26okZHTIsoQ==" saltValue="EGvJ2qlxyO+mvH1PnXcyTA==" spinCount="100000" sheet="1"/>
  <mergeCells count="7">
    <mergeCell ref="A18:C18"/>
    <mergeCell ref="A12:C12"/>
    <mergeCell ref="A13:C13"/>
    <mergeCell ref="A14:C14"/>
    <mergeCell ref="A15:C15"/>
    <mergeCell ref="A16:C16"/>
    <mergeCell ref="A17:C17"/>
  </mergeCells>
  <pageMargins left="0.39370078740157483" right="0.39370078740157483" top="0.59055118110236227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5457D-85FA-4D80-8D93-55D8FD2FEE65}">
  <dimension ref="A1:H124"/>
  <sheetViews>
    <sheetView workbookViewId="0">
      <pane ySplit="5" topLeftCell="A6" activePane="bottomLeft" state="frozen"/>
      <selection pane="bottomLeft" activeCell="G116" sqref="G116:H116"/>
    </sheetView>
  </sheetViews>
  <sheetFormatPr baseColWidth="10" defaultRowHeight="15" x14ac:dyDescent="0.25"/>
  <cols>
    <col min="1" max="1" width="15.28515625" style="12" customWidth="1"/>
    <col min="2" max="2" width="9.7109375" style="14" customWidth="1"/>
    <col min="3" max="3" width="9" style="12" customWidth="1"/>
    <col min="4" max="4" width="11.140625" style="188" customWidth="1"/>
    <col min="5" max="5" width="3.140625" style="12" customWidth="1"/>
    <col min="6" max="6" width="17.140625" style="12" customWidth="1"/>
    <col min="7" max="7" width="9.85546875" style="187" customWidth="1"/>
    <col min="8" max="8" width="10.5703125" style="12" customWidth="1"/>
    <col min="9" max="9" width="13.140625" style="12" customWidth="1"/>
    <col min="10" max="16384" width="11.42578125" style="12"/>
  </cols>
  <sheetData>
    <row r="1" spans="1:8" ht="15.75" x14ac:dyDescent="0.25">
      <c r="A1" s="186" t="s">
        <v>289</v>
      </c>
      <c r="C1" s="14"/>
      <c r="D1" s="239" t="str">
        <f>LV_ges!$C$1</f>
        <v>Sekundarschule und Turnhalle Droyßig</v>
      </c>
      <c r="E1" s="17"/>
      <c r="F1" s="238"/>
      <c r="G1" s="12"/>
    </row>
    <row r="2" spans="1:8" x14ac:dyDescent="0.25">
      <c r="C2" s="14"/>
      <c r="D2" s="189"/>
      <c r="E2" s="14"/>
      <c r="G2" s="12"/>
    </row>
    <row r="3" spans="1:8" s="131" customFormat="1" ht="15.75" x14ac:dyDescent="0.25">
      <c r="A3" s="186" t="s">
        <v>288</v>
      </c>
      <c r="B3" s="236"/>
      <c r="C3" s="236"/>
      <c r="D3" s="237"/>
      <c r="E3" s="236"/>
    </row>
    <row r="4" spans="1:8" ht="15.75" thickBot="1" x14ac:dyDescent="0.3">
      <c r="C4" s="14"/>
      <c r="D4" s="189"/>
      <c r="E4" s="14"/>
      <c r="G4" s="12"/>
    </row>
    <row r="5" spans="1:8" s="13" customFormat="1" ht="24.95" customHeight="1" x14ac:dyDescent="0.2">
      <c r="A5" s="235" t="s">
        <v>287</v>
      </c>
      <c r="B5" s="234" t="s">
        <v>286</v>
      </c>
      <c r="C5" s="232" t="s">
        <v>285</v>
      </c>
      <c r="D5" s="233" t="s">
        <v>221</v>
      </c>
      <c r="E5" s="232"/>
      <c r="F5" s="231" t="s">
        <v>204</v>
      </c>
      <c r="G5" s="230" t="s">
        <v>284</v>
      </c>
      <c r="H5" s="229" t="s">
        <v>283</v>
      </c>
    </row>
    <row r="6" spans="1:8" s="13" customFormat="1" ht="12.75" customHeight="1" x14ac:dyDescent="0.2">
      <c r="A6" s="228"/>
      <c r="B6" s="227"/>
      <c r="C6" s="225"/>
      <c r="D6" s="226"/>
      <c r="E6" s="225"/>
      <c r="F6" s="224"/>
      <c r="G6" s="223"/>
      <c r="H6" s="222"/>
    </row>
    <row r="7" spans="1:8" s="13" customFormat="1" ht="12" customHeight="1" x14ac:dyDescent="0.2">
      <c r="A7" s="211" t="s">
        <v>203</v>
      </c>
      <c r="B7" s="219"/>
      <c r="C7" s="209"/>
      <c r="D7" s="208"/>
      <c r="E7" s="207"/>
      <c r="F7" s="206"/>
      <c r="G7" s="205"/>
      <c r="H7" s="204"/>
    </row>
    <row r="8" spans="1:8" s="13" customFormat="1" ht="11.25" x14ac:dyDescent="0.2">
      <c r="A8" s="210" t="s">
        <v>184</v>
      </c>
      <c r="B8" s="219" t="s">
        <v>246</v>
      </c>
      <c r="C8" s="209">
        <v>5</v>
      </c>
      <c r="D8" s="208">
        <v>5.46</v>
      </c>
      <c r="E8" s="207">
        <v>1</v>
      </c>
      <c r="F8" s="206"/>
      <c r="G8" s="205"/>
      <c r="H8" s="204">
        <f t="shared" ref="H8:H20" si="0">ROUND(D8*2*G8*E8,2)</f>
        <v>0</v>
      </c>
    </row>
    <row r="9" spans="1:8" s="13" customFormat="1" ht="11.25" x14ac:dyDescent="0.2">
      <c r="A9" s="210" t="s">
        <v>282</v>
      </c>
      <c r="B9" s="219" t="s">
        <v>246</v>
      </c>
      <c r="C9" s="209">
        <v>2</v>
      </c>
      <c r="D9" s="208">
        <v>4.93</v>
      </c>
      <c r="E9" s="207">
        <v>1</v>
      </c>
      <c r="F9" s="206"/>
      <c r="G9" s="205"/>
      <c r="H9" s="204">
        <f t="shared" si="0"/>
        <v>0</v>
      </c>
    </row>
    <row r="10" spans="1:8" s="13" customFormat="1" ht="11.25" x14ac:dyDescent="0.2">
      <c r="A10" s="210" t="s">
        <v>259</v>
      </c>
      <c r="B10" s="219" t="s">
        <v>246</v>
      </c>
      <c r="C10" s="209">
        <v>4</v>
      </c>
      <c r="D10" s="208">
        <v>1.3</v>
      </c>
      <c r="E10" s="207">
        <v>1</v>
      </c>
      <c r="F10" s="206"/>
      <c r="G10" s="205"/>
      <c r="H10" s="204">
        <f t="shared" si="0"/>
        <v>0</v>
      </c>
    </row>
    <row r="11" spans="1:8" s="13" customFormat="1" ht="11.25" x14ac:dyDescent="0.2">
      <c r="A11" s="210" t="s">
        <v>281</v>
      </c>
      <c r="B11" s="219" t="s">
        <v>246</v>
      </c>
      <c r="C11" s="209">
        <v>2</v>
      </c>
      <c r="D11" s="208">
        <v>0.65</v>
      </c>
      <c r="E11" s="207">
        <v>1</v>
      </c>
      <c r="F11" s="206"/>
      <c r="G11" s="205"/>
      <c r="H11" s="204">
        <f t="shared" si="0"/>
        <v>0</v>
      </c>
    </row>
    <row r="12" spans="1:8" s="13" customFormat="1" ht="11.25" x14ac:dyDescent="0.2">
      <c r="A12" s="210" t="s">
        <v>280</v>
      </c>
      <c r="B12" s="219" t="s">
        <v>246</v>
      </c>
      <c r="C12" s="209">
        <v>1</v>
      </c>
      <c r="D12" s="208">
        <v>0.33</v>
      </c>
      <c r="E12" s="207">
        <v>1</v>
      </c>
      <c r="F12" s="206"/>
      <c r="G12" s="205"/>
      <c r="H12" s="204">
        <f t="shared" si="0"/>
        <v>0</v>
      </c>
    </row>
    <row r="13" spans="1:8" s="13" customFormat="1" ht="11.25" x14ac:dyDescent="0.2">
      <c r="A13" s="210" t="s">
        <v>279</v>
      </c>
      <c r="B13" s="219" t="s">
        <v>246</v>
      </c>
      <c r="C13" s="209">
        <v>1</v>
      </c>
      <c r="D13" s="208">
        <v>0.33</v>
      </c>
      <c r="E13" s="207">
        <v>1</v>
      </c>
      <c r="F13" s="206"/>
      <c r="G13" s="205"/>
      <c r="H13" s="204">
        <f t="shared" si="0"/>
        <v>0</v>
      </c>
    </row>
    <row r="14" spans="1:8" s="13" customFormat="1" ht="11.25" x14ac:dyDescent="0.2">
      <c r="A14" s="210" t="s">
        <v>278</v>
      </c>
      <c r="B14" s="219" t="s">
        <v>246</v>
      </c>
      <c r="C14" s="209">
        <v>2</v>
      </c>
      <c r="D14" s="208">
        <v>0.65</v>
      </c>
      <c r="E14" s="207">
        <v>1</v>
      </c>
      <c r="F14" s="206"/>
      <c r="G14" s="205"/>
      <c r="H14" s="204">
        <f t="shared" si="0"/>
        <v>0</v>
      </c>
    </row>
    <row r="15" spans="1:8" s="13" customFormat="1" ht="11.25" x14ac:dyDescent="0.2">
      <c r="A15" s="210" t="s">
        <v>278</v>
      </c>
      <c r="B15" s="219" t="s">
        <v>246</v>
      </c>
      <c r="C15" s="209">
        <v>1</v>
      </c>
      <c r="D15" s="208">
        <v>14.08</v>
      </c>
      <c r="E15" s="207">
        <v>1</v>
      </c>
      <c r="F15" s="206"/>
      <c r="G15" s="205"/>
      <c r="H15" s="204">
        <f t="shared" si="0"/>
        <v>0</v>
      </c>
    </row>
    <row r="16" spans="1:8" s="13" customFormat="1" ht="11.25" x14ac:dyDescent="0.2">
      <c r="A16" s="210" t="s">
        <v>256</v>
      </c>
      <c r="B16" s="219" t="s">
        <v>246</v>
      </c>
      <c r="C16" s="209">
        <v>1</v>
      </c>
      <c r="D16" s="208">
        <v>4.8600000000000003</v>
      </c>
      <c r="E16" s="207">
        <v>1</v>
      </c>
      <c r="F16" s="206"/>
      <c r="G16" s="205"/>
      <c r="H16" s="204">
        <f t="shared" si="0"/>
        <v>0</v>
      </c>
    </row>
    <row r="17" spans="1:8" s="13" customFormat="1" ht="11.25" x14ac:dyDescent="0.2">
      <c r="A17" s="210" t="s">
        <v>277</v>
      </c>
      <c r="B17" s="219" t="s">
        <v>246</v>
      </c>
      <c r="C17" s="209">
        <v>2</v>
      </c>
      <c r="D17" s="208">
        <v>0.65</v>
      </c>
      <c r="E17" s="207">
        <v>1</v>
      </c>
      <c r="F17" s="206"/>
      <c r="G17" s="205"/>
      <c r="H17" s="204">
        <f t="shared" si="0"/>
        <v>0</v>
      </c>
    </row>
    <row r="18" spans="1:8" s="13" customFormat="1" ht="11.25" x14ac:dyDescent="0.2">
      <c r="A18" s="210" t="s">
        <v>277</v>
      </c>
      <c r="B18" s="219" t="s">
        <v>246</v>
      </c>
      <c r="C18" s="209">
        <v>1</v>
      </c>
      <c r="D18" s="208">
        <v>14.08</v>
      </c>
      <c r="E18" s="207">
        <v>1</v>
      </c>
      <c r="F18" s="206"/>
      <c r="G18" s="205"/>
      <c r="H18" s="204">
        <f t="shared" si="0"/>
        <v>0</v>
      </c>
    </row>
    <row r="19" spans="1:8" s="13" customFormat="1" ht="11.25" x14ac:dyDescent="0.2">
      <c r="A19" s="210" t="s">
        <v>256</v>
      </c>
      <c r="B19" s="219" t="s">
        <v>246</v>
      </c>
      <c r="C19" s="209">
        <v>1</v>
      </c>
      <c r="D19" s="208">
        <v>4.8600000000000003</v>
      </c>
      <c r="E19" s="207">
        <v>1</v>
      </c>
      <c r="F19" s="206"/>
      <c r="G19" s="205"/>
      <c r="H19" s="204">
        <f t="shared" si="0"/>
        <v>0</v>
      </c>
    </row>
    <row r="20" spans="1:8" s="13" customFormat="1" ht="11.25" x14ac:dyDescent="0.2">
      <c r="A20" s="210" t="s">
        <v>276</v>
      </c>
      <c r="B20" s="219" t="s">
        <v>246</v>
      </c>
      <c r="C20" s="209">
        <v>2</v>
      </c>
      <c r="D20" s="208">
        <v>4.8600000000000003</v>
      </c>
      <c r="E20" s="207">
        <v>1</v>
      </c>
      <c r="F20" s="206"/>
      <c r="G20" s="205"/>
      <c r="H20" s="204">
        <f t="shared" si="0"/>
        <v>0</v>
      </c>
    </row>
    <row r="21" spans="1:8" s="13" customFormat="1" ht="11.25" x14ac:dyDescent="0.2">
      <c r="A21" s="210"/>
      <c r="B21" s="219"/>
      <c r="C21" s="209"/>
      <c r="D21" s="208"/>
      <c r="E21" s="207"/>
      <c r="F21" s="206"/>
      <c r="G21" s="205"/>
      <c r="H21" s="204"/>
    </row>
    <row r="22" spans="1:8" s="13" customFormat="1" ht="11.25" x14ac:dyDescent="0.2">
      <c r="A22" s="211" t="s">
        <v>169</v>
      </c>
      <c r="B22" s="219"/>
      <c r="C22" s="209"/>
      <c r="D22" s="208"/>
      <c r="E22" s="207"/>
      <c r="F22" s="206"/>
      <c r="G22" s="205"/>
      <c r="H22" s="204"/>
    </row>
    <row r="23" spans="1:8" s="13" customFormat="1" ht="11.25" x14ac:dyDescent="0.2">
      <c r="A23" s="210" t="s">
        <v>275</v>
      </c>
      <c r="B23" s="219" t="s">
        <v>246</v>
      </c>
      <c r="C23" s="209">
        <v>2</v>
      </c>
      <c r="D23" s="208">
        <v>21.19</v>
      </c>
      <c r="E23" s="207">
        <v>1</v>
      </c>
      <c r="F23" s="206"/>
      <c r="G23" s="205"/>
      <c r="H23" s="204">
        <f t="shared" ref="H23:H32" si="1">ROUND(D23*2*G23*E23,2)</f>
        <v>0</v>
      </c>
    </row>
    <row r="24" spans="1:8" s="13" customFormat="1" ht="11.25" x14ac:dyDescent="0.2">
      <c r="A24" s="203" t="s">
        <v>166</v>
      </c>
      <c r="B24" s="221" t="s">
        <v>246</v>
      </c>
      <c r="C24" s="209">
        <v>2</v>
      </c>
      <c r="D24" s="208">
        <v>6.16</v>
      </c>
      <c r="E24" s="207">
        <v>1</v>
      </c>
      <c r="F24" s="206"/>
      <c r="G24" s="205"/>
      <c r="H24" s="204">
        <f t="shared" si="1"/>
        <v>0</v>
      </c>
    </row>
    <row r="25" spans="1:8" s="13" customFormat="1" ht="11.25" x14ac:dyDescent="0.2">
      <c r="A25" s="210" t="s">
        <v>255</v>
      </c>
      <c r="B25" s="219" t="s">
        <v>246</v>
      </c>
      <c r="C25" s="209">
        <v>2</v>
      </c>
      <c r="D25" s="208">
        <v>12.32</v>
      </c>
      <c r="E25" s="207">
        <v>1</v>
      </c>
      <c r="F25" s="206"/>
      <c r="G25" s="205"/>
      <c r="H25" s="204">
        <f t="shared" si="1"/>
        <v>0</v>
      </c>
    </row>
    <row r="26" spans="1:8" s="13" customFormat="1" ht="11.25" x14ac:dyDescent="0.2">
      <c r="A26" s="210" t="s">
        <v>274</v>
      </c>
      <c r="B26" s="219" t="s">
        <v>246</v>
      </c>
      <c r="C26" s="209">
        <v>1</v>
      </c>
      <c r="D26" s="208">
        <v>7.1</v>
      </c>
      <c r="E26" s="207">
        <v>1</v>
      </c>
      <c r="F26" s="206"/>
      <c r="G26" s="205"/>
      <c r="H26" s="204">
        <f t="shared" si="1"/>
        <v>0</v>
      </c>
    </row>
    <row r="27" spans="1:8" s="13" customFormat="1" ht="11.25" x14ac:dyDescent="0.2">
      <c r="A27" s="210" t="s">
        <v>259</v>
      </c>
      <c r="B27" s="219" t="s">
        <v>246</v>
      </c>
      <c r="C27" s="209">
        <v>5</v>
      </c>
      <c r="D27" s="208">
        <v>35.53</v>
      </c>
      <c r="E27" s="207">
        <v>1</v>
      </c>
      <c r="F27" s="206"/>
      <c r="G27" s="205"/>
      <c r="H27" s="204">
        <f t="shared" si="1"/>
        <v>0</v>
      </c>
    </row>
    <row r="28" spans="1:8" s="13" customFormat="1" ht="11.25" x14ac:dyDescent="0.2">
      <c r="A28" s="210" t="s">
        <v>273</v>
      </c>
      <c r="B28" s="219" t="s">
        <v>246</v>
      </c>
      <c r="C28" s="209">
        <v>3</v>
      </c>
      <c r="D28" s="208">
        <v>23.93</v>
      </c>
      <c r="E28" s="207">
        <v>1</v>
      </c>
      <c r="F28" s="206"/>
      <c r="G28" s="205"/>
      <c r="H28" s="204">
        <f t="shared" si="1"/>
        <v>0</v>
      </c>
    </row>
    <row r="29" spans="1:8" s="13" customFormat="1" ht="11.25" x14ac:dyDescent="0.2">
      <c r="A29" s="210" t="s">
        <v>272</v>
      </c>
      <c r="B29" s="219" t="s">
        <v>246</v>
      </c>
      <c r="C29" s="209">
        <v>2</v>
      </c>
      <c r="D29" s="208">
        <v>28.17</v>
      </c>
      <c r="E29" s="207">
        <v>1</v>
      </c>
      <c r="F29" s="206"/>
      <c r="G29" s="205"/>
      <c r="H29" s="204">
        <f t="shared" si="1"/>
        <v>0</v>
      </c>
    </row>
    <row r="30" spans="1:8" s="13" customFormat="1" ht="11.25" x14ac:dyDescent="0.2">
      <c r="A30" s="210" t="s">
        <v>271</v>
      </c>
      <c r="B30" s="219" t="s">
        <v>246</v>
      </c>
      <c r="C30" s="209">
        <v>1</v>
      </c>
      <c r="D30" s="208">
        <v>4.8600000000000003</v>
      </c>
      <c r="E30" s="207">
        <v>1</v>
      </c>
      <c r="F30" s="206"/>
      <c r="G30" s="205"/>
      <c r="H30" s="204">
        <f t="shared" si="1"/>
        <v>0</v>
      </c>
    </row>
    <row r="31" spans="1:8" s="13" customFormat="1" ht="11.25" x14ac:dyDescent="0.2">
      <c r="A31" s="210" t="s">
        <v>270</v>
      </c>
      <c r="B31" s="219" t="s">
        <v>246</v>
      </c>
      <c r="C31" s="209">
        <v>2</v>
      </c>
      <c r="D31" s="208">
        <v>28.17</v>
      </c>
      <c r="E31" s="207">
        <v>1</v>
      </c>
      <c r="F31" s="206"/>
      <c r="G31" s="205"/>
      <c r="H31" s="204">
        <f t="shared" si="1"/>
        <v>0</v>
      </c>
    </row>
    <row r="32" spans="1:8" s="13" customFormat="1" ht="11.25" x14ac:dyDescent="0.2">
      <c r="A32" s="210" t="s">
        <v>269</v>
      </c>
      <c r="B32" s="219" t="s">
        <v>246</v>
      </c>
      <c r="C32" s="209">
        <v>1</v>
      </c>
      <c r="D32" s="208">
        <v>4.8600000000000003</v>
      </c>
      <c r="E32" s="207">
        <v>1</v>
      </c>
      <c r="F32" s="206"/>
      <c r="G32" s="205"/>
      <c r="H32" s="204">
        <f t="shared" si="1"/>
        <v>0</v>
      </c>
    </row>
    <row r="33" spans="1:8" s="13" customFormat="1" ht="11.25" x14ac:dyDescent="0.2">
      <c r="A33" s="210"/>
      <c r="B33" s="219"/>
      <c r="C33" s="209"/>
      <c r="D33" s="208"/>
      <c r="E33" s="207"/>
      <c r="F33" s="206"/>
      <c r="G33" s="205"/>
      <c r="H33" s="204"/>
    </row>
    <row r="34" spans="1:8" s="13" customFormat="1" ht="11.25" x14ac:dyDescent="0.2">
      <c r="A34" s="211" t="s">
        <v>155</v>
      </c>
      <c r="B34" s="219"/>
      <c r="C34" s="209"/>
      <c r="D34" s="208"/>
      <c r="E34" s="207"/>
      <c r="F34" s="206"/>
      <c r="G34" s="205"/>
      <c r="H34" s="204"/>
    </row>
    <row r="35" spans="1:8" s="13" customFormat="1" ht="11.25" x14ac:dyDescent="0.2">
      <c r="A35" s="210" t="s">
        <v>268</v>
      </c>
      <c r="B35" s="219" t="s">
        <v>246</v>
      </c>
      <c r="C35" s="209">
        <v>2</v>
      </c>
      <c r="D35" s="208">
        <v>21.19</v>
      </c>
      <c r="E35" s="207">
        <v>1</v>
      </c>
      <c r="F35" s="206"/>
      <c r="G35" s="205"/>
      <c r="H35" s="204">
        <f t="shared" ref="H35:H44" si="2">ROUND(D35*2*G35*E35,2)</f>
        <v>0</v>
      </c>
    </row>
    <row r="36" spans="1:8" s="13" customFormat="1" ht="11.25" x14ac:dyDescent="0.2">
      <c r="A36" s="210" t="s">
        <v>91</v>
      </c>
      <c r="B36" s="219" t="s">
        <v>246</v>
      </c>
      <c r="C36" s="209">
        <v>2</v>
      </c>
      <c r="D36" s="208">
        <v>6.16</v>
      </c>
      <c r="E36" s="207">
        <v>1</v>
      </c>
      <c r="F36" s="206"/>
      <c r="G36" s="205"/>
      <c r="H36" s="204">
        <f t="shared" si="2"/>
        <v>0</v>
      </c>
    </row>
    <row r="37" spans="1:8" s="13" customFormat="1" ht="11.25" x14ac:dyDescent="0.2">
      <c r="A37" s="210" t="s">
        <v>255</v>
      </c>
      <c r="B37" s="219" t="s">
        <v>246</v>
      </c>
      <c r="C37" s="209">
        <v>2</v>
      </c>
      <c r="D37" s="208">
        <v>12.32</v>
      </c>
      <c r="E37" s="207">
        <v>1</v>
      </c>
      <c r="F37" s="206"/>
      <c r="G37" s="205"/>
      <c r="H37" s="204">
        <f t="shared" si="2"/>
        <v>0</v>
      </c>
    </row>
    <row r="38" spans="1:8" s="13" customFormat="1" ht="11.25" x14ac:dyDescent="0.2">
      <c r="A38" s="203" t="s">
        <v>267</v>
      </c>
      <c r="B38" s="219" t="s">
        <v>246</v>
      </c>
      <c r="C38" s="209">
        <v>1</v>
      </c>
      <c r="D38" s="208">
        <v>7.1</v>
      </c>
      <c r="E38" s="207">
        <v>1</v>
      </c>
      <c r="F38" s="206"/>
      <c r="G38" s="205"/>
      <c r="H38" s="204">
        <f t="shared" si="2"/>
        <v>0</v>
      </c>
    </row>
    <row r="39" spans="1:8" s="13" customFormat="1" ht="11.25" x14ac:dyDescent="0.2">
      <c r="A39" s="210" t="s">
        <v>76</v>
      </c>
      <c r="B39" s="219" t="s">
        <v>246</v>
      </c>
      <c r="C39" s="209">
        <v>4</v>
      </c>
      <c r="D39" s="208">
        <v>24.42</v>
      </c>
      <c r="E39" s="207">
        <v>1</v>
      </c>
      <c r="F39" s="206"/>
      <c r="G39" s="205"/>
      <c r="H39" s="204">
        <f t="shared" si="2"/>
        <v>0</v>
      </c>
    </row>
    <row r="40" spans="1:8" s="13" customFormat="1" ht="11.25" x14ac:dyDescent="0.2">
      <c r="A40" s="210" t="s">
        <v>259</v>
      </c>
      <c r="B40" s="219" t="s">
        <v>246</v>
      </c>
      <c r="C40" s="209">
        <v>4</v>
      </c>
      <c r="D40" s="208">
        <v>24.42</v>
      </c>
      <c r="E40" s="207">
        <v>1</v>
      </c>
      <c r="F40" s="206"/>
      <c r="G40" s="205"/>
      <c r="H40" s="204">
        <f t="shared" si="2"/>
        <v>0</v>
      </c>
    </row>
    <row r="41" spans="1:8" s="13" customFormat="1" ht="11.25" x14ac:dyDescent="0.2">
      <c r="A41" s="210" t="s">
        <v>266</v>
      </c>
      <c r="B41" s="219" t="s">
        <v>246</v>
      </c>
      <c r="C41" s="209">
        <v>2</v>
      </c>
      <c r="D41" s="208">
        <v>28.17</v>
      </c>
      <c r="E41" s="207">
        <v>1</v>
      </c>
      <c r="F41" s="206"/>
      <c r="G41" s="205"/>
      <c r="H41" s="204">
        <f t="shared" si="2"/>
        <v>0</v>
      </c>
    </row>
    <row r="42" spans="1:8" s="13" customFormat="1" ht="11.25" x14ac:dyDescent="0.2">
      <c r="A42" s="210" t="s">
        <v>91</v>
      </c>
      <c r="B42" s="219" t="s">
        <v>246</v>
      </c>
      <c r="C42" s="209">
        <v>1</v>
      </c>
      <c r="D42" s="208">
        <v>4.8600000000000003</v>
      </c>
      <c r="E42" s="207">
        <v>1</v>
      </c>
      <c r="F42" s="206"/>
      <c r="G42" s="205"/>
      <c r="H42" s="204">
        <f t="shared" si="2"/>
        <v>0</v>
      </c>
    </row>
    <row r="43" spans="1:8" s="13" customFormat="1" ht="11.25" x14ac:dyDescent="0.2">
      <c r="A43" s="210" t="s">
        <v>265</v>
      </c>
      <c r="B43" s="219" t="s">
        <v>246</v>
      </c>
      <c r="C43" s="209">
        <v>2</v>
      </c>
      <c r="D43" s="208">
        <v>28.17</v>
      </c>
      <c r="E43" s="207">
        <v>1</v>
      </c>
      <c r="F43" s="206"/>
      <c r="G43" s="205"/>
      <c r="H43" s="204">
        <f t="shared" si="2"/>
        <v>0</v>
      </c>
    </row>
    <row r="44" spans="1:8" s="13" customFormat="1" ht="11.25" x14ac:dyDescent="0.2">
      <c r="A44" s="210" t="s">
        <v>91</v>
      </c>
      <c r="B44" s="219" t="s">
        <v>246</v>
      </c>
      <c r="C44" s="209">
        <v>1</v>
      </c>
      <c r="D44" s="208">
        <v>4.8600000000000003</v>
      </c>
      <c r="E44" s="207">
        <v>1</v>
      </c>
      <c r="F44" s="206"/>
      <c r="G44" s="205"/>
      <c r="H44" s="204">
        <f t="shared" si="2"/>
        <v>0</v>
      </c>
    </row>
    <row r="45" spans="1:8" s="13" customFormat="1" ht="11.25" x14ac:dyDescent="0.2">
      <c r="A45" s="210"/>
      <c r="B45" s="219"/>
      <c r="C45" s="209"/>
      <c r="D45" s="208"/>
      <c r="E45" s="207"/>
      <c r="F45" s="206"/>
      <c r="G45" s="205"/>
      <c r="H45" s="204"/>
    </row>
    <row r="46" spans="1:8" s="13" customFormat="1" ht="11.25" x14ac:dyDescent="0.2">
      <c r="A46" s="211" t="s">
        <v>122</v>
      </c>
      <c r="B46" s="219"/>
      <c r="C46" s="209"/>
      <c r="D46" s="208"/>
      <c r="E46" s="207"/>
      <c r="F46" s="206"/>
      <c r="G46" s="205"/>
      <c r="H46" s="204"/>
    </row>
    <row r="47" spans="1:8" s="13" customFormat="1" ht="11.25" x14ac:dyDescent="0.2">
      <c r="A47" s="210" t="s">
        <v>264</v>
      </c>
      <c r="B47" s="219" t="s">
        <v>246</v>
      </c>
      <c r="C47" s="209">
        <v>2</v>
      </c>
      <c r="D47" s="208">
        <v>21.19</v>
      </c>
      <c r="E47" s="207">
        <v>1</v>
      </c>
      <c r="F47" s="206"/>
      <c r="G47" s="205"/>
      <c r="H47" s="204">
        <f t="shared" ref="H47:H56" si="3">ROUND(D47*2*G47*E47,2)</f>
        <v>0</v>
      </c>
    </row>
    <row r="48" spans="1:8" s="13" customFormat="1" ht="11.25" x14ac:dyDescent="0.2">
      <c r="A48" s="210" t="s">
        <v>117</v>
      </c>
      <c r="B48" s="219" t="s">
        <v>246</v>
      </c>
      <c r="C48" s="209">
        <v>2</v>
      </c>
      <c r="D48" s="208">
        <v>6.16</v>
      </c>
      <c r="E48" s="207">
        <v>1</v>
      </c>
      <c r="F48" s="206"/>
      <c r="G48" s="205"/>
      <c r="H48" s="204">
        <f t="shared" si="3"/>
        <v>0</v>
      </c>
    </row>
    <row r="49" spans="1:8" s="13" customFormat="1" ht="11.25" x14ac:dyDescent="0.2">
      <c r="A49" s="210" t="s">
        <v>255</v>
      </c>
      <c r="B49" s="219" t="s">
        <v>246</v>
      </c>
      <c r="C49" s="209">
        <v>2</v>
      </c>
      <c r="D49" s="208">
        <v>12.32</v>
      </c>
      <c r="E49" s="207">
        <v>1</v>
      </c>
      <c r="F49" s="206"/>
      <c r="G49" s="205"/>
      <c r="H49" s="204">
        <f t="shared" si="3"/>
        <v>0</v>
      </c>
    </row>
    <row r="50" spans="1:8" s="13" customFormat="1" ht="11.25" x14ac:dyDescent="0.2">
      <c r="A50" s="210" t="s">
        <v>263</v>
      </c>
      <c r="B50" s="219" t="s">
        <v>246</v>
      </c>
      <c r="C50" s="209">
        <v>2</v>
      </c>
      <c r="D50" s="208">
        <v>21.19</v>
      </c>
      <c r="E50" s="207">
        <v>1</v>
      </c>
      <c r="F50" s="206"/>
      <c r="G50" s="205"/>
      <c r="H50" s="204">
        <f t="shared" si="3"/>
        <v>0</v>
      </c>
    </row>
    <row r="51" spans="1:8" s="13" customFormat="1" ht="11.25" x14ac:dyDescent="0.2">
      <c r="A51" s="210" t="s">
        <v>259</v>
      </c>
      <c r="B51" s="219" t="s">
        <v>246</v>
      </c>
      <c r="C51" s="209">
        <v>4</v>
      </c>
      <c r="D51" s="208">
        <v>24.42</v>
      </c>
      <c r="E51" s="207">
        <v>1</v>
      </c>
      <c r="F51" s="206"/>
      <c r="G51" s="205"/>
      <c r="H51" s="204">
        <f t="shared" si="3"/>
        <v>0</v>
      </c>
    </row>
    <row r="52" spans="1:8" s="13" customFormat="1" ht="11.25" x14ac:dyDescent="0.2">
      <c r="A52" s="210" t="s">
        <v>262</v>
      </c>
      <c r="B52" s="219" t="s">
        <v>246</v>
      </c>
      <c r="C52" s="209">
        <v>4</v>
      </c>
      <c r="D52" s="208">
        <v>24.42</v>
      </c>
      <c r="E52" s="207">
        <v>1</v>
      </c>
      <c r="F52" s="206"/>
      <c r="G52" s="205"/>
      <c r="H52" s="204">
        <f t="shared" si="3"/>
        <v>0</v>
      </c>
    </row>
    <row r="53" spans="1:8" s="13" customFormat="1" ht="11.25" x14ac:dyDescent="0.2">
      <c r="A53" s="210" t="s">
        <v>261</v>
      </c>
      <c r="B53" s="219" t="s">
        <v>246</v>
      </c>
      <c r="C53" s="209">
        <v>2</v>
      </c>
      <c r="D53" s="208">
        <v>28.17</v>
      </c>
      <c r="E53" s="207">
        <v>1</v>
      </c>
      <c r="F53" s="206"/>
      <c r="G53" s="205"/>
      <c r="H53" s="204">
        <f t="shared" si="3"/>
        <v>0</v>
      </c>
    </row>
    <row r="54" spans="1:8" s="13" customFormat="1" ht="11.25" x14ac:dyDescent="0.2">
      <c r="A54" s="210" t="s">
        <v>256</v>
      </c>
      <c r="B54" s="219" t="s">
        <v>246</v>
      </c>
      <c r="C54" s="209">
        <v>1</v>
      </c>
      <c r="D54" s="208">
        <v>4.8600000000000003</v>
      </c>
      <c r="E54" s="207">
        <v>1</v>
      </c>
      <c r="F54" s="206"/>
      <c r="G54" s="205"/>
      <c r="H54" s="204">
        <f t="shared" si="3"/>
        <v>0</v>
      </c>
    </row>
    <row r="55" spans="1:8" s="13" customFormat="1" ht="11.25" x14ac:dyDescent="0.2">
      <c r="A55" s="210" t="s">
        <v>260</v>
      </c>
      <c r="B55" s="219" t="s">
        <v>246</v>
      </c>
      <c r="C55" s="209">
        <v>2</v>
      </c>
      <c r="D55" s="208">
        <v>28.17</v>
      </c>
      <c r="E55" s="207">
        <v>1</v>
      </c>
      <c r="F55" s="206"/>
      <c r="G55" s="205"/>
      <c r="H55" s="204">
        <f t="shared" si="3"/>
        <v>0</v>
      </c>
    </row>
    <row r="56" spans="1:8" s="13" customFormat="1" ht="11.25" x14ac:dyDescent="0.2">
      <c r="A56" s="210" t="s">
        <v>259</v>
      </c>
      <c r="B56" s="219" t="s">
        <v>246</v>
      </c>
      <c r="C56" s="209">
        <v>1</v>
      </c>
      <c r="D56" s="208">
        <v>4.8600000000000003</v>
      </c>
      <c r="E56" s="207">
        <v>1</v>
      </c>
      <c r="F56" s="206"/>
      <c r="G56" s="205"/>
      <c r="H56" s="204">
        <f t="shared" si="3"/>
        <v>0</v>
      </c>
    </row>
    <row r="57" spans="1:8" s="13" customFormat="1" ht="11.25" x14ac:dyDescent="0.2">
      <c r="A57" s="210"/>
      <c r="B57" s="219"/>
      <c r="C57" s="209"/>
      <c r="D57" s="208"/>
      <c r="E57" s="207"/>
      <c r="F57" s="206"/>
      <c r="G57" s="205"/>
      <c r="H57" s="204"/>
    </row>
    <row r="58" spans="1:8" s="13" customFormat="1" ht="11.25" x14ac:dyDescent="0.2">
      <c r="A58" s="211" t="s">
        <v>104</v>
      </c>
      <c r="B58" s="219"/>
      <c r="C58" s="209"/>
      <c r="D58" s="208"/>
      <c r="E58" s="207"/>
      <c r="F58" s="206"/>
      <c r="G58" s="205"/>
      <c r="H58" s="204"/>
    </row>
    <row r="59" spans="1:8" s="13" customFormat="1" ht="11.25" x14ac:dyDescent="0.2">
      <c r="A59" s="210" t="s">
        <v>258</v>
      </c>
      <c r="B59" s="219" t="s">
        <v>246</v>
      </c>
      <c r="C59" s="209">
        <v>2</v>
      </c>
      <c r="D59" s="208">
        <v>21.19</v>
      </c>
      <c r="E59" s="207">
        <v>1</v>
      </c>
      <c r="F59" s="218"/>
      <c r="G59" s="205"/>
      <c r="H59" s="204">
        <f>ROUND(D59*2*G59*E59,2)</f>
        <v>0</v>
      </c>
    </row>
    <row r="60" spans="1:8" s="13" customFormat="1" ht="11.25" x14ac:dyDescent="0.2">
      <c r="A60" s="210" t="s">
        <v>257</v>
      </c>
      <c r="B60" s="219" t="s">
        <v>246</v>
      </c>
      <c r="C60" s="209">
        <v>2</v>
      </c>
      <c r="D60" s="208">
        <v>21.19</v>
      </c>
      <c r="E60" s="207">
        <v>1</v>
      </c>
      <c r="F60" s="206"/>
      <c r="G60" s="205"/>
      <c r="H60" s="204">
        <f>ROUND(D60*2*G60*E60,2)</f>
        <v>0</v>
      </c>
    </row>
    <row r="61" spans="1:8" s="13" customFormat="1" ht="11.25" x14ac:dyDescent="0.2">
      <c r="A61" s="220" t="s">
        <v>256</v>
      </c>
      <c r="B61" s="219" t="s">
        <v>246</v>
      </c>
      <c r="C61" s="209">
        <v>1</v>
      </c>
      <c r="D61" s="208">
        <v>6.16</v>
      </c>
      <c r="E61" s="207">
        <v>1</v>
      </c>
      <c r="F61" s="206"/>
      <c r="G61" s="205"/>
      <c r="H61" s="204">
        <f>ROUND(D61*2*G61*E61,2)</f>
        <v>0</v>
      </c>
    </row>
    <row r="62" spans="1:8" s="13" customFormat="1" ht="11.25" x14ac:dyDescent="0.2">
      <c r="A62" s="210" t="s">
        <v>255</v>
      </c>
      <c r="B62" s="219" t="s">
        <v>246</v>
      </c>
      <c r="C62" s="209">
        <v>1</v>
      </c>
      <c r="D62" s="208">
        <v>6.16</v>
      </c>
      <c r="E62" s="207">
        <v>1</v>
      </c>
      <c r="F62" s="218"/>
      <c r="G62" s="205"/>
      <c r="H62" s="204">
        <f>ROUND(D62*2*G62*E62,2)</f>
        <v>0</v>
      </c>
    </row>
    <row r="63" spans="1:8" s="13" customFormat="1" ht="11.25" x14ac:dyDescent="0.2">
      <c r="A63" s="210"/>
      <c r="B63" s="209"/>
      <c r="C63" s="209"/>
      <c r="D63" s="208"/>
      <c r="E63" s="207"/>
      <c r="F63" s="206"/>
      <c r="G63" s="205"/>
      <c r="H63" s="204"/>
    </row>
    <row r="64" spans="1:8" s="13" customFormat="1" ht="11.25" x14ac:dyDescent="0.2">
      <c r="A64" s="210" t="s">
        <v>254</v>
      </c>
      <c r="B64" s="209" t="s">
        <v>246</v>
      </c>
      <c r="C64" s="209">
        <v>1</v>
      </c>
      <c r="D64" s="208">
        <v>4.53</v>
      </c>
      <c r="E64" s="207">
        <v>1</v>
      </c>
      <c r="F64" s="206"/>
      <c r="G64" s="205"/>
      <c r="H64" s="204">
        <f t="shared" ref="H64:H105" si="4">ROUND(D64*2*G64*E64,2)</f>
        <v>0</v>
      </c>
    </row>
    <row r="65" spans="1:8" s="13" customFormat="1" ht="11.25" x14ac:dyDescent="0.2">
      <c r="A65" s="210" t="s">
        <v>253</v>
      </c>
      <c r="B65" s="209" t="s">
        <v>246</v>
      </c>
      <c r="C65" s="209">
        <v>1</v>
      </c>
      <c r="D65" s="208">
        <v>4.8600000000000003</v>
      </c>
      <c r="E65" s="207">
        <v>1</v>
      </c>
      <c r="F65" s="206"/>
      <c r="G65" s="205"/>
      <c r="H65" s="204">
        <f t="shared" si="4"/>
        <v>0</v>
      </c>
    </row>
    <row r="66" spans="1:8" s="13" customFormat="1" ht="11.25" x14ac:dyDescent="0.2">
      <c r="A66" s="210" t="s">
        <v>252</v>
      </c>
      <c r="B66" s="209" t="s">
        <v>246</v>
      </c>
      <c r="C66" s="209">
        <v>2</v>
      </c>
      <c r="D66" s="208">
        <v>28.17</v>
      </c>
      <c r="E66" s="207">
        <v>1</v>
      </c>
      <c r="F66" s="206"/>
      <c r="G66" s="205"/>
      <c r="H66" s="204">
        <f t="shared" si="4"/>
        <v>0</v>
      </c>
    </row>
    <row r="67" spans="1:8" s="13" customFormat="1" ht="11.25" x14ac:dyDescent="0.2">
      <c r="A67" s="210" t="s">
        <v>251</v>
      </c>
      <c r="B67" s="209" t="s">
        <v>246</v>
      </c>
      <c r="C67" s="209">
        <v>1</v>
      </c>
      <c r="D67" s="208">
        <v>4.8600000000000003</v>
      </c>
      <c r="E67" s="207">
        <v>1</v>
      </c>
      <c r="F67" s="206"/>
      <c r="G67" s="205"/>
      <c r="H67" s="204">
        <f t="shared" si="4"/>
        <v>0</v>
      </c>
    </row>
    <row r="68" spans="1:8" s="13" customFormat="1" ht="11.25" x14ac:dyDescent="0.2">
      <c r="A68" s="210" t="s">
        <v>250</v>
      </c>
      <c r="B68" s="209" t="s">
        <v>246</v>
      </c>
      <c r="C68" s="209">
        <v>1</v>
      </c>
      <c r="D68" s="208">
        <v>4.53</v>
      </c>
      <c r="E68" s="207">
        <v>1</v>
      </c>
      <c r="F68" s="206"/>
      <c r="G68" s="205"/>
      <c r="H68" s="204">
        <f t="shared" si="4"/>
        <v>0</v>
      </c>
    </row>
    <row r="69" spans="1:8" s="13" customFormat="1" ht="11.25" x14ac:dyDescent="0.2">
      <c r="A69" s="210" t="s">
        <v>249</v>
      </c>
      <c r="B69" s="209" t="s">
        <v>246</v>
      </c>
      <c r="C69" s="209">
        <v>2</v>
      </c>
      <c r="D69" s="208">
        <v>28.17</v>
      </c>
      <c r="E69" s="207">
        <v>1</v>
      </c>
      <c r="F69" s="206"/>
      <c r="G69" s="205"/>
      <c r="H69" s="204">
        <f t="shared" si="4"/>
        <v>0</v>
      </c>
    </row>
    <row r="70" spans="1:8" s="13" customFormat="1" ht="11.25" x14ac:dyDescent="0.2">
      <c r="A70" s="210" t="s">
        <v>248</v>
      </c>
      <c r="B70" s="209" t="s">
        <v>246</v>
      </c>
      <c r="C70" s="209">
        <v>1</v>
      </c>
      <c r="D70" s="208">
        <v>4.8600000000000003</v>
      </c>
      <c r="E70" s="207">
        <v>1</v>
      </c>
      <c r="F70" s="206"/>
      <c r="G70" s="205"/>
      <c r="H70" s="204">
        <f t="shared" si="4"/>
        <v>0</v>
      </c>
    </row>
    <row r="71" spans="1:8" s="13" customFormat="1" ht="11.25" x14ac:dyDescent="0.2">
      <c r="A71" s="217" t="s">
        <v>247</v>
      </c>
      <c r="B71" s="209" t="s">
        <v>246</v>
      </c>
      <c r="C71" s="209">
        <v>1</v>
      </c>
      <c r="D71" s="208">
        <v>4.8600000000000003</v>
      </c>
      <c r="E71" s="207">
        <v>1</v>
      </c>
      <c r="F71" s="206"/>
      <c r="G71" s="205"/>
      <c r="H71" s="204">
        <f t="shared" si="4"/>
        <v>0</v>
      </c>
    </row>
    <row r="72" spans="1:8" s="13" customFormat="1" ht="11.25" x14ac:dyDescent="0.2">
      <c r="A72" s="210" t="s">
        <v>80</v>
      </c>
      <c r="B72" s="209" t="s">
        <v>246</v>
      </c>
      <c r="C72" s="209"/>
      <c r="D72" s="208">
        <v>14.1</v>
      </c>
      <c r="E72" s="207">
        <v>1</v>
      </c>
      <c r="F72" s="206"/>
      <c r="G72" s="205"/>
      <c r="H72" s="204">
        <f t="shared" si="4"/>
        <v>0</v>
      </c>
    </row>
    <row r="73" spans="1:8" ht="12.75" x14ac:dyDescent="0.2">
      <c r="A73" s="216" t="s">
        <v>89</v>
      </c>
      <c r="B73" s="209" t="s">
        <v>246</v>
      </c>
      <c r="C73" s="215"/>
      <c r="D73" s="214">
        <v>12.51</v>
      </c>
      <c r="E73" s="213">
        <v>1</v>
      </c>
      <c r="F73" s="212"/>
      <c r="G73" s="205"/>
      <c r="H73" s="204">
        <f t="shared" si="4"/>
        <v>0</v>
      </c>
    </row>
    <row r="74" spans="1:8" ht="12.75" hidden="1" x14ac:dyDescent="0.2">
      <c r="A74" s="210"/>
      <c r="B74" s="209"/>
      <c r="C74" s="209"/>
      <c r="D74" s="208"/>
      <c r="E74" s="207"/>
      <c r="F74" s="206"/>
      <c r="G74" s="205"/>
      <c r="H74" s="204">
        <f t="shared" si="4"/>
        <v>0</v>
      </c>
    </row>
    <row r="75" spans="1:8" ht="12.75" hidden="1" x14ac:dyDescent="0.2">
      <c r="A75" s="210"/>
      <c r="B75" s="209"/>
      <c r="C75" s="209"/>
      <c r="D75" s="208"/>
      <c r="E75" s="207"/>
      <c r="F75" s="206"/>
      <c r="G75" s="205"/>
      <c r="H75" s="204">
        <f t="shared" si="4"/>
        <v>0</v>
      </c>
    </row>
    <row r="76" spans="1:8" ht="12.75" hidden="1" x14ac:dyDescent="0.2">
      <c r="A76" s="210"/>
      <c r="B76" s="209"/>
      <c r="C76" s="209"/>
      <c r="D76" s="208"/>
      <c r="E76" s="207"/>
      <c r="F76" s="206"/>
      <c r="G76" s="205"/>
      <c r="H76" s="204">
        <f t="shared" si="4"/>
        <v>0</v>
      </c>
    </row>
    <row r="77" spans="1:8" ht="12.75" hidden="1" x14ac:dyDescent="0.2">
      <c r="A77" s="210"/>
      <c r="B77" s="209"/>
      <c r="C77" s="209"/>
      <c r="D77" s="208"/>
      <c r="E77" s="207"/>
      <c r="F77" s="206"/>
      <c r="G77" s="205"/>
      <c r="H77" s="204">
        <f t="shared" si="4"/>
        <v>0</v>
      </c>
    </row>
    <row r="78" spans="1:8" ht="12.75" hidden="1" x14ac:dyDescent="0.2">
      <c r="A78" s="210"/>
      <c r="B78" s="209"/>
      <c r="C78" s="209"/>
      <c r="D78" s="208"/>
      <c r="E78" s="207"/>
      <c r="F78" s="206"/>
      <c r="G78" s="205"/>
      <c r="H78" s="204">
        <f t="shared" si="4"/>
        <v>0</v>
      </c>
    </row>
    <row r="79" spans="1:8" ht="12.75" hidden="1" x14ac:dyDescent="0.2">
      <c r="A79" s="210"/>
      <c r="B79" s="209"/>
      <c r="C79" s="209"/>
      <c r="D79" s="208"/>
      <c r="E79" s="207"/>
      <c r="F79" s="206"/>
      <c r="G79" s="205"/>
      <c r="H79" s="204">
        <f t="shared" si="4"/>
        <v>0</v>
      </c>
    </row>
    <row r="80" spans="1:8" ht="12.75" hidden="1" x14ac:dyDescent="0.2">
      <c r="A80" s="210"/>
      <c r="B80" s="209"/>
      <c r="C80" s="209"/>
      <c r="D80" s="208"/>
      <c r="E80" s="207"/>
      <c r="F80" s="206"/>
      <c r="G80" s="205"/>
      <c r="H80" s="204">
        <f t="shared" si="4"/>
        <v>0</v>
      </c>
    </row>
    <row r="81" spans="1:8" ht="12.75" hidden="1" x14ac:dyDescent="0.2">
      <c r="A81" s="210"/>
      <c r="B81" s="209"/>
      <c r="C81" s="209"/>
      <c r="D81" s="208"/>
      <c r="E81" s="207"/>
      <c r="F81" s="206"/>
      <c r="G81" s="205"/>
      <c r="H81" s="204">
        <f t="shared" si="4"/>
        <v>0</v>
      </c>
    </row>
    <row r="82" spans="1:8" ht="12.75" hidden="1" x14ac:dyDescent="0.2">
      <c r="A82" s="210"/>
      <c r="B82" s="209"/>
      <c r="C82" s="209"/>
      <c r="D82" s="208"/>
      <c r="E82" s="207"/>
      <c r="F82" s="206"/>
      <c r="G82" s="205"/>
      <c r="H82" s="204">
        <f t="shared" si="4"/>
        <v>0</v>
      </c>
    </row>
    <row r="83" spans="1:8" ht="12.75" hidden="1" x14ac:dyDescent="0.2">
      <c r="A83" s="210"/>
      <c r="B83" s="209"/>
      <c r="C83" s="209"/>
      <c r="D83" s="208"/>
      <c r="E83" s="207"/>
      <c r="F83" s="206"/>
      <c r="G83" s="205"/>
      <c r="H83" s="204">
        <f t="shared" si="4"/>
        <v>0</v>
      </c>
    </row>
    <row r="84" spans="1:8" ht="12.75" hidden="1" x14ac:dyDescent="0.2">
      <c r="A84" s="210"/>
      <c r="B84" s="209"/>
      <c r="C84" s="209"/>
      <c r="D84" s="208"/>
      <c r="E84" s="207"/>
      <c r="F84" s="206"/>
      <c r="G84" s="205"/>
      <c r="H84" s="204">
        <f t="shared" si="4"/>
        <v>0</v>
      </c>
    </row>
    <row r="85" spans="1:8" ht="12.75" hidden="1" x14ac:dyDescent="0.2">
      <c r="A85" s="210"/>
      <c r="B85" s="209"/>
      <c r="C85" s="209"/>
      <c r="D85" s="208"/>
      <c r="E85" s="207"/>
      <c r="F85" s="206"/>
      <c r="G85" s="205"/>
      <c r="H85" s="204">
        <f t="shared" si="4"/>
        <v>0</v>
      </c>
    </row>
    <row r="86" spans="1:8" ht="12.75" hidden="1" x14ac:dyDescent="0.2">
      <c r="A86" s="210"/>
      <c r="B86" s="209"/>
      <c r="C86" s="209"/>
      <c r="D86" s="208"/>
      <c r="E86" s="207"/>
      <c r="F86" s="206"/>
      <c r="G86" s="205"/>
      <c r="H86" s="204">
        <f t="shared" si="4"/>
        <v>0</v>
      </c>
    </row>
    <row r="87" spans="1:8" ht="12.75" hidden="1" x14ac:dyDescent="0.2">
      <c r="A87" s="210"/>
      <c r="B87" s="209"/>
      <c r="C87" s="209"/>
      <c r="D87" s="208"/>
      <c r="E87" s="207"/>
      <c r="F87" s="206"/>
      <c r="G87" s="205"/>
      <c r="H87" s="204">
        <f t="shared" si="4"/>
        <v>0</v>
      </c>
    </row>
    <row r="88" spans="1:8" ht="12.75" hidden="1" x14ac:dyDescent="0.2">
      <c r="A88" s="210"/>
      <c r="B88" s="209"/>
      <c r="C88" s="209"/>
      <c r="D88" s="208"/>
      <c r="E88" s="207"/>
      <c r="F88" s="206"/>
      <c r="G88" s="205"/>
      <c r="H88" s="204">
        <f t="shared" si="4"/>
        <v>0</v>
      </c>
    </row>
    <row r="89" spans="1:8" ht="12.75" hidden="1" x14ac:dyDescent="0.2">
      <c r="A89" s="210"/>
      <c r="B89" s="209"/>
      <c r="C89" s="209"/>
      <c r="D89" s="208"/>
      <c r="E89" s="207"/>
      <c r="F89" s="206"/>
      <c r="G89" s="205"/>
      <c r="H89" s="204">
        <f t="shared" si="4"/>
        <v>0</v>
      </c>
    </row>
    <row r="90" spans="1:8" ht="12.75" hidden="1" x14ac:dyDescent="0.2">
      <c r="A90" s="210"/>
      <c r="B90" s="209"/>
      <c r="C90" s="209"/>
      <c r="D90" s="208"/>
      <c r="E90" s="207"/>
      <c r="F90" s="206"/>
      <c r="G90" s="205"/>
      <c r="H90" s="204">
        <f t="shared" si="4"/>
        <v>0</v>
      </c>
    </row>
    <row r="91" spans="1:8" ht="12.75" hidden="1" x14ac:dyDescent="0.2">
      <c r="A91" s="210"/>
      <c r="B91" s="209"/>
      <c r="C91" s="209"/>
      <c r="D91" s="208"/>
      <c r="E91" s="207"/>
      <c r="F91" s="206"/>
      <c r="G91" s="205"/>
      <c r="H91" s="204">
        <f t="shared" si="4"/>
        <v>0</v>
      </c>
    </row>
    <row r="92" spans="1:8" ht="12.75" hidden="1" x14ac:dyDescent="0.2">
      <c r="A92" s="210"/>
      <c r="B92" s="209"/>
      <c r="C92" s="209"/>
      <c r="D92" s="208"/>
      <c r="E92" s="207"/>
      <c r="F92" s="206"/>
      <c r="G92" s="205"/>
      <c r="H92" s="204">
        <f t="shared" si="4"/>
        <v>0</v>
      </c>
    </row>
    <row r="93" spans="1:8" ht="12.75" hidden="1" x14ac:dyDescent="0.2">
      <c r="A93" s="210"/>
      <c r="B93" s="209"/>
      <c r="C93" s="209"/>
      <c r="D93" s="208"/>
      <c r="E93" s="207"/>
      <c r="F93" s="206"/>
      <c r="G93" s="205"/>
      <c r="H93" s="204">
        <f t="shared" si="4"/>
        <v>0</v>
      </c>
    </row>
    <row r="94" spans="1:8" ht="12.75" hidden="1" x14ac:dyDescent="0.2">
      <c r="A94" s="210"/>
      <c r="B94" s="209"/>
      <c r="C94" s="209"/>
      <c r="D94" s="208"/>
      <c r="E94" s="207"/>
      <c r="F94" s="206"/>
      <c r="G94" s="205"/>
      <c r="H94" s="204">
        <f t="shared" si="4"/>
        <v>0</v>
      </c>
    </row>
    <row r="95" spans="1:8" ht="12.75" hidden="1" x14ac:dyDescent="0.2">
      <c r="A95" s="210"/>
      <c r="B95" s="209"/>
      <c r="C95" s="209"/>
      <c r="D95" s="208"/>
      <c r="E95" s="207"/>
      <c r="F95" s="206"/>
      <c r="G95" s="205"/>
      <c r="H95" s="204">
        <f t="shared" si="4"/>
        <v>0</v>
      </c>
    </row>
    <row r="96" spans="1:8" ht="12.75" hidden="1" x14ac:dyDescent="0.2">
      <c r="A96" s="210"/>
      <c r="B96" s="209"/>
      <c r="C96" s="209"/>
      <c r="D96" s="208"/>
      <c r="E96" s="207"/>
      <c r="F96" s="206"/>
      <c r="G96" s="205"/>
      <c r="H96" s="204">
        <f t="shared" si="4"/>
        <v>0</v>
      </c>
    </row>
    <row r="97" spans="1:8" ht="12.75" hidden="1" x14ac:dyDescent="0.2">
      <c r="A97" s="210"/>
      <c r="B97" s="209"/>
      <c r="C97" s="209"/>
      <c r="D97" s="208"/>
      <c r="E97" s="207"/>
      <c r="F97" s="206"/>
      <c r="G97" s="205"/>
      <c r="H97" s="204">
        <f t="shared" si="4"/>
        <v>0</v>
      </c>
    </row>
    <row r="98" spans="1:8" ht="12.75" hidden="1" x14ac:dyDescent="0.2">
      <c r="A98" s="210"/>
      <c r="B98" s="209"/>
      <c r="C98" s="209"/>
      <c r="D98" s="208"/>
      <c r="E98" s="207"/>
      <c r="F98" s="206"/>
      <c r="G98" s="205"/>
      <c r="H98" s="204">
        <f t="shared" si="4"/>
        <v>0</v>
      </c>
    </row>
    <row r="99" spans="1:8" ht="12.75" hidden="1" x14ac:dyDescent="0.2">
      <c r="A99" s="210"/>
      <c r="B99" s="209"/>
      <c r="C99" s="209"/>
      <c r="D99" s="208"/>
      <c r="E99" s="207"/>
      <c r="F99" s="206"/>
      <c r="G99" s="205"/>
      <c r="H99" s="204">
        <f t="shared" si="4"/>
        <v>0</v>
      </c>
    </row>
    <row r="100" spans="1:8" ht="12.75" hidden="1" x14ac:dyDescent="0.2">
      <c r="A100" s="210"/>
      <c r="B100" s="209"/>
      <c r="C100" s="209"/>
      <c r="D100" s="208"/>
      <c r="E100" s="207"/>
      <c r="F100" s="206"/>
      <c r="G100" s="205"/>
      <c r="H100" s="204">
        <f t="shared" si="4"/>
        <v>0</v>
      </c>
    </row>
    <row r="101" spans="1:8" ht="12.75" hidden="1" x14ac:dyDescent="0.2">
      <c r="A101" s="211"/>
      <c r="B101" s="209"/>
      <c r="C101" s="209"/>
      <c r="D101" s="208"/>
      <c r="E101" s="207"/>
      <c r="F101" s="206"/>
      <c r="G101" s="205"/>
      <c r="H101" s="204">
        <f t="shared" si="4"/>
        <v>0</v>
      </c>
    </row>
    <row r="102" spans="1:8" ht="12.75" hidden="1" x14ac:dyDescent="0.2">
      <c r="A102" s="211"/>
      <c r="B102" s="209"/>
      <c r="C102" s="209"/>
      <c r="D102" s="208"/>
      <c r="E102" s="207"/>
      <c r="F102" s="206"/>
      <c r="G102" s="205"/>
      <c r="H102" s="204">
        <f t="shared" si="4"/>
        <v>0</v>
      </c>
    </row>
    <row r="103" spans="1:8" ht="12.75" hidden="1" x14ac:dyDescent="0.2">
      <c r="A103" s="210"/>
      <c r="B103" s="209"/>
      <c r="C103" s="209"/>
      <c r="D103" s="208"/>
      <c r="E103" s="207"/>
      <c r="F103" s="206"/>
      <c r="G103" s="205"/>
      <c r="H103" s="204">
        <f t="shared" si="4"/>
        <v>0</v>
      </c>
    </row>
    <row r="104" spans="1:8" ht="12.75" hidden="1" x14ac:dyDescent="0.2">
      <c r="A104" s="210"/>
      <c r="B104" s="209"/>
      <c r="C104" s="209"/>
      <c r="D104" s="208"/>
      <c r="E104" s="207"/>
      <c r="F104" s="206"/>
      <c r="G104" s="205"/>
      <c r="H104" s="204">
        <f t="shared" si="4"/>
        <v>0</v>
      </c>
    </row>
    <row r="105" spans="1:8" ht="13.5" thickBot="1" x14ac:dyDescent="0.25">
      <c r="A105" s="203"/>
      <c r="B105" s="202"/>
      <c r="C105" s="202"/>
      <c r="D105" s="201"/>
      <c r="E105" s="200"/>
      <c r="F105" s="199"/>
      <c r="G105" s="198"/>
      <c r="H105" s="197">
        <f t="shared" si="4"/>
        <v>0</v>
      </c>
    </row>
    <row r="106" spans="1:8" ht="23.25" customHeight="1" thickBot="1" x14ac:dyDescent="0.3">
      <c r="A106" s="196" t="s">
        <v>53</v>
      </c>
      <c r="B106" s="195"/>
      <c r="C106" s="195"/>
      <c r="D106" s="194">
        <f>SUM(D7:D105)</f>
        <v>732.9100000000002</v>
      </c>
      <c r="E106" s="193"/>
      <c r="F106" s="192"/>
      <c r="G106" s="191"/>
      <c r="H106" s="190">
        <f>SUM(H7:H105)</f>
        <v>0</v>
      </c>
    </row>
    <row r="107" spans="1:8" x14ac:dyDescent="0.25">
      <c r="A107" s="17"/>
      <c r="C107" s="14"/>
      <c r="D107" s="189"/>
      <c r="E107" s="14"/>
    </row>
    <row r="108" spans="1:8" x14ac:dyDescent="0.25">
      <c r="A108" s="17" t="s">
        <v>245</v>
      </c>
      <c r="C108" s="14"/>
      <c r="D108" s="189"/>
      <c r="E108" s="14"/>
    </row>
    <row r="109" spans="1:8" x14ac:dyDescent="0.25">
      <c r="A109" s="17" t="s">
        <v>244</v>
      </c>
      <c r="C109" s="17"/>
      <c r="D109" s="189"/>
      <c r="E109" s="14"/>
    </row>
    <row r="110" spans="1:8" x14ac:dyDescent="0.25">
      <c r="A110" s="17" t="s">
        <v>243</v>
      </c>
      <c r="C110" s="14"/>
      <c r="D110" s="189"/>
      <c r="E110" s="14"/>
    </row>
    <row r="111" spans="1:8" x14ac:dyDescent="0.25">
      <c r="A111" s="17" t="s">
        <v>242</v>
      </c>
      <c r="C111" s="14"/>
      <c r="D111" s="189"/>
      <c r="E111" s="14"/>
    </row>
    <row r="112" spans="1:8" x14ac:dyDescent="0.25">
      <c r="A112" s="17" t="s">
        <v>241</v>
      </c>
    </row>
    <row r="113" spans="1:8" x14ac:dyDescent="0.25">
      <c r="A113" s="17"/>
    </row>
    <row r="115" spans="1:8" ht="25.5" customHeight="1" x14ac:dyDescent="0.2">
      <c r="A115" s="264" t="s">
        <v>290</v>
      </c>
      <c r="B115" s="264"/>
      <c r="C115" s="264"/>
      <c r="D115" s="264"/>
      <c r="E115" s="264"/>
      <c r="F115" s="264"/>
      <c r="G115" s="265">
        <f>H106</f>
        <v>0</v>
      </c>
      <c r="H115" s="266"/>
    </row>
    <row r="116" spans="1:8" ht="37.5" customHeight="1" x14ac:dyDescent="0.2">
      <c r="A116" s="264" t="s">
        <v>291</v>
      </c>
      <c r="B116" s="264"/>
      <c r="C116" s="264"/>
      <c r="D116" s="264"/>
      <c r="E116" s="264"/>
      <c r="F116" s="264"/>
      <c r="G116" s="265">
        <f>G115*1.19</f>
        <v>0</v>
      </c>
      <c r="H116" s="266"/>
    </row>
    <row r="117" spans="1:8" ht="15.75" x14ac:dyDescent="0.25">
      <c r="A117" s="240"/>
      <c r="B117" s="240"/>
      <c r="C117" s="241"/>
      <c r="D117" s="242"/>
      <c r="E117" s="240"/>
      <c r="F117" s="240"/>
      <c r="G117" s="240"/>
      <c r="H117" s="240"/>
    </row>
    <row r="118" spans="1:8" ht="20.100000000000001" customHeight="1" x14ac:dyDescent="0.25">
      <c r="A118" s="250" t="s">
        <v>292</v>
      </c>
      <c r="B118" s="250"/>
      <c r="C118" s="250"/>
      <c r="D118" s="250"/>
      <c r="E118" s="250"/>
      <c r="F118" s="250"/>
      <c r="G118" s="251"/>
      <c r="H118" s="252"/>
    </row>
    <row r="119" spans="1:8" ht="20.100000000000001" customHeight="1" x14ac:dyDescent="0.25">
      <c r="A119" s="250" t="s">
        <v>293</v>
      </c>
      <c r="B119" s="250"/>
      <c r="C119" s="250"/>
      <c r="D119" s="250"/>
      <c r="E119" s="250"/>
      <c r="F119" s="250"/>
      <c r="G119" s="251"/>
      <c r="H119" s="252"/>
    </row>
    <row r="120" spans="1:8" ht="20.100000000000001" customHeight="1" x14ac:dyDescent="0.25">
      <c r="A120" s="250" t="s">
        <v>294</v>
      </c>
      <c r="B120" s="250"/>
      <c r="C120" s="250"/>
      <c r="D120" s="250"/>
      <c r="E120" s="250"/>
      <c r="F120" s="250"/>
      <c r="G120" s="251"/>
      <c r="H120" s="252"/>
    </row>
    <row r="121" spans="1:8" ht="20.100000000000001" customHeight="1" x14ac:dyDescent="0.25">
      <c r="A121" s="250" t="s">
        <v>295</v>
      </c>
      <c r="B121" s="250"/>
      <c r="C121" s="250"/>
      <c r="D121" s="250"/>
      <c r="E121" s="250"/>
      <c r="F121" s="250"/>
      <c r="G121" s="251"/>
      <c r="H121" s="252"/>
    </row>
    <row r="123" spans="1:8" ht="16.5" thickBot="1" x14ac:dyDescent="0.3">
      <c r="A123" s="254"/>
      <c r="B123" s="254"/>
      <c r="C123" s="254"/>
      <c r="D123" s="254"/>
      <c r="E123" s="254"/>
      <c r="F123" s="254"/>
      <c r="G123" s="254"/>
      <c r="H123" s="254"/>
    </row>
    <row r="124" spans="1:8" ht="15.75" x14ac:dyDescent="0.25">
      <c r="A124" s="1" t="s">
        <v>46</v>
      </c>
      <c r="B124" s="1"/>
      <c r="C124" s="1"/>
      <c r="D124" s="1"/>
      <c r="E124" s="1"/>
      <c r="F124" s="1"/>
      <c r="G124" s="1"/>
      <c r="H124" s="1"/>
    </row>
  </sheetData>
  <sheetProtection algorithmName="SHA-512" hashValue="VE/hT+niMsLWYn+c92uFZx5XjtDdCVvo1iZSdkmU5zVgATFPuro1m4LMDyzY8Tqr2clJb/Z84B4qiAnlDdR6xQ==" saltValue="Ob/p297o+qMztgtGAZE2ew==" spinCount="100000" sheet="1" objects="1" scenarios="1"/>
  <mergeCells count="13">
    <mergeCell ref="A115:F115"/>
    <mergeCell ref="G115:H115"/>
    <mergeCell ref="A116:F116"/>
    <mergeCell ref="G116:H116"/>
    <mergeCell ref="A118:F118"/>
    <mergeCell ref="G118:H118"/>
    <mergeCell ref="A123:H123"/>
    <mergeCell ref="A119:F119"/>
    <mergeCell ref="G119:H119"/>
    <mergeCell ref="A120:F120"/>
    <mergeCell ref="G120:H120"/>
    <mergeCell ref="A121:F121"/>
    <mergeCell ref="G121:H121"/>
  </mergeCells>
  <conditionalFormatting sqref="A123:H123">
    <cfRule type="cellIs" dxfId="2" priority="1" operator="equal">
      <formula>0</formula>
    </cfRule>
  </conditionalFormatting>
  <conditionalFormatting sqref="G115:H116">
    <cfRule type="cellIs" dxfId="1" priority="2" operator="equal">
      <formula>0</formula>
    </cfRule>
  </conditionalFormatting>
  <conditionalFormatting sqref="G118:H121">
    <cfRule type="cellIs" dxfId="0" priority="4" operator="equal">
      <formula>0</formula>
    </cfRule>
  </conditionalFormatting>
  <pageMargins left="0.88" right="0.39370078740157483" top="0.59055118110236227" bottom="0.39370078740157483" header="0.37" footer="0.51181102362204722"/>
  <pageSetup paperSize="9" orientation="portrait" r:id="rId1"/>
  <headerFooter alignWithMargins="0"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2</vt:i4>
      </vt:variant>
    </vt:vector>
  </HeadingPairs>
  <TitlesOfParts>
    <vt:vector size="7" baseType="lpstr">
      <vt:lpstr>Angebot - UHR, GR</vt:lpstr>
      <vt:lpstr>LV_ges</vt:lpstr>
      <vt:lpstr>Nebenangebot</vt:lpstr>
      <vt:lpstr>Grundreinigung</vt:lpstr>
      <vt:lpstr>Angebot - Glasreinigung</vt:lpstr>
      <vt:lpstr>'Angebot - Glasreinigung'!Drucktitel</vt:lpstr>
      <vt:lpstr>LV_ges!Drucktitel</vt:lpstr>
    </vt:vector>
  </TitlesOfParts>
  <Company>Burgenlandkreis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Sparschuh, Angela</dc:creator>
  <cp:lastModifiedBy>Ellmerich, Anne</cp:lastModifiedBy>
  <cp:lastPrinted>2025-11-13T09:12:06Z</cp:lastPrinted>
  <dcterms:created xsi:type="dcterms:W3CDTF">2025-11-13T08:25:49Z</dcterms:created>
  <dcterms:modified xsi:type="dcterms:W3CDTF">2025-12-09T12:40:29Z</dcterms:modified>
</cp:coreProperties>
</file>