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4\41_IGM_Sonstige\03_Verfahren\EF\150567,141697_ITZ Bund_Ilmenau_VOEK 053-25_SDL\3_Abstimm. Unterl. mit VOEK 2\03 Korrekturen\"/>
    </mc:Choice>
  </mc:AlternateContent>
  <bookViews>
    <workbookView xWindow="0" yWindow="0" windowWidth="28800" windowHeight="11400" tabRatio="851"/>
  </bookViews>
  <sheets>
    <sheet name="GL station. SD" sheetId="6" r:id="rId1"/>
    <sheet name="GL mobiler SD" sheetId="10" r:id="rId2"/>
    <sheet name="Bedarfsleistung." sheetId="2" r:id="rId3"/>
  </sheets>
  <definedNames>
    <definedName name="_xlnm._FilterDatabase" localSheetId="1" hidden="1">'GL mobiler SD'!$A$1:$O$49</definedName>
    <definedName name="_xlnm._FilterDatabase" localSheetId="0" hidden="1">'GL station. SD'!$A$1:$O$49</definedName>
    <definedName name="_xlnm.Print_Area" localSheetId="2">Bedarfsleistung.!$A$1:$F$36</definedName>
    <definedName name="_xlnm.Print_Area" localSheetId="1">'GL mobiler SD'!$A$1:$I$70</definedName>
    <definedName name="_xlnm.Print_Area" localSheetId="0">'GL station. SD'!$A$1:$I$70</definedName>
    <definedName name="Z_0861B3DB_2889_46A5_8374_DE1AF82FCF5E_.wvu.FilterData" localSheetId="1" hidden="1">'GL mobiler SD'!$A$1:$O$49</definedName>
    <definedName name="Z_0861B3DB_2889_46A5_8374_DE1AF82FCF5E_.wvu.FilterData" localSheetId="0" hidden="1">'GL station. SD'!$A$1:$O$49</definedName>
    <definedName name="Z_0861B3DB_2889_46A5_8374_DE1AF82FCF5E_.wvu.PrintArea" localSheetId="2" hidden="1">Bedarfsleistung.!$A$1:$F$36</definedName>
    <definedName name="Z_0861B3DB_2889_46A5_8374_DE1AF82FCF5E_.wvu.PrintArea" localSheetId="1" hidden="1">'GL mobiler SD'!$A$1:$I$60</definedName>
    <definedName name="Z_0861B3DB_2889_46A5_8374_DE1AF82FCF5E_.wvu.PrintArea" localSheetId="0" hidden="1">'GL station. SD'!$A$2:$I$62</definedName>
    <definedName name="Z_0861B3DB_2889_46A5_8374_DE1AF82FCF5E_.wvu.Rows" localSheetId="1" hidden="1">'GL mobiler SD'!#REF!,'GL mobiler SD'!$43:$44</definedName>
    <definedName name="Z_0861B3DB_2889_46A5_8374_DE1AF82FCF5E_.wvu.Rows" localSheetId="0" hidden="1">'GL station. SD'!#REF!,'GL station. SD'!$43:$44</definedName>
    <definedName name="Z_6BF5F223_56A0_4F2C_AA2F_755961AAD730_.wvu.PrintArea" localSheetId="2" hidden="1">Bedarfsleistung.!$A$1:$F$36</definedName>
    <definedName name="Z_6BF5F223_56A0_4F2C_AA2F_755961AAD730_.wvu.PrintArea" localSheetId="1" hidden="1">'GL mobiler SD'!#REF!</definedName>
    <definedName name="Z_6BF5F223_56A0_4F2C_AA2F_755961AAD730_.wvu.PrintArea" localSheetId="0" hidden="1">'GL station. SD'!#REF!</definedName>
    <definedName name="Z_C9B50978_2AB8_40ED_BAAE_A016875967A4_.wvu.FilterData" localSheetId="1" hidden="1">'GL mobiler SD'!$A$1:$O$49</definedName>
    <definedName name="Z_C9B50978_2AB8_40ED_BAAE_A016875967A4_.wvu.FilterData" localSheetId="0" hidden="1">'GL station. SD'!$A$1:$O$49</definedName>
    <definedName name="Z_C9B50978_2AB8_40ED_BAAE_A016875967A4_.wvu.PrintArea" localSheetId="2" hidden="1">Bedarfsleistung.!$A$1:$F$36</definedName>
    <definedName name="Z_C9B50978_2AB8_40ED_BAAE_A016875967A4_.wvu.PrintArea" localSheetId="1" hidden="1">'GL mobiler SD'!#REF!</definedName>
    <definedName name="Z_C9B50978_2AB8_40ED_BAAE_A016875967A4_.wvu.PrintArea" localSheetId="0" hidden="1">'GL station. SD'!#REF!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0" l="1"/>
  <c r="F57" i="10" l="1"/>
  <c r="I57" i="10"/>
  <c r="I61" i="10"/>
  <c r="F61" i="10"/>
  <c r="H48" i="10"/>
  <c r="F48" i="10"/>
  <c r="F47" i="10"/>
  <c r="H47" i="10"/>
  <c r="H42" i="10"/>
  <c r="H45" i="10" s="1"/>
  <c r="H43" i="10"/>
  <c r="H44" i="10"/>
  <c r="F44" i="10"/>
  <c r="F42" i="10"/>
  <c r="H38" i="10"/>
  <c r="H39" i="10" s="1"/>
  <c r="H37" i="10"/>
  <c r="H33" i="10"/>
  <c r="F32" i="10"/>
  <c r="F37" i="10"/>
  <c r="F38" i="10"/>
  <c r="F39" i="10"/>
  <c r="F34" i="10"/>
  <c r="F43" i="10"/>
  <c r="H34" i="10"/>
  <c r="F33" i="10"/>
  <c r="F31" i="10"/>
  <c r="F30" i="10"/>
  <c r="H31" i="10"/>
  <c r="H32" i="10"/>
  <c r="H30" i="10"/>
  <c r="H19" i="10"/>
  <c r="H20" i="10"/>
  <c r="H23" i="10"/>
  <c r="H25" i="10"/>
  <c r="F25" i="10"/>
  <c r="F20" i="10"/>
  <c r="F57" i="6"/>
  <c r="F61" i="6"/>
  <c r="I61" i="6"/>
  <c r="I57" i="6"/>
  <c r="H47" i="6"/>
  <c r="H48" i="6"/>
  <c r="F48" i="6"/>
  <c r="F47" i="6"/>
  <c r="H43" i="6"/>
  <c r="H42" i="6"/>
  <c r="H44" i="6"/>
  <c r="F44" i="6"/>
  <c r="F42" i="6"/>
  <c r="F37" i="6"/>
  <c r="F38" i="6"/>
  <c r="H37" i="6"/>
  <c r="H38" i="6"/>
  <c r="H30" i="6"/>
  <c r="H34" i="6"/>
  <c r="F34" i="6"/>
  <c r="F30" i="6"/>
  <c r="H19" i="6"/>
  <c r="H23" i="6"/>
  <c r="H25" i="6"/>
  <c r="F25" i="6"/>
  <c r="F19" i="6"/>
  <c r="H24" i="6" l="1"/>
  <c r="H20" i="6"/>
  <c r="H24" i="10" l="1"/>
  <c r="F21" i="10"/>
  <c r="F22" i="10"/>
  <c r="F23" i="10"/>
  <c r="F24" i="10"/>
  <c r="F19" i="10"/>
  <c r="I58" i="10" l="1"/>
  <c r="I59" i="10"/>
  <c r="I60" i="10"/>
  <c r="F58" i="10"/>
  <c r="F59" i="10"/>
  <c r="F60" i="10"/>
  <c r="A2" i="10" l="1"/>
  <c r="A1" i="10"/>
  <c r="H35" i="6" l="1"/>
  <c r="G35" i="6"/>
  <c r="F35" i="6"/>
  <c r="E35" i="6"/>
  <c r="H61" i="10" l="1"/>
  <c r="G61" i="10"/>
  <c r="E61" i="10"/>
  <c r="D61" i="10"/>
  <c r="H60" i="10"/>
  <c r="G60" i="10"/>
  <c r="E60" i="10"/>
  <c r="D60" i="10"/>
  <c r="H59" i="10"/>
  <c r="G59" i="10"/>
  <c r="E59" i="10"/>
  <c r="D59" i="10"/>
  <c r="H58" i="10"/>
  <c r="G58" i="10"/>
  <c r="E58" i="10"/>
  <c r="D58" i="10"/>
  <c r="H57" i="10"/>
  <c r="G57" i="10"/>
  <c r="E57" i="10"/>
  <c r="D57" i="10"/>
  <c r="G45" i="10"/>
  <c r="E45" i="10"/>
  <c r="F45" i="10"/>
  <c r="G39" i="10"/>
  <c r="E39" i="10"/>
  <c r="G35" i="10"/>
  <c r="G40" i="10" s="1"/>
  <c r="E35" i="10"/>
  <c r="E40" i="10" s="1"/>
  <c r="G26" i="10"/>
  <c r="E26" i="10"/>
  <c r="H26" i="10"/>
  <c r="H27" i="10" s="1"/>
  <c r="H17" i="10"/>
  <c r="F17" i="10"/>
  <c r="G16" i="10"/>
  <c r="E16" i="10"/>
  <c r="G15" i="10"/>
  <c r="E15" i="10"/>
  <c r="E17" i="10" s="1"/>
  <c r="G17" i="10" l="1"/>
  <c r="F35" i="10"/>
  <c r="F40" i="10" s="1"/>
  <c r="F26" i="10"/>
  <c r="H35" i="10"/>
  <c r="H40" i="10" s="1"/>
  <c r="H46" i="10" s="1"/>
  <c r="H49" i="10" s="1"/>
  <c r="G46" i="10"/>
  <c r="E27" i="10"/>
  <c r="E46" i="10"/>
  <c r="G27" i="10"/>
  <c r="F46" i="10" l="1"/>
  <c r="F49" i="10" s="1"/>
  <c r="E49" i="10" s="1"/>
  <c r="F27" i="10"/>
  <c r="H50" i="10"/>
  <c r="G49" i="10"/>
  <c r="G50" i="10" s="1"/>
  <c r="F45" i="6"/>
  <c r="G45" i="6"/>
  <c r="H45" i="6"/>
  <c r="E45" i="6"/>
  <c r="F39" i="6"/>
  <c r="G39" i="6"/>
  <c r="H39" i="6"/>
  <c r="F50" i="10" l="1"/>
  <c r="G64" i="10"/>
  <c r="E50" i="10"/>
  <c r="E64" i="10"/>
  <c r="A1" i="6" l="1"/>
  <c r="A2" i="6"/>
  <c r="H31" i="6" l="1"/>
  <c r="F31" i="6"/>
  <c r="G26" i="6"/>
  <c r="E26" i="6"/>
  <c r="F24" i="6"/>
  <c r="F23" i="6"/>
  <c r="F22" i="6"/>
  <c r="F21" i="6"/>
  <c r="F20" i="6"/>
  <c r="F26" i="6" l="1"/>
  <c r="H26" i="6"/>
  <c r="F32" i="6"/>
  <c r="C28" i="2" l="1"/>
  <c r="C19" i="2"/>
  <c r="E7" i="6"/>
  <c r="G57" i="6"/>
  <c r="D57" i="6"/>
  <c r="G58" i="6"/>
  <c r="G59" i="6"/>
  <c r="G60" i="6"/>
  <c r="G61" i="6"/>
  <c r="H61" i="6" l="1"/>
  <c r="E61" i="6"/>
  <c r="D61" i="6"/>
  <c r="I60" i="6"/>
  <c r="H60" i="6"/>
  <c r="F60" i="6"/>
  <c r="E60" i="6"/>
  <c r="D60" i="6"/>
  <c r="I59" i="6"/>
  <c r="H59" i="6"/>
  <c r="F59" i="6"/>
  <c r="E59" i="6"/>
  <c r="D59" i="6"/>
  <c r="I58" i="6"/>
  <c r="H58" i="6"/>
  <c r="F58" i="6"/>
  <c r="E58" i="6"/>
  <c r="D58" i="6"/>
  <c r="H57" i="6"/>
  <c r="E57" i="6"/>
  <c r="F43" i="6"/>
  <c r="E39" i="6"/>
  <c r="H33" i="6"/>
  <c r="F33" i="6"/>
  <c r="H32" i="6"/>
  <c r="H17" i="6"/>
  <c r="H27" i="6" s="1"/>
  <c r="F17" i="6"/>
  <c r="F27" i="6" s="1"/>
  <c r="G16" i="6"/>
  <c r="E16" i="6"/>
  <c r="G15" i="6"/>
  <c r="E15" i="6"/>
  <c r="E17" i="6" l="1"/>
  <c r="E27" i="6" s="1"/>
  <c r="F40" i="6"/>
  <c r="G17" i="6"/>
  <c r="G27" i="6" s="1"/>
  <c r="E40" i="6"/>
  <c r="E46" i="6" s="1"/>
  <c r="G40" i="6"/>
  <c r="G46" i="6" l="1"/>
  <c r="H40" i="6"/>
  <c r="H46" i="6" s="1"/>
  <c r="H49" i="6" s="1"/>
  <c r="G49" i="6" s="1"/>
  <c r="F46" i="6"/>
  <c r="F49" i="6" s="1"/>
  <c r="E49" i="6" s="1"/>
  <c r="F50" i="6" l="1"/>
  <c r="H50" i="6"/>
  <c r="E50" i="6"/>
  <c r="E64" i="6"/>
  <c r="G50" i="6"/>
  <c r="G64" i="6"/>
</calcChain>
</file>

<file path=xl/sharedStrings.xml><?xml version="1.0" encoding="utf-8"?>
<sst xmlns="http://schemas.openxmlformats.org/spreadsheetml/2006/main" count="208" uniqueCount="106">
  <si>
    <r>
      <rPr>
        <b/>
        <sz val="9"/>
        <rFont val="Arial"/>
        <family val="2"/>
      </rPr>
      <t>Anlage B-04</t>
    </r>
    <r>
      <rPr>
        <sz val="9"/>
        <rFont val="Arial"/>
        <family val="2"/>
      </rPr>
      <t xml:space="preserve"> Grundlagen Angebotskalkulation</t>
    </r>
  </si>
  <si>
    <t>Grundlagen der Angebotskalkulation / Grundlagen für die Berechnung der Preisanpassung bei Tariferhöhung</t>
  </si>
  <si>
    <t>Felder dieser Farbe sind zwingend auszufüllen.</t>
  </si>
  <si>
    <t>Bei der Angebotskalkulation ist für Sicherheitsmitarbeiter mit o. g. Tätigkeit mindestens folgende Lohngruppe zugrunde zu legen:</t>
  </si>
  <si>
    <t>Falls vom Vorgenannten abweichend - der Kalkulation meines Angebotes liegt folgende höherwertigere Lohngruppe für Sicherheitsmitarbeiter mit o. g. Tätigkeit zugrunde:</t>
  </si>
  <si>
    <t>Voll sozialversicherungs-
pflichtiges Personal</t>
  </si>
  <si>
    <t>Minijobber</t>
  </si>
  <si>
    <t>%</t>
  </si>
  <si>
    <t>€</t>
  </si>
  <si>
    <t>Tariflicher Stundenlohn (TL)</t>
  </si>
  <si>
    <t>1.</t>
  </si>
  <si>
    <t>1.1</t>
  </si>
  <si>
    <t>1.2</t>
  </si>
  <si>
    <t>2.</t>
  </si>
  <si>
    <t>Krankenversicherung (Beitragssatz + Zusatzbeitrag)</t>
  </si>
  <si>
    <t>Rentenversicherung</t>
  </si>
  <si>
    <t>Arbeitslosenversicherung</t>
  </si>
  <si>
    <t>Pflegeversicherung</t>
  </si>
  <si>
    <t>U2 Mutterschaftsaufwendungen</t>
  </si>
  <si>
    <t>U3 Insolvenzgeldumlage</t>
  </si>
  <si>
    <t>Gesetzliche Unfallversicherung</t>
  </si>
  <si>
    <t>3.</t>
  </si>
  <si>
    <t>auftragsbezogene Kosten</t>
  </si>
  <si>
    <t>3.1</t>
  </si>
  <si>
    <t>Zusätzliche auftragsbezogene Personalnebenkosten</t>
  </si>
  <si>
    <t>Sonstige auftragsbezogene Kosten</t>
  </si>
  <si>
    <t>Gehälter Kaufmännische Angestellte, inkl. Lohnfolgekosten</t>
  </si>
  <si>
    <t>Gehälter Technische Angestellte, inkl. Lohnfolgekosten</t>
  </si>
  <si>
    <t>Bekleidung und Ausrüstung</t>
  </si>
  <si>
    <t>Schulung und Einweisung</t>
  </si>
  <si>
    <t>Zwischensumme 3.1</t>
  </si>
  <si>
    <t>3.2</t>
  </si>
  <si>
    <t>Fuhrparkkosten</t>
  </si>
  <si>
    <t>Zwischensumme 3.2</t>
  </si>
  <si>
    <t>Summe auftragsbezogene Kosten</t>
  </si>
  <si>
    <t>4.</t>
  </si>
  <si>
    <t>Sonstige unternehmensbezogene Kosten</t>
  </si>
  <si>
    <t>Schwerbehindertenabgabe</t>
  </si>
  <si>
    <t>sonstige Verwaltungskosten</t>
  </si>
  <si>
    <t>sonstige Betriebskosten (z. B. Betriebsrat)</t>
  </si>
  <si>
    <t>Gewerbesteuer</t>
  </si>
  <si>
    <t>Summe Sonstige unternehmensbezogene Kosten</t>
  </si>
  <si>
    <t>Wagnis- / Gewinnzuschlag auf die Selbstkosten</t>
  </si>
  <si>
    <t>5.</t>
  </si>
  <si>
    <t>Selbstkosten (∑ 1. - 4.)</t>
  </si>
  <si>
    <t>Stundenverrechnungssatz in % v. PL und in € 
Summe (∑ 5.00 - 7.00)</t>
  </si>
  <si>
    <t>6.</t>
  </si>
  <si>
    <t>7.</t>
  </si>
  <si>
    <t>Höhe Aufschlag auf Tariflohn in %</t>
  </si>
  <si>
    <t>Sofern Positionen für die Kalkulation des Stundenverrechnungssatzes nicht relevant sind, sind diese mit "0,00" auszufüllen</t>
  </si>
  <si>
    <t xml:space="preserve">für Minijobber </t>
  </si>
  <si>
    <t>Höhe Zuschläge in EUR</t>
  </si>
  <si>
    <r>
      <t xml:space="preserve">Stundenverrechnungs-sätze mit Zuschlägen in EUR </t>
    </r>
    <r>
      <rPr>
        <b/>
        <sz val="9"/>
        <color rgb="FF000000"/>
        <rFont val="Arial"/>
        <family val="2"/>
      </rPr>
      <t>(Übertrag ins Preisblatt)</t>
    </r>
  </si>
  <si>
    <t>Nachtzuschlag</t>
  </si>
  <si>
    <t>Sonntagszuschlag</t>
  </si>
  <si>
    <t>Zeit - Zuschläge</t>
  </si>
  <si>
    <t>Höhe der Zuschläge in % gem. Tarifvertrag</t>
  </si>
  <si>
    <r>
      <t xml:space="preserve">Stundenverrechnungs-sätze inkl.  Zuschläge in EUR </t>
    </r>
    <r>
      <rPr>
        <b/>
        <sz val="9"/>
        <color rgb="FF000000"/>
        <rFont val="Arial"/>
        <family val="2"/>
      </rPr>
      <t>(Übertrag ins Preisblatt)</t>
    </r>
  </si>
  <si>
    <t>Feiertagszuschlag</t>
  </si>
  <si>
    <t>Sonntagzuschlag u. zusätzl. Nachtzuschlag</t>
  </si>
  <si>
    <t>Feiertagszuschlag u. zusätzl. Nachtzuschlag</t>
  </si>
  <si>
    <r>
      <t xml:space="preserve">Falls vom Vorgenannten abweichend - der Kalkulation meines Angebotes liegt folgende höherwertigere </t>
    </r>
    <r>
      <rPr>
        <b/>
        <sz val="9"/>
        <color theme="1"/>
        <rFont val="Arial"/>
        <family val="2"/>
      </rPr>
      <t>Lohngruppe</t>
    </r>
    <r>
      <rPr>
        <sz val="9"/>
        <color theme="1"/>
        <rFont val="Arial"/>
        <family val="2"/>
      </rPr>
      <t xml:space="preserve"> für Sicherheitsmitarbeiter mit o. g. Tätigkeit zugrunde:</t>
    </r>
  </si>
  <si>
    <r>
      <t xml:space="preserve">Der Angebotskalkulation ist für Sicherheitsmitarbeiter mit o. g. Tätigkeit folgender </t>
    </r>
    <r>
      <rPr>
        <b/>
        <sz val="9"/>
        <color theme="1"/>
        <rFont val="Arial"/>
        <family val="2"/>
      </rPr>
      <t>Lohnkostenanteil</t>
    </r>
    <r>
      <rPr>
        <sz val="9"/>
        <color theme="1"/>
        <rFont val="Arial"/>
        <family val="2"/>
      </rPr>
      <t xml:space="preserve"> [%] zugrunde gelegt:</t>
    </r>
  </si>
  <si>
    <t>Bedarfsleistungen  
Bedarf gem. Pkt. 4 der Anlage C-06_Weitere zusätzliche Vertragsbedingungen -</t>
  </si>
  <si>
    <t>Die Angaben zur Kalkulation des Stundenverrechnungssatzes werden bei Zweifeln an der Auskömmlichkeit der Preise zur Aufklärung herangezogen. 
Das Rechenergebnis wird auf zwei Stellen hinter dem Komma kaufmännisch gerundet.</t>
  </si>
  <si>
    <r>
      <t xml:space="preserve">Der Angebotskalkulation ist für Sicherheitsmitarbeiter mit o. g. Tätigkeit folgender </t>
    </r>
    <r>
      <rPr>
        <b/>
        <sz val="9"/>
        <color theme="1"/>
        <rFont val="Arial"/>
        <family val="2"/>
      </rPr>
      <t>Stundenverrechnungssatz</t>
    </r>
    <r>
      <rPr>
        <sz val="9"/>
        <color theme="1"/>
        <rFont val="Arial"/>
        <family val="2"/>
      </rPr>
      <t xml:space="preserve"> [EUR] </t>
    </r>
    <r>
      <rPr>
        <i/>
        <sz val="9"/>
        <color theme="1"/>
        <rFont val="Arial"/>
        <family val="2"/>
      </rPr>
      <t xml:space="preserve">(ohne Zuschläge, keine Mischkalkulation) </t>
    </r>
    <r>
      <rPr>
        <sz val="9"/>
        <color theme="1"/>
        <rFont val="Arial"/>
        <family val="2"/>
      </rPr>
      <t>zugrunde gelegt:</t>
    </r>
  </si>
  <si>
    <t>Berechnung Zeitzuschläge</t>
  </si>
  <si>
    <t xml:space="preserve">Summe LG/EG spezifische Kosten </t>
  </si>
  <si>
    <t>Zwischensumme LG/EG spezifische Kosten und Summe Arbeitgeber-Pflichtbeiträge</t>
  </si>
  <si>
    <t>Sonstige direkte Lohnkosten (Bsp. Entgeltfortzahlung: Feiertage, Urlaub, Krankheit, Benefits, Zusatzleistungen ) inkl. Arbeitgeber-Pflichtbeiträge</t>
  </si>
  <si>
    <t>Entgeltgruppen</t>
  </si>
  <si>
    <t>Arbeitgeber-Pflichtbeiträge für LG/EG spezifischen Stundenlohn und Zulagen</t>
  </si>
  <si>
    <t>Summe Arbeitgeber-Pflichtbeiträge für LG/EG spezifischen Stundenlohn und Zulagen</t>
  </si>
  <si>
    <r>
      <t>LG*</t>
    </r>
    <r>
      <rPr>
        <b/>
        <vertAlign val="superscript"/>
        <sz val="10"/>
        <rFont val="Arial"/>
        <family val="2"/>
      </rPr>
      <t>2</t>
    </r>
    <r>
      <rPr>
        <b/>
        <sz val="10"/>
        <rFont val="Arial"/>
        <family val="2"/>
      </rPr>
      <t>/EG*</t>
    </r>
    <r>
      <rPr>
        <b/>
        <vertAlign val="superscript"/>
        <sz val="10"/>
        <rFont val="Arial"/>
        <family val="2"/>
      </rPr>
      <t>3</t>
    </r>
    <r>
      <rPr>
        <b/>
        <sz val="10"/>
        <rFont val="Arial"/>
        <family val="2"/>
      </rPr>
      <t xml:space="preserve"> spezifische Kosten</t>
    </r>
  </si>
  <si>
    <t>Höhe der Zuschläge anteilig Lohn- und Lohn-nebenkosten in %</t>
  </si>
  <si>
    <r>
      <t>*</t>
    </r>
    <r>
      <rPr>
        <vertAlign val="superscript"/>
        <sz val="8"/>
        <rFont val="Arial"/>
        <family val="2"/>
      </rPr>
      <t xml:space="preserve">1 </t>
    </r>
    <r>
      <rPr>
        <sz val="8"/>
        <rFont val="Arial"/>
        <family val="2"/>
      </rPr>
      <t>Statistischer Wert für interne Zwecke</t>
    </r>
  </si>
  <si>
    <r>
      <t>*</t>
    </r>
    <r>
      <rPr>
        <vertAlign val="superscript"/>
        <sz val="8"/>
        <rFont val="Arial"/>
        <family val="2"/>
      </rPr>
      <t>2</t>
    </r>
    <r>
      <rPr>
        <sz val="8"/>
        <rFont val="Arial"/>
        <family val="2"/>
      </rPr>
      <t xml:space="preserve"> LG = Lohngruppen</t>
    </r>
  </si>
  <si>
    <r>
      <t>*</t>
    </r>
    <r>
      <rPr>
        <vertAlign val="superscript"/>
        <sz val="8"/>
        <rFont val="Arial"/>
        <family val="2"/>
      </rPr>
      <t>3</t>
    </r>
    <r>
      <rPr>
        <sz val="8"/>
        <rFont val="Arial"/>
        <family val="2"/>
      </rPr>
      <t xml:space="preserve"> EG = </t>
    </r>
  </si>
  <si>
    <r>
      <t>Kostenanteil für Entgeltanpassung durch die AG (∑ Ziff. 1.+ 2.)  in % *</t>
    </r>
    <r>
      <rPr>
        <b/>
        <vertAlign val="superscript"/>
        <sz val="8"/>
        <rFont val="Arial"/>
        <family val="2"/>
      </rPr>
      <t>1</t>
    </r>
  </si>
  <si>
    <r>
      <t>Höhe der Zuschläge anteilig Lohn- und Lohn-nebenkosten in %</t>
    </r>
    <r>
      <rPr>
        <vertAlign val="superscript"/>
        <sz val="9"/>
        <color rgb="FF000000"/>
        <rFont val="Arial"/>
        <family val="2"/>
      </rPr>
      <t xml:space="preserve"> </t>
    </r>
  </si>
  <si>
    <t>Bei Entgeltanpassungen werden die flexiblen Kostenanteile  Pos.1 (tarifbezogene Kosten) und Pos. 2 (Arbeitgeber-Pflichtbeiträge)  gem. Anlage C-06 Pos. 9 berücksichtigt.</t>
  </si>
  <si>
    <r>
      <t>*</t>
    </r>
    <r>
      <rPr>
        <vertAlign val="superscript"/>
        <sz val="8"/>
        <rFont val="Arial"/>
        <family val="2"/>
      </rPr>
      <t>3</t>
    </r>
    <r>
      <rPr>
        <sz val="8"/>
        <rFont val="Arial"/>
        <family val="2"/>
      </rPr>
      <t xml:space="preserve"> EG =  Entgeltgruppen</t>
    </r>
  </si>
  <si>
    <r>
      <t>LG/EG spezifische tarifliche Zulagen (</t>
    </r>
    <r>
      <rPr>
        <b/>
        <sz val="9"/>
        <color rgb="FFFF0000"/>
        <rFont val="Arial"/>
        <family val="2"/>
      </rPr>
      <t>ohne</t>
    </r>
    <r>
      <rPr>
        <b/>
        <sz val="9"/>
        <rFont val="Arial"/>
        <family val="2"/>
      </rPr>
      <t xml:space="preserve"> Nacht-, Sonn- und Feiertagszuschläge)</t>
    </r>
  </si>
  <si>
    <t>Der Angebotskalkulation sind mindestens die Tarifentgelte des 7 Kalendertage vor Ablauf der Angebotsfrist am Ort der Leistungserbringung zwischen den Tarifparteien geschlossene Tarifvertrags zugrunde zu legen. 
Es kommt nicht darauf an, ob der Tarifvertrag bereits für allgemeinverbindlich erklärt wurde. Änderungen der vereinbarten Tarifentgelte, die bis zum Leistungsbeginn noch eintreten werden, sind einzukalkulieren. 
Ist zum Zeitpunkt 7 Kalendertage vor Ablauf der Angebotsfrist der Tarifvertrag durch Zeitablauf oder infolge Kündigung ausgelaufen und ein neuer Tarifvertrag noch nicht abgeschlossen, ist mindestens mit den Tarifen des zuletzt ausgelaufenen Tarifvertrags zu kalkulieren
.
Es ist nicht erforderlich, eine Mischkalkulation im Hinblick auf künftige nach dem Stichtag eintretende Tarifänderungen vorzunehmen.</t>
  </si>
  <si>
    <t>unter vollständiger Berücksichtigung 
aller tariflich vorgeschriebenen Zulagen
(ohne Nacht-, Sonn- und Feiertagszuschläge)</t>
  </si>
  <si>
    <t>Tarifvertrag für Sicherheitsdienstleistungen 
im Freistaat Thüringen 
vom 11. Januar 2024
gültig mit Wirkung ab 1. Januar 2024</t>
  </si>
  <si>
    <r>
      <t xml:space="preserve"> Grundleistung - stationärer Sicherheitsdienst (Pfortendienst)</t>
    </r>
    <r>
      <rPr>
        <b/>
        <sz val="12"/>
        <rFont val="Arial"/>
        <family val="2"/>
      </rPr>
      <t xml:space="preserve">
</t>
    </r>
    <r>
      <rPr>
        <sz val="10"/>
        <rFont val="Arial"/>
        <family val="2"/>
      </rPr>
      <t>gem. Pkt. 4.2 der Leistungsbeschreibung (Anlage C-02) i. V. m. der lfd. Nr. 2.1 des Preisblattes (Anlage B-02)</t>
    </r>
  </si>
  <si>
    <r>
      <rPr>
        <b/>
        <sz val="12"/>
        <color theme="1"/>
        <rFont val="Arial"/>
        <family val="2"/>
      </rPr>
      <t xml:space="preserve">Objektleitung 
</t>
    </r>
    <r>
      <rPr>
        <sz val="10"/>
        <color theme="1"/>
        <rFont val="Arial"/>
        <family val="2"/>
      </rPr>
      <t>gem. Pkt.</t>
    </r>
    <r>
      <rPr>
        <sz val="10"/>
        <color rgb="FFFF0000"/>
        <rFont val="Arial"/>
        <family val="2"/>
      </rPr>
      <t xml:space="preserve"> </t>
    </r>
    <r>
      <rPr>
        <sz val="10"/>
        <color theme="1"/>
        <rFont val="Arial"/>
        <family val="2"/>
      </rPr>
      <t>4.6.1 der Leistungsbeschreibung (Anlage C-02) i. V. m. der lfd. Nr. 3</t>
    </r>
    <r>
      <rPr>
        <sz val="10"/>
        <rFont val="Arial"/>
        <family val="2"/>
      </rPr>
      <t>.1</t>
    </r>
    <r>
      <rPr>
        <sz val="10"/>
        <color theme="1"/>
        <rFont val="Arial"/>
        <family val="2"/>
      </rPr>
      <t xml:space="preserve"> des Preisblattes (Anlage B-02)</t>
    </r>
  </si>
  <si>
    <r>
      <rPr>
        <b/>
        <sz val="12"/>
        <color theme="1"/>
        <rFont val="Arial"/>
        <family val="2"/>
      </rPr>
      <t xml:space="preserve">mobiler Sicherheitsdienst – Revierdienst
</t>
    </r>
    <r>
      <rPr>
        <sz val="10"/>
        <color theme="1"/>
        <rFont val="Arial"/>
        <family val="2"/>
      </rPr>
      <t>gem. Pkt. 4.6.2 der Leistungsbeschreibung (Anlage C-02) i. V. m. der lfd. Nr. 3.2 des Preisblattes (Anlage B-02)</t>
    </r>
  </si>
  <si>
    <t>VG I, A1  
ab 01.01.2025</t>
  </si>
  <si>
    <t>VG II, A1 
ab 01.01.2025</t>
  </si>
  <si>
    <t xml:space="preserve">Löhne für Aufsichten / Vorarbeiter </t>
  </si>
  <si>
    <t>VG I, B1 
ab 01.01.2025</t>
  </si>
  <si>
    <r>
      <rPr>
        <b/>
        <sz val="12"/>
        <color theme="1"/>
        <rFont val="Arial"/>
        <family val="2"/>
      </rPr>
      <t xml:space="preserve">Interventionsdienst
</t>
    </r>
    <r>
      <rPr>
        <sz val="10"/>
        <color theme="1"/>
        <rFont val="Arial"/>
        <family val="2"/>
      </rPr>
      <t>gem. Pkt. 4.6.3 der Leistungsbeschreibung (Anlage C-02) i. V. m. der lfd. Nr. 3.3 des Preisblattes (Anlage B-02)</t>
    </r>
  </si>
  <si>
    <t>VG I, B 1
ab 01.01.2025</t>
  </si>
  <si>
    <t>VG I, B1
ab 01.01.2025</t>
  </si>
  <si>
    <t>WE 141697 &amp; WE 150567: ITZBund 
Am Ehrenberg 8 und Otto-Hahn-Straße 26 in 98693 Ilmenau</t>
  </si>
  <si>
    <r>
      <rPr>
        <b/>
        <sz val="14"/>
        <color theme="1"/>
        <rFont val="Arial"/>
        <family val="2"/>
      </rPr>
      <t xml:space="preserve"> Grundleistung - mobiler Sicherheitsdienst (Kontrollgänge und Revierdienst)</t>
    </r>
    <r>
      <rPr>
        <b/>
        <sz val="12"/>
        <color theme="1"/>
        <rFont val="Arial"/>
        <family val="2"/>
      </rPr>
      <t xml:space="preserve">
</t>
    </r>
    <r>
      <rPr>
        <sz val="10"/>
        <color theme="1"/>
        <rFont val="Arial"/>
        <family val="2"/>
      </rPr>
      <t>gem. Pkt. 4.3 (zzgl. gem. Pkt 4.6.3) der Leistungsbeschreibung (Anlage C-02) i. V. m. der lfd. Nr. 2.2 - 2.4 des Preisblattes (Anlage B-02)</t>
    </r>
  </si>
  <si>
    <t>Vergabe Nr.: VOEK 053-25</t>
  </si>
  <si>
    <t>(ohne Nacht-, Sonn- und Feiertagszuschläge)</t>
  </si>
  <si>
    <r>
      <t xml:space="preserve">Der Angebotskalkulation ist für Sicherheitsmitarbeiter mit o. g. Tätigkeit folgender </t>
    </r>
    <r>
      <rPr>
        <b/>
        <sz val="9"/>
        <rFont val="Arial"/>
        <family val="2"/>
      </rPr>
      <t xml:space="preserve">Stundenlohn  </t>
    </r>
    <r>
      <rPr>
        <sz val="9"/>
        <rFont val="Arial"/>
        <family val="2"/>
      </rPr>
      <t>[EUR]</t>
    </r>
    <r>
      <rPr>
        <i/>
        <sz val="9"/>
        <rFont val="Arial"/>
        <family val="2"/>
      </rPr>
      <t xml:space="preserve"> </t>
    </r>
    <r>
      <rPr>
        <sz val="9"/>
        <rFont val="Arial"/>
        <family val="2"/>
      </rPr>
      <t>zugrunde gelegt:</t>
    </r>
  </si>
  <si>
    <r>
      <t xml:space="preserve">Der Angebotskalkulation ist für Sicherheitsmitarbeiter mit o. g. Tätigkeit folgender </t>
    </r>
    <r>
      <rPr>
        <b/>
        <sz val="9"/>
        <rFont val="Arial"/>
        <family val="2"/>
      </rPr>
      <t xml:space="preserve">Stundenlohn  </t>
    </r>
    <r>
      <rPr>
        <sz val="9"/>
        <rFont val="Arial"/>
        <family val="2"/>
      </rPr>
      <t xml:space="preserve">[EUR] </t>
    </r>
    <r>
      <rPr>
        <sz val="9"/>
        <rFont val="Arial"/>
        <family val="2"/>
      </rPr>
      <t>zugrunde gelegt:</t>
    </r>
  </si>
  <si>
    <t xml:space="preserve">
(ohne Nacht-, Sonn- und Feiertagszuschläge)</t>
  </si>
  <si>
    <r>
      <t xml:space="preserve">Der Angebotskalkulation ist für Sicherheitsmitarbeiter mit o. g. Tätigkeit folgender </t>
    </r>
    <r>
      <rPr>
        <b/>
        <sz val="9"/>
        <rFont val="Arial"/>
        <family val="2"/>
      </rPr>
      <t xml:space="preserve">Stundenlohn  </t>
    </r>
    <r>
      <rPr>
        <sz val="9"/>
        <rFont val="Arial"/>
        <family val="2"/>
      </rPr>
      <t xml:space="preserve">[EUR] </t>
    </r>
    <r>
      <rPr>
        <i/>
        <sz val="9"/>
        <color rgb="FFFF0000"/>
        <rFont val="Arial"/>
        <family val="2"/>
      </rPr>
      <t>(zzgl. ggf. notwendiger tariflicher Zulagen nach §4.3)</t>
    </r>
    <r>
      <rPr>
        <i/>
        <sz val="9"/>
        <rFont val="Arial"/>
        <family val="2"/>
      </rPr>
      <t xml:space="preserve"> </t>
    </r>
    <r>
      <rPr>
        <sz val="9"/>
        <rFont val="Arial"/>
        <family val="2"/>
      </rPr>
      <t>zugrunde gelegt:</t>
    </r>
  </si>
  <si>
    <t xml:space="preserve">Die Angaben zur Kalkulation des Stundenverrechnungssatzes werden bei Zweifeln an der Auskömmlichkeit der Preise zur Aufklärung herangezogen. Das Rechenergebnis wird auf zwei Stellen hinter dem Komma kaufmännisch gerundet. 
</t>
  </si>
  <si>
    <t xml:space="preserve">Die Angaben zur Kalkulation des Stundenverrechnungssatzes werden bei Zweifeln an der Auskömmlichkeit der Preise zur Aufklärung herangezogen. Das Rechenergebnis wird auf zwei Stellen hinter dem Komma kaufmännisch gerundet.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</si>
</sst>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_ ;[Red]\-#,##0.00\ "/>
    <numFmt numFmtId="165" formatCode="#,##0.00\ &quot;€&quot;"/>
    <numFmt numFmtId="166" formatCode="_-* #,##0.00\ _€_-;\-* #,##0.00\ _€_-;_-* &quot;-&quot;??\ _€_-;_-@_-"/>
  </numFmts>
  <fonts count="44" x14ac:knownFonts="1">
    <font>
      <sz val="11"/>
      <color theme="1"/>
      <name val="Calibri"/>
      <family val="2"/>
      <scheme val="minor"/>
    </font>
    <font>
      <sz val="11"/>
      <color theme="1"/>
      <name val="Calibri"/>
      <family val="2"/>
      <scheme val="minor"/>
    </font>
    <font>
      <sz val="8"/>
      <name val="Arial"/>
      <family val="2"/>
    </font>
    <font>
      <b/>
      <sz val="10"/>
      <color theme="1"/>
      <name val="Arial"/>
      <family val="2"/>
    </font>
    <font>
      <b/>
      <sz val="10"/>
      <name val="Arial"/>
      <family val="2"/>
    </font>
    <font>
      <sz val="9"/>
      <name val="Arial"/>
      <family val="2"/>
    </font>
    <font>
      <b/>
      <sz val="9"/>
      <name val="Arial"/>
      <family val="2"/>
    </font>
    <font>
      <b/>
      <u/>
      <sz val="11"/>
      <color theme="1"/>
      <name val="Arial"/>
      <family val="2"/>
    </font>
    <font>
      <sz val="10"/>
      <name val="Arial"/>
      <family val="2"/>
    </font>
    <font>
      <b/>
      <i/>
      <sz val="9"/>
      <name val="Arial"/>
      <family val="2"/>
    </font>
    <font>
      <b/>
      <sz val="14"/>
      <color theme="1"/>
      <name val="Arial"/>
      <family val="2"/>
    </font>
    <font>
      <b/>
      <sz val="12"/>
      <color theme="1"/>
      <name val="Arial"/>
      <family val="2"/>
    </font>
    <font>
      <sz val="10"/>
      <color theme="1"/>
      <name val="Arial"/>
      <family val="2"/>
    </font>
    <font>
      <sz val="10"/>
      <color rgb="FFFF0000"/>
      <name val="Arial"/>
      <family val="2"/>
    </font>
    <font>
      <sz val="9"/>
      <color theme="1"/>
      <name val="Arial"/>
      <family val="2"/>
    </font>
    <font>
      <sz val="7"/>
      <name val="Arial"/>
      <family val="2"/>
    </font>
    <font>
      <i/>
      <sz val="10"/>
      <name val="Arial"/>
      <family val="2"/>
    </font>
    <font>
      <i/>
      <sz val="11"/>
      <color theme="1"/>
      <name val="Arial"/>
      <family val="2"/>
    </font>
    <font>
      <sz val="8"/>
      <color theme="1"/>
      <name val="Arial"/>
      <family val="2"/>
    </font>
    <font>
      <b/>
      <sz val="8"/>
      <color theme="0"/>
      <name val="Arial"/>
      <family val="2"/>
    </font>
    <font>
      <b/>
      <sz val="8"/>
      <name val="Arial"/>
      <family val="2"/>
    </font>
    <font>
      <b/>
      <sz val="10"/>
      <color theme="0"/>
      <name val="Arial"/>
      <family val="2"/>
    </font>
    <font>
      <b/>
      <sz val="11"/>
      <name val="Arial"/>
      <family val="2"/>
    </font>
    <font>
      <b/>
      <sz val="9"/>
      <color rgb="FFFF0000"/>
      <name val="Arial"/>
      <family val="2"/>
    </font>
    <font>
      <sz val="9"/>
      <color rgb="FFFF0000"/>
      <name val="Arial"/>
      <family val="2"/>
    </font>
    <font>
      <b/>
      <i/>
      <sz val="11"/>
      <name val="Arial"/>
      <family val="2"/>
    </font>
    <font>
      <b/>
      <sz val="10"/>
      <color rgb="FF000000"/>
      <name val="Arial"/>
      <family val="2"/>
    </font>
    <font>
      <b/>
      <sz val="9"/>
      <color theme="0"/>
      <name val="Arial"/>
      <family val="2"/>
    </font>
    <font>
      <b/>
      <sz val="9"/>
      <color rgb="FF000000"/>
      <name val="Arial"/>
      <family val="2"/>
    </font>
    <font>
      <sz val="9"/>
      <color rgb="FF000000"/>
      <name val="Arial"/>
      <family val="2"/>
    </font>
    <font>
      <b/>
      <sz val="10"/>
      <color rgb="FFFF0000"/>
      <name val="Arial"/>
      <family val="2"/>
    </font>
    <font>
      <i/>
      <sz val="8"/>
      <color theme="1"/>
      <name val="Arial"/>
      <family val="2"/>
    </font>
    <font>
      <i/>
      <sz val="8"/>
      <name val="Arial"/>
      <family val="2"/>
    </font>
    <font>
      <i/>
      <sz val="9"/>
      <name val="Arial"/>
      <family val="2"/>
    </font>
    <font>
      <b/>
      <sz val="9"/>
      <color theme="1"/>
      <name val="Arial"/>
      <family val="2"/>
    </font>
    <font>
      <b/>
      <sz val="11"/>
      <color theme="1"/>
      <name val="Arial"/>
      <family val="2"/>
    </font>
    <font>
      <i/>
      <sz val="9"/>
      <color theme="1"/>
      <name val="Arial"/>
      <family val="2"/>
    </font>
    <font>
      <b/>
      <sz val="12"/>
      <name val="Arial"/>
      <family val="2"/>
    </font>
    <font>
      <vertAlign val="superscript"/>
      <sz val="9"/>
      <color rgb="FF000000"/>
      <name val="Arial"/>
      <family val="2"/>
    </font>
    <font>
      <vertAlign val="superscript"/>
      <sz val="8"/>
      <name val="Arial"/>
      <family val="2"/>
    </font>
    <font>
      <b/>
      <vertAlign val="superscript"/>
      <sz val="10"/>
      <name val="Arial"/>
      <family val="2"/>
    </font>
    <font>
      <b/>
      <vertAlign val="superscript"/>
      <sz val="8"/>
      <name val="Arial"/>
      <family val="2"/>
    </font>
    <font>
      <b/>
      <sz val="14"/>
      <name val="Arial"/>
      <family val="2"/>
    </font>
    <font>
      <i/>
      <sz val="9"/>
      <color rgb="FFFF0000"/>
      <name val="Arial"/>
      <family val="2"/>
    </font>
  </fonts>
  <fills count="8">
    <fill>
      <patternFill patternType="none"/>
    </fill>
    <fill>
      <patternFill patternType="gray125"/>
    </fill>
    <fill>
      <patternFill patternType="solid">
        <fgColor theme="0"/>
        <bgColor indexed="64"/>
      </patternFill>
    </fill>
    <fill>
      <patternFill patternType="solid">
        <fgColor rgb="FFAFBEB5"/>
        <bgColor indexed="64"/>
      </patternFill>
    </fill>
    <fill>
      <patternFill patternType="solid">
        <fgColor rgb="FF99BFD9"/>
        <bgColor indexed="64"/>
      </patternFill>
    </fill>
    <fill>
      <patternFill patternType="solid">
        <fgColor rgb="FF7A9283"/>
        <bgColor indexed="64"/>
      </patternFill>
    </fill>
    <fill>
      <patternFill patternType="solid">
        <fgColor rgb="FFE4E9E6"/>
        <bgColor indexed="64"/>
      </patternFill>
    </fill>
    <fill>
      <patternFill patternType="solid">
        <fgColor rgb="FFD9E7F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thin">
        <color indexed="64"/>
      </bottom>
      <diagonal/>
    </border>
    <border>
      <left/>
      <right style="thin">
        <color auto="1"/>
      </right>
      <top/>
      <bottom/>
      <diagonal/>
    </border>
    <border>
      <left style="thin">
        <color indexed="64"/>
      </left>
      <right style="thin">
        <color indexed="64"/>
      </right>
      <top style="medium">
        <color indexed="64"/>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dashDot">
        <color indexed="64"/>
      </left>
      <right style="thin">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thin">
        <color indexed="64"/>
      </left>
      <right style="dashDot">
        <color indexed="64"/>
      </right>
      <top style="dashDot">
        <color indexed="64"/>
      </top>
      <bottom style="dashDot">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s>
  <cellStyleXfs count="9">
    <xf numFmtId="0" fontId="0"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284">
    <xf numFmtId="0" fontId="0" fillId="0" borderId="0" xfId="0"/>
    <xf numFmtId="164" fontId="2" fillId="0" borderId="0" xfId="4" applyNumberFormat="1" applyFont="1" applyFill="1" applyAlignment="1" applyProtection="1">
      <alignment wrapText="1"/>
    </xf>
    <xf numFmtId="0" fontId="2" fillId="0" borderId="0" xfId="4" applyFont="1" applyFill="1" applyAlignment="1" applyProtection="1">
      <alignment vertical="center" wrapText="1"/>
    </xf>
    <xf numFmtId="0" fontId="0" fillId="0" borderId="0" xfId="0" applyAlignment="1" applyProtection="1">
      <alignment vertical="center" wrapText="1"/>
    </xf>
    <xf numFmtId="165" fontId="9"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vertical="center" wrapText="1"/>
    </xf>
    <xf numFmtId="49" fontId="11"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vertical="top" wrapText="1"/>
    </xf>
    <xf numFmtId="0" fontId="2" fillId="0" borderId="0" xfId="4" applyFont="1" applyFill="1" applyAlignment="1" applyProtection="1">
      <alignment vertical="top" wrapText="1"/>
    </xf>
    <xf numFmtId="0" fontId="6" fillId="0" borderId="0" xfId="0" applyFont="1" applyFill="1" applyBorder="1" applyAlignment="1" applyProtection="1">
      <alignment horizontal="center" vertical="center" wrapText="1"/>
    </xf>
    <xf numFmtId="0" fontId="5" fillId="0" borderId="0" xfId="4" applyFont="1" applyFill="1" applyBorder="1" applyAlignment="1" applyProtection="1">
      <alignment vertical="top" wrapText="1"/>
    </xf>
    <xf numFmtId="0" fontId="5" fillId="0" borderId="0" xfId="4" applyFont="1" applyFill="1" applyAlignment="1" applyProtection="1">
      <alignment vertical="top" wrapText="1"/>
    </xf>
    <xf numFmtId="0" fontId="16"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164" fontId="19"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horizontal="center" vertical="center"/>
    </xf>
    <xf numFmtId="0" fontId="2" fillId="0" borderId="0" xfId="4" applyFont="1" applyFill="1" applyAlignment="1" applyProtection="1">
      <alignment horizontal="center" vertical="center"/>
    </xf>
    <xf numFmtId="9" fontId="21" fillId="5" borderId="3" xfId="5" applyNumberFormat="1" applyFont="1" applyFill="1" applyBorder="1" applyAlignment="1" applyProtection="1">
      <alignment horizontal="center" vertical="center"/>
    </xf>
    <xf numFmtId="0" fontId="21" fillId="5" borderId="3" xfId="5" applyFont="1" applyFill="1" applyBorder="1" applyAlignment="1" applyProtection="1">
      <alignment horizontal="center" vertical="center"/>
    </xf>
    <xf numFmtId="9" fontId="21" fillId="5" borderId="1" xfId="5" applyNumberFormat="1" applyFont="1" applyFill="1" applyBorder="1" applyAlignment="1" applyProtection="1">
      <alignment horizontal="center" vertical="center"/>
    </xf>
    <xf numFmtId="0" fontId="21" fillId="5" borderId="1" xfId="5" applyFont="1" applyFill="1" applyBorder="1" applyAlignment="1" applyProtection="1">
      <alignment horizontal="center" vertical="center"/>
    </xf>
    <xf numFmtId="0" fontId="21" fillId="0" borderId="0" xfId="5" applyFont="1" applyFill="1" applyBorder="1" applyAlignment="1" applyProtection="1">
      <alignment horizontal="center" vertical="center"/>
    </xf>
    <xf numFmtId="0" fontId="22" fillId="0" borderId="0" xfId="4" applyFont="1" applyFill="1" applyBorder="1" applyAlignment="1" applyProtection="1">
      <alignment wrapText="1"/>
    </xf>
    <xf numFmtId="0" fontId="22" fillId="0" borderId="0" xfId="4" applyFont="1" applyFill="1" applyAlignment="1" applyProtection="1">
      <alignment wrapText="1"/>
    </xf>
    <xf numFmtId="0" fontId="4" fillId="6" borderId="13" xfId="4" applyFont="1" applyFill="1" applyBorder="1" applyAlignment="1" applyProtection="1">
      <alignment horizontal="left" wrapText="1"/>
    </xf>
    <xf numFmtId="0" fontId="21" fillId="0" borderId="5" xfId="5" applyFont="1" applyFill="1" applyBorder="1" applyAlignment="1" applyProtection="1">
      <alignment vertical="center"/>
    </xf>
    <xf numFmtId="164" fontId="22" fillId="0" borderId="0" xfId="1" applyNumberFormat="1" applyFont="1" applyFill="1" applyBorder="1" applyAlignment="1" applyProtection="1">
      <alignment vertical="center" wrapText="1"/>
    </xf>
    <xf numFmtId="0" fontId="5" fillId="0" borderId="0" xfId="4" applyFont="1" applyFill="1" applyBorder="1" applyAlignment="1" applyProtection="1">
      <alignment wrapText="1"/>
    </xf>
    <xf numFmtId="0" fontId="5" fillId="0" borderId="0" xfId="4" applyFont="1" applyFill="1" applyAlignment="1" applyProtection="1">
      <alignment wrapText="1"/>
    </xf>
    <xf numFmtId="164" fontId="22" fillId="3" borderId="3" xfId="1" applyNumberFormat="1" applyFont="1" applyFill="1" applyBorder="1" applyAlignment="1" applyProtection="1">
      <alignment vertical="center" wrapText="1"/>
      <protection locked="0"/>
    </xf>
    <xf numFmtId="164" fontId="22" fillId="3" borderId="1" xfId="1" applyNumberFormat="1" applyFont="1" applyFill="1" applyBorder="1" applyAlignment="1" applyProtection="1">
      <alignment vertical="center" wrapText="1"/>
      <protection locked="0"/>
    </xf>
    <xf numFmtId="0" fontId="6" fillId="0" borderId="0" xfId="4" applyFont="1" applyFill="1" applyBorder="1" applyAlignment="1" applyProtection="1">
      <alignment wrapText="1"/>
    </xf>
    <xf numFmtId="0" fontId="6" fillId="0" borderId="0" xfId="4" applyFont="1" applyFill="1" applyAlignment="1" applyProtection="1">
      <alignment wrapText="1"/>
    </xf>
    <xf numFmtId="0" fontId="5" fillId="0" borderId="0" xfId="5" applyFont="1" applyFill="1" applyBorder="1" applyAlignment="1" applyProtection="1">
      <alignment vertical="center" wrapText="1"/>
    </xf>
    <xf numFmtId="0" fontId="6" fillId="0" borderId="0" xfId="5" applyFont="1" applyFill="1" applyBorder="1" applyAlignment="1" applyProtection="1">
      <alignment vertical="center" wrapText="1"/>
    </xf>
    <xf numFmtId="164" fontId="5" fillId="3" borderId="1" xfId="1" applyNumberFormat="1" applyFont="1" applyFill="1" applyBorder="1" applyAlignment="1" applyProtection="1">
      <alignment vertical="center" wrapText="1"/>
      <protection locked="0"/>
    </xf>
    <xf numFmtId="164" fontId="5" fillId="0" borderId="0" xfId="5" applyNumberFormat="1" applyFont="1" applyFill="1" applyBorder="1" applyAlignment="1" applyProtection="1">
      <alignment vertical="center" wrapText="1"/>
    </xf>
    <xf numFmtId="49" fontId="6" fillId="0" borderId="17" xfId="5" applyNumberFormat="1" applyFont="1" applyFill="1" applyBorder="1" applyAlignment="1" applyProtection="1">
      <alignment vertical="top" wrapText="1"/>
    </xf>
    <xf numFmtId="164" fontId="5" fillId="0" borderId="7" xfId="5" applyNumberFormat="1" applyFont="1" applyFill="1" applyBorder="1" applyAlignment="1" applyProtection="1">
      <alignment vertical="center" wrapText="1"/>
    </xf>
    <xf numFmtId="164" fontId="5" fillId="0" borderId="11" xfId="5" applyNumberFormat="1" applyFont="1" applyFill="1" applyBorder="1" applyAlignment="1" applyProtection="1">
      <alignment vertical="center" wrapText="1"/>
    </xf>
    <xf numFmtId="164" fontId="5" fillId="0" borderId="12" xfId="5" applyNumberFormat="1" applyFont="1" applyFill="1" applyBorder="1" applyAlignment="1" applyProtection="1">
      <alignment vertical="center" wrapText="1"/>
    </xf>
    <xf numFmtId="0" fontId="4" fillId="6" borderId="13" xfId="5" applyFont="1" applyFill="1" applyBorder="1" applyAlignment="1" applyProtection="1">
      <alignment vertical="center" wrapText="1"/>
    </xf>
    <xf numFmtId="0" fontId="6" fillId="6" borderId="13" xfId="5" applyFont="1" applyFill="1" applyBorder="1" applyAlignment="1" applyProtection="1">
      <alignment horizontal="left" vertical="center" wrapText="1"/>
    </xf>
    <xf numFmtId="0" fontId="5" fillId="0" borderId="11" xfId="5" applyFont="1" applyFill="1" applyBorder="1" applyAlignment="1" applyProtection="1">
      <alignment vertical="center" wrapText="1"/>
    </xf>
    <xf numFmtId="0" fontId="5" fillId="0" borderId="13" xfId="5" applyFont="1" applyFill="1" applyBorder="1" applyAlignment="1" applyProtection="1">
      <alignment vertical="center" wrapText="1"/>
    </xf>
    <xf numFmtId="0" fontId="5" fillId="0" borderId="12" xfId="5" applyFont="1" applyFill="1" applyBorder="1" applyAlignment="1" applyProtection="1">
      <alignment vertical="center" wrapText="1"/>
    </xf>
    <xf numFmtId="0" fontId="5" fillId="0" borderId="4" xfId="5" applyFont="1" applyFill="1" applyBorder="1" applyAlignment="1" applyProtection="1">
      <alignment vertical="center" wrapText="1"/>
    </xf>
    <xf numFmtId="0" fontId="5" fillId="0" borderId="5" xfId="5" applyFont="1" applyFill="1" applyBorder="1" applyAlignment="1" applyProtection="1">
      <alignment vertical="center" wrapText="1"/>
    </xf>
    <xf numFmtId="0" fontId="5" fillId="0" borderId="6" xfId="5" applyFont="1" applyFill="1" applyBorder="1" applyAlignment="1" applyProtection="1">
      <alignment vertical="center" wrapText="1"/>
    </xf>
    <xf numFmtId="0" fontId="4" fillId="6" borderId="22" xfId="5" applyFont="1" applyFill="1" applyBorder="1" applyAlignment="1" applyProtection="1">
      <alignment vertical="center" wrapText="1"/>
    </xf>
    <xf numFmtId="164" fontId="5" fillId="3" borderId="9" xfId="1" applyNumberFormat="1" applyFont="1" applyFill="1" applyBorder="1" applyAlignment="1" applyProtection="1">
      <alignment vertical="center" wrapText="1"/>
      <protection locked="0"/>
    </xf>
    <xf numFmtId="0" fontId="4" fillId="0" borderId="0" xfId="5" applyFont="1" applyFill="1" applyBorder="1" applyAlignment="1" applyProtection="1">
      <alignment vertical="center" wrapText="1"/>
    </xf>
    <xf numFmtId="164" fontId="5" fillId="3" borderId="8" xfId="1" applyNumberFormat="1" applyFont="1" applyFill="1" applyBorder="1" applyAlignment="1" applyProtection="1">
      <alignment vertical="center" wrapText="1"/>
      <protection locked="0"/>
    </xf>
    <xf numFmtId="164" fontId="22" fillId="0" borderId="0" xfId="5" applyNumberFormat="1" applyFont="1" applyFill="1" applyBorder="1" applyAlignment="1" applyProtection="1">
      <alignment vertical="center" wrapText="1"/>
    </xf>
    <xf numFmtId="49" fontId="6" fillId="0" borderId="0" xfId="5" applyNumberFormat="1" applyFont="1" applyFill="1" applyBorder="1" applyAlignment="1" applyProtection="1">
      <alignment vertical="center" wrapText="1"/>
    </xf>
    <xf numFmtId="0" fontId="0" fillId="0" borderId="0" xfId="0" applyBorder="1" applyAlignment="1" applyProtection="1">
      <alignment wrapText="1"/>
    </xf>
    <xf numFmtId="0" fontId="2" fillId="0" borderId="0" xfId="6" applyFont="1" applyFill="1" applyAlignment="1" applyProtection="1">
      <alignment wrapText="1"/>
    </xf>
    <xf numFmtId="0" fontId="26" fillId="0" borderId="0" xfId="0" applyFont="1" applyFill="1" applyAlignment="1" applyProtection="1">
      <alignment horizontal="left" vertical="center"/>
    </xf>
    <xf numFmtId="0" fontId="0" fillId="0" borderId="0" xfId="0" applyFill="1" applyProtection="1"/>
    <xf numFmtId="0" fontId="29" fillId="0" borderId="14" xfId="0" applyFont="1" applyFill="1" applyBorder="1" applyAlignment="1" applyProtection="1">
      <alignment horizontal="center" vertical="center" wrapText="1"/>
    </xf>
    <xf numFmtId="164" fontId="2" fillId="0" borderId="0" xfId="6" applyNumberFormat="1" applyFont="1" applyFill="1" applyAlignment="1" applyProtection="1">
      <alignment wrapText="1"/>
    </xf>
    <xf numFmtId="164" fontId="5" fillId="3" borderId="30" xfId="1" applyNumberFormat="1" applyFont="1" applyFill="1" applyBorder="1" applyAlignment="1" applyProtection="1">
      <alignment vertical="center" wrapText="1"/>
      <protection locked="0"/>
    </xf>
    <xf numFmtId="164" fontId="5" fillId="3" borderId="33" xfId="1" applyNumberFormat="1" applyFont="1" applyFill="1" applyBorder="1" applyAlignment="1" applyProtection="1">
      <alignment vertical="center" wrapText="1"/>
      <protection locked="0"/>
    </xf>
    <xf numFmtId="164" fontId="5" fillId="3" borderId="36" xfId="1" applyNumberFormat="1" applyFont="1" applyFill="1" applyBorder="1" applyAlignment="1" applyProtection="1">
      <alignment vertical="center" wrapText="1"/>
      <protection locked="0"/>
    </xf>
    <xf numFmtId="0" fontId="2" fillId="0" borderId="0" xfId="5" applyFont="1" applyFill="1" applyBorder="1" applyAlignment="1" applyProtection="1">
      <alignment vertical="center"/>
    </xf>
    <xf numFmtId="0" fontId="2" fillId="0" borderId="0" xfId="4" applyFont="1" applyFill="1" applyBorder="1" applyAlignment="1" applyProtection="1">
      <alignment vertical="center"/>
    </xf>
    <xf numFmtId="0" fontId="33" fillId="0" borderId="0" xfId="5" applyFont="1" applyFill="1" applyBorder="1" applyAlignment="1" applyProtection="1">
      <alignment vertical="center" wrapText="1"/>
    </xf>
    <xf numFmtId="0" fontId="2" fillId="0" borderId="0" xfId="4" applyFont="1" applyFill="1" applyAlignment="1" applyProtection="1">
      <alignment horizontal="center" wrapText="1"/>
    </xf>
    <xf numFmtId="0" fontId="2" fillId="2" borderId="0" xfId="4" applyFont="1" applyFill="1" applyAlignment="1" applyProtection="1">
      <alignment horizontal="center" wrapText="1"/>
    </xf>
    <xf numFmtId="0" fontId="2" fillId="2" borderId="0" xfId="4" applyFont="1" applyFill="1" applyAlignment="1" applyProtection="1">
      <alignment wrapText="1"/>
    </xf>
    <xf numFmtId="164" fontId="2" fillId="2" borderId="0" xfId="4" applyNumberFormat="1" applyFont="1" applyFill="1" applyAlignment="1" applyProtection="1">
      <alignment wrapText="1"/>
    </xf>
    <xf numFmtId="0" fontId="5" fillId="2" borderId="0" xfId="4" applyFont="1" applyFill="1" applyAlignment="1" applyProtection="1">
      <alignment horizontal="right" vertical="top"/>
    </xf>
    <xf numFmtId="0" fontId="2" fillId="2" borderId="0" xfId="4" applyFont="1" applyFill="1" applyAlignment="1" applyProtection="1">
      <alignment vertical="center" wrapText="1"/>
    </xf>
    <xf numFmtId="0" fontId="0" fillId="2" borderId="0" xfId="0" applyFill="1" applyAlignment="1" applyProtection="1">
      <alignment vertical="center" wrapText="1"/>
    </xf>
    <xf numFmtId="49" fontId="11" fillId="2" borderId="0" xfId="5"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164" fontId="19" fillId="2" borderId="0" xfId="5" applyNumberFormat="1" applyFont="1" applyFill="1" applyBorder="1" applyAlignment="1" applyProtection="1">
      <alignment horizontal="center" vertical="center" wrapText="1"/>
    </xf>
    <xf numFmtId="0" fontId="21" fillId="2" borderId="0" xfId="5" applyFont="1" applyFill="1" applyBorder="1" applyAlignment="1" applyProtection="1">
      <alignment horizontal="center" vertical="center"/>
    </xf>
    <xf numFmtId="164" fontId="22" fillId="2" borderId="0" xfId="1" applyNumberFormat="1" applyFont="1" applyFill="1" applyBorder="1" applyAlignment="1" applyProtection="1">
      <alignment vertical="center" wrapText="1"/>
    </xf>
    <xf numFmtId="164" fontId="6" fillId="2" borderId="0" xfId="5" applyNumberFormat="1" applyFont="1" applyFill="1" applyBorder="1" applyAlignment="1" applyProtection="1">
      <alignment vertical="center" wrapText="1"/>
    </xf>
    <xf numFmtId="0" fontId="5" fillId="2" borderId="0" xfId="5" applyFont="1" applyFill="1" applyBorder="1" applyAlignment="1" applyProtection="1">
      <alignment vertical="center" wrapText="1"/>
    </xf>
    <xf numFmtId="0" fontId="6" fillId="2" borderId="0" xfId="5" applyFont="1" applyFill="1" applyBorder="1" applyAlignment="1" applyProtection="1">
      <alignment vertical="center" wrapText="1"/>
    </xf>
    <xf numFmtId="164" fontId="5" fillId="2" borderId="0" xfId="5" applyNumberFormat="1" applyFont="1" applyFill="1" applyBorder="1" applyAlignment="1" applyProtection="1">
      <alignment vertical="center" wrapText="1"/>
    </xf>
    <xf numFmtId="164" fontId="22" fillId="2" borderId="0" xfId="5" applyNumberFormat="1" applyFont="1" applyFill="1" applyBorder="1" applyAlignment="1" applyProtection="1">
      <alignment vertical="center" wrapText="1"/>
    </xf>
    <xf numFmtId="49" fontId="6" fillId="2" borderId="0" xfId="5" applyNumberFormat="1" applyFont="1" applyFill="1" applyBorder="1" applyAlignment="1" applyProtection="1">
      <alignment vertical="center" wrapText="1"/>
    </xf>
    <xf numFmtId="0" fontId="2" fillId="0" borderId="0" xfId="4" applyFont="1" applyFill="1" applyAlignment="1" applyProtection="1">
      <alignment vertical="center" wrapText="1"/>
      <protection locked="0"/>
    </xf>
    <xf numFmtId="0" fontId="2" fillId="0" borderId="0" xfId="4" applyFont="1" applyFill="1" applyBorder="1" applyAlignment="1" applyProtection="1">
      <alignment vertical="center" wrapText="1"/>
      <protection locked="0"/>
    </xf>
    <xf numFmtId="0" fontId="2" fillId="0" borderId="0" xfId="4" applyFont="1" applyFill="1" applyBorder="1" applyAlignment="1" applyProtection="1">
      <alignment vertical="top" wrapText="1"/>
      <protection locked="0"/>
    </xf>
    <xf numFmtId="0" fontId="2" fillId="0" borderId="0" xfId="4" applyFont="1" applyFill="1" applyAlignment="1" applyProtection="1">
      <alignment vertical="top" wrapText="1"/>
      <protection locked="0"/>
    </xf>
    <xf numFmtId="0" fontId="2" fillId="0" borderId="0" xfId="4" applyFont="1" applyFill="1" applyBorder="1" applyAlignment="1" applyProtection="1">
      <alignment wrapText="1"/>
      <protection locked="0"/>
    </xf>
    <xf numFmtId="0" fontId="2" fillId="0" borderId="0" xfId="4" applyFont="1" applyFill="1" applyAlignment="1" applyProtection="1">
      <alignment wrapText="1"/>
      <protection locked="0"/>
    </xf>
    <xf numFmtId="49" fontId="11" fillId="0" borderId="0" xfId="5" applyNumberFormat="1" applyFont="1" applyFill="1" applyBorder="1" applyAlignment="1" applyProtection="1">
      <alignment horizontal="center" vertical="center" wrapText="1"/>
      <protection locked="0"/>
    </xf>
    <xf numFmtId="0" fontId="5" fillId="0" borderId="0" xfId="4" applyFont="1" applyFill="1" applyBorder="1" applyAlignment="1" applyProtection="1">
      <alignment vertical="top" wrapText="1"/>
      <protection locked="0"/>
    </xf>
    <xf numFmtId="0" fontId="5" fillId="0" borderId="0" xfId="4" applyFont="1" applyFill="1" applyAlignment="1" applyProtection="1">
      <alignment vertical="top" wrapText="1"/>
      <protection locked="0"/>
    </xf>
    <xf numFmtId="0" fontId="5" fillId="0" borderId="0" xfId="4" applyFont="1" applyFill="1" applyBorder="1" applyAlignment="1" applyProtection="1">
      <alignment vertical="center"/>
      <protection locked="0"/>
    </xf>
    <xf numFmtId="0" fontId="2" fillId="0" borderId="0" xfId="4" applyFont="1" applyFill="1" applyAlignment="1" applyProtection="1">
      <alignment horizontal="center" wrapText="1"/>
      <protection locked="0"/>
    </xf>
    <xf numFmtId="164" fontId="2" fillId="0" borderId="0" xfId="4" applyNumberFormat="1" applyFont="1" applyFill="1" applyAlignment="1" applyProtection="1">
      <alignment wrapText="1"/>
      <protection locked="0"/>
    </xf>
    <xf numFmtId="0" fontId="30" fillId="2" borderId="0" xfId="0" applyFont="1" applyFill="1" applyAlignment="1" applyProtection="1">
      <alignment horizontal="left" vertical="center"/>
    </xf>
    <xf numFmtId="0" fontId="0" fillId="2" borderId="0" xfId="0" applyFill="1" applyProtection="1"/>
    <xf numFmtId="164" fontId="2" fillId="2" borderId="0" xfId="6" applyNumberFormat="1" applyFont="1" applyFill="1" applyAlignment="1" applyProtection="1">
      <alignment wrapText="1"/>
    </xf>
    <xf numFmtId="164" fontId="2" fillId="2" borderId="0" xfId="6" applyNumberFormat="1" applyFont="1" applyFill="1" applyBorder="1" applyAlignment="1" applyProtection="1">
      <alignment wrapText="1"/>
    </xf>
    <xf numFmtId="0" fontId="0" fillId="2" borderId="0" xfId="0" applyFill="1" applyBorder="1" applyAlignment="1" applyProtection="1">
      <alignment wrapText="1"/>
    </xf>
    <xf numFmtId="0" fontId="2" fillId="2" borderId="0" xfId="6" applyFont="1" applyFill="1" applyAlignment="1" applyProtection="1">
      <alignment wrapText="1"/>
    </xf>
    <xf numFmtId="0" fontId="20" fillId="2" borderId="0" xfId="5" applyFont="1" applyFill="1" applyBorder="1" applyAlignment="1" applyProtection="1">
      <alignment horizontal="left" vertical="center" wrapText="1"/>
    </xf>
    <xf numFmtId="0" fontId="6" fillId="2" borderId="0" xfId="4" applyFont="1" applyFill="1" applyBorder="1" applyAlignment="1" applyProtection="1">
      <alignment wrapText="1"/>
    </xf>
    <xf numFmtId="0" fontId="6" fillId="2" borderId="0" xfId="4" applyFont="1" applyFill="1" applyAlignment="1" applyProtection="1">
      <alignment wrapText="1"/>
    </xf>
    <xf numFmtId="0" fontId="5" fillId="2" borderId="0" xfId="4" applyFont="1" applyFill="1" applyBorder="1" applyAlignment="1" applyProtection="1">
      <alignment vertical="center"/>
    </xf>
    <xf numFmtId="0" fontId="37" fillId="2" borderId="0" xfId="0" applyFont="1" applyFill="1" applyAlignment="1" applyProtection="1">
      <alignment horizontal="left" vertical="center"/>
    </xf>
    <xf numFmtId="0" fontId="20" fillId="0" borderId="0" xfId="5" applyFont="1" applyFill="1" applyBorder="1" applyAlignment="1" applyProtection="1">
      <alignment horizontal="left" vertical="center" wrapText="1"/>
    </xf>
    <xf numFmtId="0" fontId="0" fillId="0" borderId="0" xfId="0" applyFill="1" applyBorder="1" applyAlignment="1" applyProtection="1">
      <alignment wrapText="1"/>
    </xf>
    <xf numFmtId="0" fontId="2" fillId="0" borderId="0" xfId="4" applyFont="1" applyFill="1" applyAlignment="1" applyProtection="1">
      <alignment wrapText="1"/>
    </xf>
    <xf numFmtId="164" fontId="6" fillId="0" borderId="0" xfId="5" applyNumberFormat="1" applyFont="1" applyFill="1" applyBorder="1" applyAlignment="1" applyProtection="1">
      <alignment vertical="center" wrapText="1"/>
    </xf>
    <xf numFmtId="0" fontId="5" fillId="0" borderId="0" xfId="4" applyFont="1" applyFill="1" applyBorder="1" applyAlignment="1" applyProtection="1">
      <alignment vertical="center"/>
    </xf>
    <xf numFmtId="0" fontId="29" fillId="0" borderId="25" xfId="0" applyFont="1" applyFill="1" applyBorder="1" applyAlignment="1" applyProtection="1">
      <alignment horizontal="center" vertical="center" wrapText="1"/>
    </xf>
    <xf numFmtId="0" fontId="5" fillId="0" borderId="0" xfId="5" applyFont="1" applyFill="1" applyBorder="1" applyAlignment="1" applyProtection="1">
      <alignment vertical="center"/>
    </xf>
    <xf numFmtId="0" fontId="31" fillId="2" borderId="0" xfId="0" applyFont="1" applyFill="1" applyAlignment="1" applyProtection="1">
      <alignment vertical="center"/>
    </xf>
    <xf numFmtId="0" fontId="20" fillId="2" borderId="0" xfId="5" applyFont="1" applyFill="1" applyBorder="1" applyAlignment="1" applyProtection="1">
      <alignment vertical="center"/>
    </xf>
    <xf numFmtId="0" fontId="2" fillId="2" borderId="0" xfId="5" applyFont="1" applyFill="1" applyBorder="1" applyAlignment="1" applyProtection="1">
      <alignment vertical="center"/>
    </xf>
    <xf numFmtId="164" fontId="24" fillId="3" borderId="9" xfId="1" applyNumberFormat="1" applyFont="1" applyFill="1" applyBorder="1" applyAlignment="1" applyProtection="1">
      <alignment vertical="center" wrapText="1"/>
      <protection locked="0"/>
    </xf>
    <xf numFmtId="0" fontId="3" fillId="2" borderId="0" xfId="4" applyFont="1" applyFill="1" applyAlignment="1" applyProtection="1">
      <alignment vertical="top" wrapText="1"/>
    </xf>
    <xf numFmtId="0" fontId="4" fillId="2" borderId="0" xfId="4" applyFont="1" applyFill="1" applyAlignment="1" applyProtection="1">
      <alignment horizontal="right" vertical="top"/>
    </xf>
    <xf numFmtId="0" fontId="3" fillId="2" borderId="0" xfId="4" applyFont="1" applyFill="1" applyAlignment="1" applyProtection="1">
      <alignment horizontal="left" vertical="top" wrapText="1"/>
    </xf>
    <xf numFmtId="0" fontId="3" fillId="2" borderId="0" xfId="4" applyFont="1" applyFill="1" applyAlignment="1" applyProtection="1">
      <alignment horizontal="left" vertical="center" wrapText="1"/>
    </xf>
    <xf numFmtId="165" fontId="9" fillId="2" borderId="0" xfId="5" applyNumberFormat="1" applyFont="1" applyFill="1" applyBorder="1" applyAlignment="1" applyProtection="1">
      <alignment horizontal="center" vertical="center" wrapText="1"/>
    </xf>
    <xf numFmtId="0" fontId="6" fillId="6" borderId="19" xfId="5" applyFont="1" applyFill="1" applyBorder="1" applyAlignment="1" applyProtection="1">
      <alignment horizontal="left" vertical="center" wrapText="1"/>
    </xf>
    <xf numFmtId="0" fontId="6" fillId="6" borderId="20" xfId="5" applyFont="1" applyFill="1" applyBorder="1" applyAlignment="1" applyProtection="1">
      <alignment horizontal="left" vertical="center" wrapText="1"/>
    </xf>
    <xf numFmtId="0" fontId="4" fillId="2" borderId="0" xfId="5" applyFont="1" applyFill="1" applyBorder="1" applyAlignment="1" applyProtection="1">
      <alignment horizontal="left" vertical="center" wrapText="1"/>
    </xf>
    <xf numFmtId="49" fontId="6" fillId="0" borderId="17" xfId="5" applyNumberFormat="1" applyFont="1" applyFill="1" applyBorder="1" applyAlignment="1" applyProtection="1">
      <alignment horizontal="left" vertical="center" wrapText="1"/>
    </xf>
    <xf numFmtId="49" fontId="6" fillId="0" borderId="12" xfId="5" applyNumberFormat="1" applyFont="1" applyFill="1" applyBorder="1" applyAlignment="1" applyProtection="1">
      <alignment horizontal="left" vertical="center" wrapText="1"/>
    </xf>
    <xf numFmtId="0" fontId="3" fillId="0" borderId="0" xfId="4" applyFont="1" applyFill="1" applyAlignment="1" applyProtection="1">
      <alignment horizontal="left" vertical="center" wrapText="1"/>
    </xf>
    <xf numFmtId="164" fontId="5" fillId="6" borderId="1" xfId="5" applyNumberFormat="1" applyFont="1" applyFill="1" applyBorder="1" applyAlignment="1" applyProtection="1">
      <alignment vertical="center" wrapText="1"/>
    </xf>
    <xf numFmtId="164" fontId="9" fillId="6" borderId="21" xfId="5" applyNumberFormat="1" applyFont="1" applyFill="1" applyBorder="1" applyAlignment="1" applyProtection="1">
      <alignment vertical="center" wrapText="1"/>
    </xf>
    <xf numFmtId="164" fontId="6" fillId="6" borderId="21" xfId="5" applyNumberFormat="1" applyFont="1" applyFill="1" applyBorder="1" applyAlignment="1" applyProtection="1">
      <alignment vertical="center" wrapText="1"/>
    </xf>
    <xf numFmtId="164" fontId="5" fillId="0" borderId="8" xfId="5" applyNumberFormat="1" applyFont="1" applyFill="1" applyBorder="1" applyAlignment="1" applyProtection="1">
      <alignment vertical="center" wrapText="1"/>
    </xf>
    <xf numFmtId="164" fontId="5" fillId="6" borderId="9" xfId="5" applyNumberFormat="1" applyFont="1" applyFill="1" applyBorder="1" applyAlignment="1" applyProtection="1">
      <alignment vertical="center" wrapText="1"/>
    </xf>
    <xf numFmtId="164" fontId="9" fillId="6" borderId="20" xfId="5" applyNumberFormat="1" applyFont="1" applyFill="1" applyBorder="1" applyAlignment="1" applyProtection="1">
      <alignment vertical="center" wrapText="1"/>
    </xf>
    <xf numFmtId="164" fontId="9" fillId="6" borderId="48" xfId="5" applyNumberFormat="1" applyFont="1" applyFill="1" applyBorder="1" applyAlignment="1" applyProtection="1">
      <alignment vertical="center" wrapText="1"/>
    </xf>
    <xf numFmtId="49" fontId="6" fillId="0" borderId="8" xfId="5" applyNumberFormat="1" applyFont="1" applyFill="1" applyBorder="1" applyAlignment="1" applyProtection="1">
      <alignment vertical="top" wrapText="1"/>
    </xf>
    <xf numFmtId="49" fontId="6" fillId="0" borderId="12" xfId="5" applyNumberFormat="1" applyFont="1" applyFill="1" applyBorder="1" applyAlignment="1" applyProtection="1">
      <alignment vertical="top" wrapText="1"/>
    </xf>
    <xf numFmtId="164" fontId="9" fillId="6" borderId="1" xfId="5" applyNumberFormat="1" applyFont="1" applyFill="1" applyBorder="1" applyAlignment="1" applyProtection="1">
      <alignment vertical="center" wrapText="1"/>
    </xf>
    <xf numFmtId="164" fontId="9" fillId="2" borderId="0" xfId="5" applyNumberFormat="1" applyFont="1" applyFill="1" applyBorder="1" applyAlignment="1" applyProtection="1">
      <alignment vertical="center" wrapText="1"/>
    </xf>
    <xf numFmtId="164" fontId="9" fillId="6" borderId="6" xfId="5" applyNumberFormat="1" applyFont="1" applyFill="1" applyBorder="1" applyAlignment="1" applyProtection="1">
      <alignment vertical="center" wrapText="1"/>
    </xf>
    <xf numFmtId="164" fontId="9" fillId="6" borderId="3" xfId="5" applyNumberFormat="1" applyFont="1" applyFill="1" applyBorder="1" applyAlignment="1" applyProtection="1">
      <alignment vertical="center" wrapText="1"/>
    </xf>
    <xf numFmtId="164" fontId="25" fillId="6" borderId="18" xfId="5" applyNumberFormat="1" applyFont="1" applyFill="1" applyBorder="1" applyAlignment="1" applyProtection="1">
      <alignment vertical="center" wrapText="1"/>
    </xf>
    <xf numFmtId="164" fontId="6" fillId="6" borderId="1" xfId="5" applyNumberFormat="1" applyFont="1" applyFill="1" applyBorder="1" applyAlignment="1" applyProtection="1">
      <alignment vertical="center" wrapText="1"/>
    </xf>
    <xf numFmtId="0" fontId="0" fillId="0" borderId="0" xfId="0" applyProtection="1"/>
    <xf numFmtId="164" fontId="5" fillId="0" borderId="31" xfId="1" applyNumberFormat="1" applyFont="1" applyFill="1" applyBorder="1" applyAlignment="1" applyProtection="1">
      <alignment vertical="center" wrapText="1"/>
    </xf>
    <xf numFmtId="164" fontId="25" fillId="6" borderId="32" xfId="5" applyNumberFormat="1" applyFont="1" applyFill="1" applyBorder="1" applyAlignment="1" applyProtection="1">
      <alignment vertical="center" wrapText="1"/>
    </xf>
    <xf numFmtId="164" fontId="5" fillId="0" borderId="26" xfId="1" applyNumberFormat="1" applyFont="1" applyFill="1" applyBorder="1" applyAlignment="1" applyProtection="1">
      <alignment vertical="center" wrapText="1"/>
    </xf>
    <xf numFmtId="164" fontId="25" fillId="6" borderId="27" xfId="5" applyNumberFormat="1" applyFont="1" applyFill="1" applyBorder="1" applyAlignment="1" applyProtection="1">
      <alignment vertical="center" wrapText="1"/>
    </xf>
    <xf numFmtId="164" fontId="5" fillId="0" borderId="44" xfId="1" applyNumberFormat="1" applyFont="1" applyFill="1" applyBorder="1" applyAlignment="1" applyProtection="1">
      <alignment vertical="center" wrapText="1"/>
    </xf>
    <xf numFmtId="164" fontId="5" fillId="0" borderId="37" xfId="1" applyNumberFormat="1" applyFont="1" applyFill="1" applyBorder="1" applyAlignment="1" applyProtection="1">
      <alignment vertical="center" wrapText="1"/>
    </xf>
    <xf numFmtId="164" fontId="25" fillId="6" borderId="38" xfId="5" applyNumberFormat="1" applyFont="1" applyFill="1" applyBorder="1" applyAlignment="1" applyProtection="1">
      <alignment vertical="center" wrapText="1"/>
    </xf>
    <xf numFmtId="0" fontId="2" fillId="2" borderId="0" xfId="4" applyFont="1" applyFill="1" applyAlignment="1" applyProtection="1">
      <alignment vertical="top" wrapText="1"/>
    </xf>
    <xf numFmtId="0" fontId="17" fillId="3" borderId="1" xfId="0" applyFont="1" applyFill="1" applyBorder="1" applyAlignment="1" applyProtection="1">
      <alignment horizontal="center" vertical="center" wrapText="1"/>
      <protection locked="0"/>
    </xf>
    <xf numFmtId="0" fontId="3" fillId="2" borderId="0" xfId="4" applyFont="1" applyFill="1" applyAlignment="1" applyProtection="1">
      <alignment horizontal="left" vertical="top" wrapText="1"/>
    </xf>
    <xf numFmtId="0" fontId="7" fillId="2" borderId="0" xfId="0" applyFont="1" applyFill="1" applyBorder="1" applyAlignment="1" applyProtection="1">
      <alignment horizontal="center" vertical="center" wrapText="1"/>
    </xf>
    <xf numFmtId="165" fontId="9" fillId="3" borderId="0"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horizontal="center" vertical="center" wrapText="1"/>
    </xf>
    <xf numFmtId="49" fontId="42" fillId="4" borderId="2" xfId="5" applyNumberFormat="1" applyFont="1" applyFill="1" applyBorder="1" applyAlignment="1" applyProtection="1">
      <alignment horizontal="center" vertical="center" wrapText="1"/>
    </xf>
    <xf numFmtId="49" fontId="4" fillId="4" borderId="0" xfId="5" applyNumberFormat="1" applyFont="1" applyFill="1" applyBorder="1" applyAlignment="1" applyProtection="1">
      <alignment horizontal="center" vertical="center" wrapText="1"/>
    </xf>
    <xf numFmtId="0" fontId="5" fillId="0" borderId="4" xfId="5" applyFont="1" applyBorder="1" applyAlignment="1" applyProtection="1">
      <alignment horizontal="left" vertical="top" wrapText="1"/>
    </xf>
    <xf numFmtId="0" fontId="5" fillId="0" borderId="5" xfId="5" applyFont="1" applyBorder="1" applyAlignment="1" applyProtection="1">
      <alignment horizontal="left" vertical="top" wrapText="1"/>
    </xf>
    <xf numFmtId="0" fontId="5" fillId="0" borderId="6" xfId="5" applyFont="1" applyBorder="1" applyAlignment="1" applyProtection="1">
      <alignment horizontal="left" vertical="top" wrapText="1"/>
    </xf>
    <xf numFmtId="0" fontId="6" fillId="0" borderId="1" xfId="0" applyFont="1" applyFill="1" applyBorder="1" applyAlignment="1" applyProtection="1">
      <alignment horizontal="center" vertical="center" wrapText="1"/>
    </xf>
    <xf numFmtId="0" fontId="14" fillId="0" borderId="7" xfId="5" applyFont="1" applyBorder="1" applyAlignment="1" applyProtection="1">
      <alignment horizontal="left" vertical="center" wrapText="1"/>
    </xf>
    <xf numFmtId="0" fontId="14" fillId="0" borderId="10" xfId="5" applyFont="1" applyBorder="1" applyAlignment="1" applyProtection="1">
      <alignment horizontal="left" vertical="center" wrapText="1"/>
    </xf>
    <xf numFmtId="0" fontId="14" fillId="0" borderId="8" xfId="5" applyFont="1" applyBorder="1" applyAlignment="1" applyProtection="1">
      <alignment horizontal="left" vertical="center" wrapText="1"/>
    </xf>
    <xf numFmtId="0" fontId="14" fillId="0" borderId="11" xfId="5" applyFont="1" applyBorder="1" applyAlignment="1" applyProtection="1">
      <alignment horizontal="left" vertical="center" wrapText="1"/>
    </xf>
    <xf numFmtId="0" fontId="14" fillId="0" borderId="13" xfId="5" applyFont="1" applyBorder="1" applyAlignment="1" applyProtection="1">
      <alignment horizontal="left" vertical="center" wrapText="1"/>
    </xf>
    <xf numFmtId="0" fontId="14" fillId="0" borderId="12" xfId="5" applyFont="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49" fontId="20" fillId="5" borderId="0" xfId="5" applyNumberFormat="1" applyFont="1" applyFill="1" applyBorder="1" applyAlignment="1" applyProtection="1">
      <alignment horizontal="center" vertical="center" wrapText="1"/>
    </xf>
    <xf numFmtId="49" fontId="20" fillId="5" borderId="17" xfId="5" applyNumberFormat="1" applyFont="1" applyFill="1" applyBorder="1" applyAlignment="1" applyProtection="1">
      <alignment horizontal="center" vertical="center" wrapText="1"/>
    </xf>
    <xf numFmtId="0" fontId="4" fillId="6" borderId="13" xfId="5" applyFont="1" applyFill="1" applyBorder="1" applyAlignment="1" applyProtection="1">
      <alignment horizontal="left" vertical="center" wrapText="1"/>
    </xf>
    <xf numFmtId="0" fontId="4" fillId="6" borderId="12" xfId="5" applyFont="1" applyFill="1" applyBorder="1" applyAlignment="1" applyProtection="1">
      <alignment horizontal="left" vertical="center" wrapText="1"/>
    </xf>
    <xf numFmtId="0" fontId="6" fillId="0" borderId="11" xfId="5" applyFont="1" applyFill="1" applyBorder="1" applyAlignment="1" applyProtection="1">
      <alignment horizontal="left" vertical="center" wrapText="1"/>
    </xf>
    <xf numFmtId="0" fontId="6" fillId="0" borderId="13" xfId="5" applyFont="1" applyFill="1" applyBorder="1" applyAlignment="1" applyProtection="1">
      <alignment horizontal="left" vertical="center" wrapText="1"/>
    </xf>
    <xf numFmtId="0" fontId="6" fillId="0" borderId="12" xfId="5" applyFont="1" applyFill="1" applyBorder="1" applyAlignment="1" applyProtection="1">
      <alignment horizontal="left" vertical="center" wrapText="1"/>
    </xf>
    <xf numFmtId="0" fontId="6" fillId="0" borderId="7" xfId="5" applyFont="1" applyFill="1" applyBorder="1" applyAlignment="1" applyProtection="1">
      <alignment horizontal="left" vertical="center" wrapText="1"/>
    </xf>
    <xf numFmtId="0" fontId="6" fillId="0" borderId="10" xfId="5" applyFont="1" applyFill="1" applyBorder="1" applyAlignment="1" applyProtection="1">
      <alignment horizontal="left" vertical="center" wrapText="1"/>
    </xf>
    <xf numFmtId="0" fontId="6" fillId="0" borderId="8" xfId="5" applyFont="1" applyFill="1" applyBorder="1" applyAlignment="1" applyProtection="1">
      <alignment horizontal="left" vertical="center" wrapText="1"/>
    </xf>
    <xf numFmtId="0" fontId="14" fillId="0" borderId="4" xfId="5" applyFont="1" applyBorder="1" applyAlignment="1" applyProtection="1">
      <alignment horizontal="left" vertical="center" wrapText="1"/>
    </xf>
    <xf numFmtId="0" fontId="14" fillId="0" borderId="5" xfId="5" applyFont="1" applyBorder="1" applyAlignment="1" applyProtection="1">
      <alignment horizontal="left" vertical="center" wrapText="1"/>
    </xf>
    <xf numFmtId="0" fontId="14" fillId="0" borderId="6" xfId="5" applyFont="1" applyBorder="1" applyAlignment="1" applyProtection="1">
      <alignment horizontal="left" vertical="center" wrapText="1"/>
    </xf>
    <xf numFmtId="0" fontId="6" fillId="6" borderId="46" xfId="5" applyFont="1" applyFill="1" applyBorder="1" applyAlignment="1" applyProtection="1">
      <alignment horizontal="left" vertical="center" wrapText="1"/>
    </xf>
    <xf numFmtId="0" fontId="6" fillId="6" borderId="47"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wrapText="1"/>
    </xf>
    <xf numFmtId="0" fontId="5" fillId="0" borderId="5" xfId="5" applyFont="1" applyFill="1" applyBorder="1" applyAlignment="1" applyProtection="1">
      <alignment horizontal="left" vertical="center" wrapText="1"/>
    </xf>
    <xf numFmtId="0" fontId="5" fillId="0" borderId="6" xfId="5"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164" fontId="19" fillId="5" borderId="14" xfId="5" applyNumberFormat="1" applyFont="1" applyFill="1" applyBorder="1" applyAlignment="1" applyProtection="1">
      <alignment horizontal="center" vertical="center" wrapText="1"/>
    </xf>
    <xf numFmtId="164" fontId="19" fillId="5" borderId="15" xfId="5" applyNumberFormat="1" applyFont="1" applyFill="1" applyBorder="1" applyAlignment="1" applyProtection="1">
      <alignment horizontal="center" vertical="center" wrapText="1"/>
    </xf>
    <xf numFmtId="0" fontId="6" fillId="6" borderId="19" xfId="5" applyFont="1" applyFill="1" applyBorder="1" applyAlignment="1" applyProtection="1">
      <alignment horizontal="left" vertical="center" wrapText="1"/>
    </xf>
    <xf numFmtId="0" fontId="6" fillId="6" borderId="20" xfId="5" applyFont="1" applyFill="1" applyBorder="1" applyAlignment="1" applyProtection="1">
      <alignment horizontal="left" vertical="center" wrapText="1"/>
    </xf>
    <xf numFmtId="0" fontId="4" fillId="6" borderId="22" xfId="5" applyFont="1" applyFill="1" applyBorder="1" applyAlignment="1" applyProtection="1">
      <alignment horizontal="left" vertical="center" wrapText="1"/>
    </xf>
    <xf numFmtId="0" fontId="4" fillId="6" borderId="23" xfId="5" applyFont="1" applyFill="1" applyBorder="1" applyAlignment="1" applyProtection="1">
      <alignment horizontal="left" vertical="center" wrapText="1"/>
    </xf>
    <xf numFmtId="0" fontId="5" fillId="0" borderId="7" xfId="5" applyFont="1" applyFill="1" applyBorder="1" applyAlignment="1" applyProtection="1">
      <alignment horizontal="left" vertical="center" wrapText="1"/>
    </xf>
    <xf numFmtId="0" fontId="5" fillId="0" borderId="10" xfId="5" applyFont="1" applyFill="1" applyBorder="1" applyAlignment="1" applyProtection="1">
      <alignment horizontal="left" vertical="center" wrapText="1"/>
    </xf>
    <xf numFmtId="0" fontId="5" fillId="0" borderId="8" xfId="5" applyFont="1" applyFill="1" applyBorder="1" applyAlignment="1" applyProtection="1">
      <alignment horizontal="left" vertical="center" wrapText="1"/>
    </xf>
    <xf numFmtId="0" fontId="4" fillId="2" borderId="0" xfId="5" applyFont="1" applyFill="1" applyBorder="1" applyAlignment="1" applyProtection="1">
      <alignment horizontal="left" vertical="center" wrapText="1"/>
    </xf>
    <xf numFmtId="164" fontId="19" fillId="5" borderId="16" xfId="5" applyNumberFormat="1" applyFont="1" applyFill="1" applyBorder="1" applyAlignment="1" applyProtection="1">
      <alignment horizontal="center" vertical="center" wrapText="1"/>
    </xf>
    <xf numFmtId="164" fontId="19" fillId="5" borderId="13" xfId="5" applyNumberFormat="1" applyFont="1" applyFill="1" applyBorder="1" applyAlignment="1" applyProtection="1">
      <alignment horizontal="center" vertical="center" wrapText="1"/>
    </xf>
    <xf numFmtId="0" fontId="6" fillId="6" borderId="4" xfId="5" applyFont="1" applyFill="1" applyBorder="1" applyAlignment="1" applyProtection="1">
      <alignment horizontal="left" vertical="center" wrapText="1"/>
    </xf>
    <xf numFmtId="0" fontId="6" fillId="6" borderId="5" xfId="5" applyFont="1" applyFill="1" applyBorder="1" applyAlignment="1" applyProtection="1">
      <alignment horizontal="left" vertical="center" wrapText="1"/>
    </xf>
    <xf numFmtId="0" fontId="6" fillId="6" borderId="6" xfId="5" applyFont="1" applyFill="1" applyBorder="1" applyAlignment="1" applyProtection="1">
      <alignment horizontal="left" vertical="center" wrapText="1"/>
    </xf>
    <xf numFmtId="0" fontId="33" fillId="0" borderId="4" xfId="5" applyFont="1" applyFill="1" applyBorder="1" applyAlignment="1" applyProtection="1">
      <alignment horizontal="left" vertical="top" wrapText="1"/>
    </xf>
    <xf numFmtId="0" fontId="33" fillId="0" borderId="5" xfId="5" applyFont="1" applyFill="1" applyBorder="1" applyAlignment="1" applyProtection="1">
      <alignment horizontal="left" vertical="top" wrapText="1"/>
    </xf>
    <xf numFmtId="0" fontId="33" fillId="0" borderId="6" xfId="5" applyFont="1" applyFill="1" applyBorder="1" applyAlignment="1" applyProtection="1">
      <alignment horizontal="left" vertical="top" wrapText="1"/>
    </xf>
    <xf numFmtId="49" fontId="6" fillId="0" borderId="8" xfId="5" applyNumberFormat="1" applyFont="1" applyFill="1" applyBorder="1" applyAlignment="1" applyProtection="1">
      <alignment horizontal="left" vertical="top" wrapText="1"/>
    </xf>
    <xf numFmtId="49" fontId="6" fillId="0" borderId="17" xfId="5" applyNumberFormat="1" applyFont="1" applyFill="1" applyBorder="1" applyAlignment="1" applyProtection="1">
      <alignment horizontal="left" vertical="top" wrapText="1"/>
    </xf>
    <xf numFmtId="49" fontId="6" fillId="0" borderId="12" xfId="5" applyNumberFormat="1" applyFont="1" applyFill="1" applyBorder="1" applyAlignment="1" applyProtection="1">
      <alignment horizontal="left" vertical="top" wrapText="1"/>
    </xf>
    <xf numFmtId="0" fontId="20" fillId="0" borderId="10" xfId="5" applyFont="1" applyFill="1" applyBorder="1" applyAlignment="1" applyProtection="1">
      <alignment horizontal="left" vertical="center" wrapText="1"/>
    </xf>
    <xf numFmtId="0" fontId="20" fillId="0" borderId="8" xfId="5" applyFont="1" applyFill="1" applyBorder="1" applyAlignment="1" applyProtection="1">
      <alignment horizontal="left" vertical="center" wrapText="1"/>
    </xf>
    <xf numFmtId="0" fontId="20" fillId="6" borderId="0" xfId="5" applyFont="1" applyFill="1" applyBorder="1" applyAlignment="1" applyProtection="1">
      <alignment horizontal="left" vertical="center" wrapText="1"/>
    </xf>
    <xf numFmtId="0" fontId="20" fillId="6" borderId="17" xfId="5" applyFont="1" applyFill="1" applyBorder="1" applyAlignment="1" applyProtection="1">
      <alignment horizontal="left" vertical="center" wrapText="1"/>
    </xf>
    <xf numFmtId="164" fontId="27" fillId="3" borderId="14" xfId="1" applyNumberFormat="1" applyFont="1" applyFill="1" applyBorder="1" applyAlignment="1" applyProtection="1">
      <alignment horizontal="center" vertical="center" wrapText="1"/>
    </xf>
    <xf numFmtId="164" fontId="27" fillId="3" borderId="24" xfId="1" applyNumberFormat="1" applyFont="1" applyFill="1" applyBorder="1" applyAlignment="1" applyProtection="1">
      <alignment horizontal="center" vertical="center" wrapText="1"/>
    </xf>
    <xf numFmtId="164" fontId="27" fillId="3" borderId="15" xfId="1" applyNumberFormat="1" applyFont="1" applyFill="1" applyBorder="1" applyAlignment="1" applyProtection="1">
      <alignment horizontal="center" vertical="center" wrapText="1"/>
    </xf>
    <xf numFmtId="49" fontId="6" fillId="0" borderId="8" xfId="5" applyNumberFormat="1" applyFont="1" applyFill="1" applyBorder="1" applyAlignment="1" applyProtection="1">
      <alignment horizontal="left" vertical="center" wrapText="1"/>
    </xf>
    <xf numFmtId="49" fontId="6" fillId="0" borderId="17" xfId="5" applyNumberFormat="1" applyFont="1" applyFill="1" applyBorder="1" applyAlignment="1" applyProtection="1">
      <alignment horizontal="left" vertical="center" wrapText="1"/>
    </xf>
    <xf numFmtId="49" fontId="6" fillId="0" borderId="12" xfId="5" applyNumberFormat="1" applyFont="1" applyFill="1" applyBorder="1" applyAlignment="1" applyProtection="1">
      <alignment horizontal="left" vertical="center" wrapText="1"/>
    </xf>
    <xf numFmtId="0" fontId="5" fillId="0" borderId="11" xfId="5" applyFont="1" applyFill="1" applyBorder="1" applyAlignment="1" applyProtection="1">
      <alignment horizontal="left" vertical="center" wrapText="1"/>
    </xf>
    <xf numFmtId="0" fontId="5" fillId="0" borderId="13" xfId="5" applyFont="1" applyFill="1" applyBorder="1" applyAlignment="1" applyProtection="1">
      <alignment horizontal="left" vertical="center" wrapText="1"/>
    </xf>
    <xf numFmtId="0" fontId="5" fillId="0" borderId="12" xfId="5" applyFont="1" applyFill="1" applyBorder="1" applyAlignment="1" applyProtection="1">
      <alignment horizontal="left" vertical="center" wrapText="1"/>
    </xf>
    <xf numFmtId="0" fontId="4" fillId="0" borderId="3" xfId="5" applyFont="1" applyFill="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4" fillId="0" borderId="9" xfId="5" applyFont="1" applyFill="1" applyBorder="1" applyAlignment="1" applyProtection="1">
      <alignment horizontal="left" vertical="center" wrapText="1"/>
    </xf>
    <xf numFmtId="0" fontId="6" fillId="6" borderId="45" xfId="5" applyFont="1" applyFill="1" applyBorder="1" applyAlignment="1" applyProtection="1">
      <alignment horizontal="left" vertical="center" wrapText="1"/>
    </xf>
    <xf numFmtId="0" fontId="6" fillId="6" borderId="22" xfId="5" applyFont="1" applyFill="1" applyBorder="1" applyAlignment="1" applyProtection="1">
      <alignment horizontal="left" vertical="center" wrapText="1"/>
    </xf>
    <xf numFmtId="0" fontId="6" fillId="6" borderId="23" xfId="5" applyFont="1" applyFill="1" applyBorder="1" applyAlignment="1" applyProtection="1">
      <alignment horizontal="left" vertical="center" wrapText="1"/>
    </xf>
    <xf numFmtId="0" fontId="28" fillId="0" borderId="14" xfId="0" applyFont="1" applyFill="1" applyBorder="1" applyAlignment="1" applyProtection="1">
      <alignment horizontal="left" vertical="center"/>
    </xf>
    <xf numFmtId="0" fontId="28" fillId="0" borderId="15" xfId="0" applyFont="1" applyFill="1" applyBorder="1" applyAlignment="1" applyProtection="1">
      <alignment horizontal="left" vertical="center"/>
    </xf>
    <xf numFmtId="0" fontId="29" fillId="0" borderId="28"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0" borderId="34" xfId="0" applyFont="1" applyFill="1" applyBorder="1" applyAlignment="1" applyProtection="1">
      <alignment horizontal="left" vertical="center"/>
    </xf>
    <xf numFmtId="0" fontId="29" fillId="0" borderId="35" xfId="0" applyFont="1" applyFill="1" applyBorder="1" applyAlignment="1" applyProtection="1">
      <alignment horizontal="left" vertical="center"/>
    </xf>
    <xf numFmtId="0" fontId="2" fillId="2" borderId="0" xfId="4" applyFont="1" applyFill="1" applyAlignment="1" applyProtection="1">
      <alignment horizontal="left" wrapText="1"/>
    </xf>
    <xf numFmtId="0" fontId="29" fillId="0" borderId="39" xfId="0" applyFont="1" applyFill="1" applyBorder="1" applyAlignment="1" applyProtection="1">
      <alignment horizontal="left" vertical="center"/>
    </xf>
    <xf numFmtId="0" fontId="29" fillId="0" borderId="40" xfId="0" applyFont="1" applyFill="1" applyBorder="1" applyAlignment="1" applyProtection="1">
      <alignment horizontal="left" vertical="center"/>
    </xf>
    <xf numFmtId="49" fontId="32" fillId="2" borderId="0" xfId="5" applyNumberFormat="1" applyFont="1" applyFill="1" applyBorder="1" applyAlignment="1" applyProtection="1">
      <alignment horizontal="left" vertical="top" wrapText="1"/>
    </xf>
    <xf numFmtId="0" fontId="32" fillId="2" borderId="0" xfId="4" applyFont="1" applyFill="1" applyAlignment="1" applyProtection="1">
      <alignment horizontal="left" vertical="top" wrapText="1"/>
    </xf>
    <xf numFmtId="0" fontId="3" fillId="2" borderId="0" xfId="4" applyFont="1" applyFill="1" applyAlignment="1" applyProtection="1">
      <alignment horizontal="left" vertical="center" wrapText="1"/>
    </xf>
    <xf numFmtId="49" fontId="3" fillId="4" borderId="2" xfId="5" applyNumberFormat="1" applyFont="1" applyFill="1" applyBorder="1" applyAlignment="1" applyProtection="1">
      <alignment horizontal="center" vertical="center" wrapText="1"/>
    </xf>
    <xf numFmtId="49" fontId="3" fillId="4" borderId="0" xfId="5" applyNumberFormat="1" applyFont="1" applyFill="1" applyBorder="1" applyAlignment="1" applyProtection="1">
      <alignment horizontal="center" vertical="center" wrapText="1"/>
    </xf>
    <xf numFmtId="10" fontId="35" fillId="3" borderId="4" xfId="3" applyNumberFormat="1" applyFont="1" applyFill="1" applyBorder="1" applyAlignment="1" applyProtection="1">
      <alignment horizontal="right" vertical="center" wrapText="1"/>
      <protection locked="0"/>
    </xf>
    <xf numFmtId="10" fontId="35" fillId="3" borderId="5" xfId="3" applyNumberFormat="1" applyFont="1" applyFill="1" applyBorder="1" applyAlignment="1" applyProtection="1">
      <alignment horizontal="right" vertical="center" wrapText="1"/>
      <protection locked="0"/>
    </xf>
    <xf numFmtId="10" fontId="35" fillId="3" borderId="6" xfId="3" applyNumberFormat="1" applyFont="1" applyFill="1" applyBorder="1" applyAlignment="1" applyProtection="1">
      <alignment horizontal="right" vertical="center" wrapText="1"/>
      <protection locked="0"/>
    </xf>
    <xf numFmtId="49" fontId="3" fillId="7" borderId="1" xfId="5" applyNumberFormat="1" applyFont="1" applyFill="1" applyBorder="1" applyAlignment="1" applyProtection="1">
      <alignment horizontal="center" vertical="center" wrapText="1"/>
    </xf>
    <xf numFmtId="49" fontId="11" fillId="7" borderId="1" xfId="5" applyNumberFormat="1" applyFont="1" applyFill="1" applyBorder="1" applyAlignment="1" applyProtection="1">
      <alignment horizontal="center" vertical="center" wrapText="1"/>
    </xf>
    <xf numFmtId="0" fontId="5" fillId="0" borderId="3" xfId="5" applyFont="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6" fillId="0"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3" fillId="0" borderId="0" xfId="4" applyFont="1" applyFill="1" applyAlignment="1" applyProtection="1">
      <alignment horizontal="left" vertical="top" wrapText="1"/>
    </xf>
    <xf numFmtId="0" fontId="3" fillId="0" borderId="0" xfId="4" applyFont="1" applyFill="1" applyAlignment="1" applyProtection="1">
      <alignment horizontal="left" vertical="center" wrapText="1"/>
    </xf>
    <xf numFmtId="165" fontId="9" fillId="3" borderId="41" xfId="5" applyNumberFormat="1" applyFont="1" applyFill="1" applyBorder="1" applyAlignment="1" applyProtection="1">
      <alignment horizontal="center" vertical="center" wrapText="1"/>
    </xf>
    <xf numFmtId="165" fontId="9" fillId="3" borderId="42" xfId="5" applyNumberFormat="1" applyFont="1" applyFill="1" applyBorder="1" applyAlignment="1" applyProtection="1">
      <alignment horizontal="center" vertical="center" wrapText="1"/>
    </xf>
    <xf numFmtId="165" fontId="9" fillId="3" borderId="43" xfId="5" applyNumberFormat="1" applyFont="1" applyFill="1" applyBorder="1" applyAlignment="1" applyProtection="1">
      <alignment horizontal="center" vertical="center" wrapText="1"/>
    </xf>
    <xf numFmtId="49" fontId="10" fillId="4" borderId="4" xfId="5" applyNumberFormat="1" applyFont="1" applyFill="1" applyBorder="1" applyAlignment="1" applyProtection="1">
      <alignment horizontal="center" vertical="center" wrapText="1"/>
    </xf>
    <xf numFmtId="49" fontId="10" fillId="4" borderId="5" xfId="5" applyNumberFormat="1" applyFont="1" applyFill="1" applyBorder="1" applyAlignment="1" applyProtection="1">
      <alignment horizontal="center" vertical="center" wrapText="1"/>
    </xf>
    <xf numFmtId="49" fontId="10" fillId="4" borderId="6" xfId="5" applyNumberFormat="1" applyFont="1" applyFill="1" applyBorder="1" applyAlignment="1" applyProtection="1">
      <alignment horizontal="center" vertical="center" wrapText="1"/>
    </xf>
    <xf numFmtId="0" fontId="14" fillId="0" borderId="1" xfId="5" applyFont="1" applyBorder="1" applyAlignment="1" applyProtection="1">
      <alignment horizontal="left" vertical="center" wrapText="1"/>
    </xf>
    <xf numFmtId="0" fontId="34" fillId="3" borderId="1" xfId="0" applyFont="1" applyFill="1" applyBorder="1" applyAlignment="1" applyProtection="1">
      <alignment horizontal="center" vertical="center" wrapText="1"/>
      <protection locked="0"/>
    </xf>
    <xf numFmtId="49" fontId="32" fillId="0" borderId="0" xfId="5" applyNumberFormat="1" applyFont="1" applyFill="1" applyBorder="1" applyAlignment="1" applyProtection="1">
      <alignment vertical="center" wrapText="1"/>
      <protection locked="0"/>
    </xf>
    <xf numFmtId="49" fontId="32" fillId="0" borderId="10" xfId="5" applyNumberFormat="1" applyFont="1" applyFill="1" applyBorder="1" applyAlignment="1" applyProtection="1">
      <alignment vertical="center" wrapText="1"/>
      <protection locked="0"/>
    </xf>
    <xf numFmtId="0" fontId="5" fillId="0" borderId="1" xfId="5" applyFont="1" applyBorder="1" applyAlignment="1" applyProtection="1">
      <alignment horizontal="left" vertical="center" wrapText="1"/>
    </xf>
    <xf numFmtId="44" fontId="35" fillId="3" borderId="4" xfId="2" applyFont="1" applyFill="1" applyBorder="1" applyAlignment="1" applyProtection="1">
      <alignment horizontal="center" vertical="center" wrapText="1"/>
      <protection locked="0"/>
    </xf>
    <xf numFmtId="44" fontId="35" fillId="3" borderId="5" xfId="2" applyFont="1" applyFill="1" applyBorder="1" applyAlignment="1" applyProtection="1">
      <alignment horizontal="center" vertical="center" wrapText="1"/>
      <protection locked="0"/>
    </xf>
    <xf numFmtId="44" fontId="35" fillId="3" borderId="6" xfId="2" applyFont="1" applyFill="1" applyBorder="1" applyAlignment="1" applyProtection="1">
      <alignment horizontal="center" vertical="center" wrapText="1"/>
      <protection locked="0"/>
    </xf>
    <xf numFmtId="49" fontId="32" fillId="0" borderId="5" xfId="5" applyNumberFormat="1" applyFont="1" applyFill="1" applyBorder="1" applyAlignment="1" applyProtection="1">
      <alignment vertical="center" wrapText="1"/>
      <protection locked="0"/>
    </xf>
    <xf numFmtId="164" fontId="5" fillId="0" borderId="18" xfId="1" applyNumberFormat="1" applyFont="1" applyFill="1" applyBorder="1" applyAlignment="1" applyProtection="1">
      <alignment vertical="center" wrapText="1"/>
      <protection locked="0"/>
    </xf>
    <xf numFmtId="164" fontId="5" fillId="0" borderId="1" xfId="1" applyNumberFormat="1" applyFont="1" applyFill="1" applyBorder="1" applyAlignment="1" applyProtection="1">
      <alignment vertical="center" wrapText="1"/>
      <protection locked="0"/>
    </xf>
    <xf numFmtId="164" fontId="5" fillId="0" borderId="21" xfId="1" applyNumberFormat="1" applyFont="1" applyFill="1" applyBorder="1" applyAlignment="1" applyProtection="1">
      <alignment vertical="center" wrapText="1"/>
      <protection locked="0"/>
    </xf>
  </cellXfs>
  <cellStyles count="9">
    <cellStyle name="Komma" xfId="1" builtinId="3"/>
    <cellStyle name="Prozent" xfId="3" builtinId="5"/>
    <cellStyle name="Standard" xfId="0" builtinId="0"/>
    <cellStyle name="Standard 2 2" xfId="5"/>
    <cellStyle name="Standard 5" xfId="4"/>
    <cellStyle name="Standard 5 3" xfId="6"/>
    <cellStyle name="Währung" xfId="2" builtinId="4"/>
    <cellStyle name="Währung 2" xfId="8"/>
    <cellStyle name="Währung 3" xfId="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tabSelected="1" view="pageBreakPreview" zoomScale="110" zoomScaleNormal="84" zoomScaleSheetLayoutView="110" workbookViewId="0">
      <selection activeCell="H57" sqref="H57:H61"/>
    </sheetView>
  </sheetViews>
  <sheetFormatPr baseColWidth="10" defaultRowHeight="11.25" x14ac:dyDescent="0.2"/>
  <cols>
    <col min="1" max="1" width="5.7109375" style="69" customWidth="1"/>
    <col min="2" max="2" width="70.7109375" style="114" customWidth="1"/>
    <col min="3" max="3" width="10.140625" style="114" customWidth="1"/>
    <col min="4" max="4" width="10.28515625" style="114" customWidth="1"/>
    <col min="5" max="10" width="11.28515625" style="1" customWidth="1"/>
    <col min="11" max="11" width="11.28515625" style="114" customWidth="1"/>
    <col min="12" max="16384" width="11.42578125" style="114"/>
  </cols>
  <sheetData>
    <row r="1" spans="1:11" ht="21" customHeight="1" x14ac:dyDescent="0.2">
      <c r="A1" s="159" t="str">
        <f>Bedarfsleistung.!A1</f>
        <v>Vergabe Nr.: VOEK 053-25</v>
      </c>
      <c r="B1" s="159"/>
      <c r="C1" s="71"/>
      <c r="D1" s="71"/>
      <c r="E1" s="72"/>
      <c r="F1" s="72"/>
      <c r="G1" s="72"/>
      <c r="H1" s="72"/>
      <c r="I1" s="73" t="s">
        <v>0</v>
      </c>
    </row>
    <row r="2" spans="1:11" s="2" customFormat="1" ht="30" customHeight="1" x14ac:dyDescent="0.25">
      <c r="A2" s="159" t="str">
        <f>Bedarfsleistung.!A2</f>
        <v>WE 141697 &amp; WE 150567: ITZBund 
Am Ehrenberg 8 und Otto-Hahn-Straße 26 in 98693 Ilmenau</v>
      </c>
      <c r="B2" s="159"/>
      <c r="C2" s="159"/>
      <c r="D2" s="159"/>
      <c r="E2" s="159"/>
      <c r="F2" s="159"/>
      <c r="G2" s="159"/>
      <c r="H2" s="74"/>
      <c r="I2" s="126"/>
      <c r="J2" s="133"/>
    </row>
    <row r="3" spans="1:11" s="2" customFormat="1" ht="31.5" customHeight="1" x14ac:dyDescent="0.25">
      <c r="A3" s="160" t="s">
        <v>1</v>
      </c>
      <c r="B3" s="160"/>
      <c r="C3" s="160"/>
      <c r="D3" s="160"/>
      <c r="E3" s="160"/>
      <c r="F3" s="160"/>
      <c r="G3" s="160"/>
      <c r="H3" s="160"/>
      <c r="I3" s="75"/>
      <c r="J3" s="3"/>
      <c r="K3" s="3"/>
    </row>
    <row r="4" spans="1:11" s="2" customFormat="1" ht="15.75" customHeight="1" x14ac:dyDescent="0.25">
      <c r="A4" s="161" t="s">
        <v>2</v>
      </c>
      <c r="B4" s="161"/>
      <c r="C4" s="161"/>
      <c r="D4" s="161"/>
      <c r="E4" s="161"/>
      <c r="F4" s="161"/>
      <c r="G4" s="161"/>
      <c r="H4" s="161"/>
      <c r="I4" s="75"/>
      <c r="J4" s="3"/>
      <c r="K4" s="3"/>
    </row>
    <row r="5" spans="1:11" s="5" customFormat="1" ht="9.9499999999999993" customHeight="1" x14ac:dyDescent="0.25">
      <c r="A5" s="162"/>
      <c r="B5" s="162"/>
      <c r="C5" s="162"/>
      <c r="D5" s="162"/>
      <c r="E5" s="162"/>
      <c r="F5" s="162"/>
      <c r="G5" s="162"/>
      <c r="H5" s="162"/>
      <c r="I5" s="127"/>
      <c r="J5" s="4"/>
    </row>
    <row r="6" spans="1:11" s="8" customFormat="1" ht="57" customHeight="1" x14ac:dyDescent="0.25">
      <c r="A6" s="163" t="s">
        <v>86</v>
      </c>
      <c r="B6" s="164"/>
      <c r="C6" s="164"/>
      <c r="D6" s="164"/>
      <c r="E6" s="164"/>
      <c r="F6" s="164"/>
      <c r="G6" s="164"/>
      <c r="H6" s="164"/>
      <c r="I6" s="76"/>
      <c r="J6" s="6"/>
      <c r="K6" s="7"/>
    </row>
    <row r="7" spans="1:11" s="11" customFormat="1" ht="151.5" customHeight="1" x14ac:dyDescent="0.25">
      <c r="A7" s="165" t="s">
        <v>83</v>
      </c>
      <c r="B7" s="166"/>
      <c r="C7" s="166"/>
      <c r="D7" s="167"/>
      <c r="E7" s="168" t="str">
        <f>Bedarfsleistung.!C8</f>
        <v>Tarifvertrag für Sicherheitsdienstleistungen 
im Freistaat Thüringen 
vom 11. Januar 2024
gültig mit Wirkung ab 1. Januar 2024</v>
      </c>
      <c r="F7" s="168"/>
      <c r="G7" s="168"/>
      <c r="H7" s="168"/>
      <c r="I7" s="77"/>
      <c r="J7" s="9"/>
      <c r="K7" s="10"/>
    </row>
    <row r="8" spans="1:11" s="11" customFormat="1" ht="33" customHeight="1" x14ac:dyDescent="0.25">
      <c r="A8" s="169" t="s">
        <v>3</v>
      </c>
      <c r="B8" s="170"/>
      <c r="C8" s="170"/>
      <c r="D8" s="171"/>
      <c r="E8" s="175" t="s">
        <v>89</v>
      </c>
      <c r="F8" s="176"/>
      <c r="G8" s="176"/>
      <c r="H8" s="177"/>
      <c r="I8" s="77"/>
      <c r="J8" s="9"/>
      <c r="K8" s="10"/>
    </row>
    <row r="9" spans="1:11" s="11" customFormat="1" ht="42.75" customHeight="1" x14ac:dyDescent="0.25">
      <c r="A9" s="172"/>
      <c r="B9" s="173"/>
      <c r="C9" s="173"/>
      <c r="D9" s="174"/>
      <c r="E9" s="178" t="s">
        <v>84</v>
      </c>
      <c r="F9" s="178"/>
      <c r="G9" s="178"/>
      <c r="H9" s="178"/>
      <c r="I9" s="78"/>
      <c r="J9" s="12"/>
      <c r="K9" s="10"/>
    </row>
    <row r="10" spans="1:11" s="11" customFormat="1" ht="30" customHeight="1" x14ac:dyDescent="0.25">
      <c r="A10" s="189" t="s">
        <v>4</v>
      </c>
      <c r="B10" s="190"/>
      <c r="C10" s="190"/>
      <c r="D10" s="191"/>
      <c r="E10" s="158"/>
      <c r="F10" s="158"/>
      <c r="G10" s="158"/>
      <c r="H10" s="158"/>
      <c r="I10" s="79"/>
      <c r="J10" s="13"/>
      <c r="K10" s="10"/>
    </row>
    <row r="11" spans="1:11" s="8" customFormat="1" ht="10.5" customHeight="1" thickBot="1" x14ac:dyDescent="0.3">
      <c r="A11" s="197"/>
      <c r="B11" s="197"/>
      <c r="C11" s="197"/>
      <c r="D11" s="197"/>
      <c r="E11" s="14"/>
      <c r="F11" s="14"/>
      <c r="G11" s="14"/>
      <c r="H11" s="14"/>
      <c r="I11" s="14"/>
      <c r="J11" s="15"/>
      <c r="K11" s="7"/>
    </row>
    <row r="12" spans="1:11" s="18" customFormat="1" ht="23.25" customHeight="1" thickBot="1" x14ac:dyDescent="0.3">
      <c r="A12" s="198"/>
      <c r="B12" s="198"/>
      <c r="C12" s="198"/>
      <c r="D12" s="198"/>
      <c r="E12" s="199" t="s">
        <v>5</v>
      </c>
      <c r="F12" s="200"/>
      <c r="G12" s="209" t="s">
        <v>6</v>
      </c>
      <c r="H12" s="210"/>
      <c r="I12" s="80"/>
      <c r="J12" s="16"/>
      <c r="K12" s="17"/>
    </row>
    <row r="13" spans="1:11" s="25" customFormat="1" ht="15" customHeight="1" x14ac:dyDescent="0.25">
      <c r="A13" s="179"/>
      <c r="B13" s="179"/>
      <c r="C13" s="179"/>
      <c r="D13" s="180"/>
      <c r="E13" s="19" t="s">
        <v>7</v>
      </c>
      <c r="F13" s="20" t="s">
        <v>8</v>
      </c>
      <c r="G13" s="21" t="s">
        <v>7</v>
      </c>
      <c r="H13" s="22" t="s">
        <v>8</v>
      </c>
      <c r="I13" s="81"/>
      <c r="J13" s="23"/>
      <c r="K13" s="24"/>
    </row>
    <row r="14" spans="1:11" s="30" customFormat="1" ht="13.5" customHeight="1" x14ac:dyDescent="0.2">
      <c r="A14" s="26" t="s">
        <v>10</v>
      </c>
      <c r="B14" s="181" t="s">
        <v>73</v>
      </c>
      <c r="C14" s="181"/>
      <c r="D14" s="182"/>
      <c r="E14" s="27"/>
      <c r="F14" s="27"/>
      <c r="G14" s="27"/>
      <c r="H14" s="27"/>
      <c r="I14" s="82"/>
      <c r="J14" s="28"/>
      <c r="K14" s="29"/>
    </row>
    <row r="15" spans="1:11" s="30" customFormat="1" ht="20.25" customHeight="1" x14ac:dyDescent="0.2">
      <c r="A15" s="132" t="s">
        <v>11</v>
      </c>
      <c r="B15" s="183" t="s">
        <v>9</v>
      </c>
      <c r="C15" s="184"/>
      <c r="D15" s="185"/>
      <c r="E15" s="134" t="str">
        <f>IF(F15="","",ROUND((100*F15)/F17,2))</f>
        <v/>
      </c>
      <c r="F15" s="32"/>
      <c r="G15" s="134" t="str">
        <f>IF(H15="","",ROUND((100*H15)/H17,2))</f>
        <v/>
      </c>
      <c r="H15" s="32"/>
      <c r="I15" s="82"/>
      <c r="J15" s="28"/>
      <c r="K15" s="29"/>
    </row>
    <row r="16" spans="1:11" s="34" customFormat="1" ht="19.5" customHeight="1" x14ac:dyDescent="0.2">
      <c r="A16" s="131" t="s">
        <v>12</v>
      </c>
      <c r="B16" s="186" t="s">
        <v>82</v>
      </c>
      <c r="C16" s="187"/>
      <c r="D16" s="188"/>
      <c r="E16" s="134" t="str">
        <f>IF(F16="","",ROUND((100*F16)/F17,2))</f>
        <v/>
      </c>
      <c r="F16" s="31"/>
      <c r="G16" s="134" t="str">
        <f>IF(H16="","",ROUND((100*H16)/H17,2))</f>
        <v/>
      </c>
      <c r="H16" s="31"/>
      <c r="I16" s="83"/>
      <c r="J16" s="115"/>
      <c r="K16" s="33"/>
    </row>
    <row r="17" spans="1:11" s="34" customFormat="1" ht="13.5" customHeight="1" thickBot="1" x14ac:dyDescent="0.25">
      <c r="A17" s="201" t="s">
        <v>67</v>
      </c>
      <c r="B17" s="201"/>
      <c r="C17" s="201"/>
      <c r="D17" s="202"/>
      <c r="E17" s="135" t="str">
        <f>IF(SUM(E15:E16)=0,"",ROUND(SUM(E15:E16),2))</f>
        <v/>
      </c>
      <c r="F17" s="135" t="str">
        <f>IF(SUM(F15:F16)=0,"",ROUND(SUM(F15:F16),2))</f>
        <v/>
      </c>
      <c r="G17" s="136" t="str">
        <f>IF(SUM(G15:G16)=0,"",ROUND(SUM(G15:G16),2))</f>
        <v/>
      </c>
      <c r="H17" s="136" t="str">
        <f>IF(SUM(H15:H16)=0,"",ROUND(SUM(H15:H16),2))</f>
        <v/>
      </c>
      <c r="I17" s="84"/>
      <c r="J17" s="35"/>
      <c r="K17" s="33"/>
    </row>
    <row r="18" spans="1:11" s="30" customFormat="1" ht="13.5" customHeight="1" x14ac:dyDescent="0.2">
      <c r="A18" s="26" t="s">
        <v>13</v>
      </c>
      <c r="B18" s="203" t="s">
        <v>71</v>
      </c>
      <c r="C18" s="203"/>
      <c r="D18" s="204"/>
      <c r="E18" s="33"/>
      <c r="F18" s="33"/>
      <c r="G18" s="33"/>
      <c r="H18" s="33"/>
      <c r="I18" s="85"/>
      <c r="J18" s="36"/>
      <c r="K18" s="29"/>
    </row>
    <row r="19" spans="1:11" s="30" customFormat="1" ht="13.5" customHeight="1" x14ac:dyDescent="0.2">
      <c r="A19" s="39"/>
      <c r="B19" s="194" t="s">
        <v>14</v>
      </c>
      <c r="C19" s="195"/>
      <c r="D19" s="196"/>
      <c r="E19" s="37"/>
      <c r="F19" s="134" t="str">
        <f>IF(E19="","",ROUND(($F$17*E19)/100,2))</f>
        <v/>
      </c>
      <c r="G19" s="37"/>
      <c r="H19" s="134" t="str">
        <f>IF(G19="","",ROUND(($H$17*G19)/100,2))</f>
        <v/>
      </c>
      <c r="I19" s="86"/>
      <c r="J19" s="38"/>
      <c r="K19" s="29"/>
    </row>
    <row r="20" spans="1:11" s="30" customFormat="1" ht="13.5" customHeight="1" x14ac:dyDescent="0.2">
      <c r="A20" s="39"/>
      <c r="B20" s="194" t="s">
        <v>15</v>
      </c>
      <c r="C20" s="195"/>
      <c r="D20" s="196"/>
      <c r="E20" s="37"/>
      <c r="F20" s="134" t="str">
        <f t="shared" ref="F20:F24" si="0">IF(E20="","",ROUND(($F$17*E20)/100,2))</f>
        <v/>
      </c>
      <c r="G20" s="37"/>
      <c r="H20" s="134" t="str">
        <f>IF(G20="","",ROUND(($H$17*G20)/100,2))</f>
        <v/>
      </c>
      <c r="I20" s="86"/>
      <c r="J20" s="38"/>
      <c r="K20" s="29"/>
    </row>
    <row r="21" spans="1:11" s="30" customFormat="1" ht="13.5" customHeight="1" x14ac:dyDescent="0.2">
      <c r="A21" s="39"/>
      <c r="B21" s="194" t="s">
        <v>16</v>
      </c>
      <c r="C21" s="195"/>
      <c r="D21" s="196"/>
      <c r="E21" s="37"/>
      <c r="F21" s="134" t="str">
        <f t="shared" si="0"/>
        <v/>
      </c>
      <c r="G21" s="40"/>
      <c r="H21" s="137"/>
      <c r="I21" s="86"/>
      <c r="J21" s="38"/>
      <c r="K21" s="29"/>
    </row>
    <row r="22" spans="1:11" s="30" customFormat="1" ht="13.5" customHeight="1" x14ac:dyDescent="0.2">
      <c r="A22" s="39"/>
      <c r="B22" s="194" t="s">
        <v>17</v>
      </c>
      <c r="C22" s="195"/>
      <c r="D22" s="196"/>
      <c r="E22" s="37"/>
      <c r="F22" s="134" t="str">
        <f t="shared" si="0"/>
        <v/>
      </c>
      <c r="G22" s="41"/>
      <c r="H22" s="42"/>
      <c r="I22" s="86"/>
      <c r="J22" s="38"/>
      <c r="K22" s="29"/>
    </row>
    <row r="23" spans="1:11" s="30" customFormat="1" ht="13.5" customHeight="1" x14ac:dyDescent="0.2">
      <c r="A23" s="39"/>
      <c r="B23" s="194" t="s">
        <v>18</v>
      </c>
      <c r="C23" s="195"/>
      <c r="D23" s="196"/>
      <c r="E23" s="37"/>
      <c r="F23" s="134" t="str">
        <f t="shared" si="0"/>
        <v/>
      </c>
      <c r="G23" s="37"/>
      <c r="H23" s="134" t="str">
        <f>IF(G23="","",ROUND(($H$17*G23)/100,2))</f>
        <v/>
      </c>
      <c r="I23" s="86"/>
      <c r="J23" s="38"/>
      <c r="K23" s="29"/>
    </row>
    <row r="24" spans="1:11" s="34" customFormat="1" ht="13.5" customHeight="1" x14ac:dyDescent="0.2">
      <c r="A24" s="39"/>
      <c r="B24" s="194" t="s">
        <v>19</v>
      </c>
      <c r="C24" s="195"/>
      <c r="D24" s="196"/>
      <c r="E24" s="37"/>
      <c r="F24" s="134" t="str">
        <f t="shared" si="0"/>
        <v/>
      </c>
      <c r="G24" s="37"/>
      <c r="H24" s="134" t="str">
        <f t="shared" ref="H24" si="1">IF(G24="","",ROUND(($H$17*G24)/100,2))</f>
        <v/>
      </c>
      <c r="I24" s="86"/>
      <c r="J24" s="38"/>
      <c r="K24" s="33"/>
    </row>
    <row r="25" spans="1:11" s="34" customFormat="1" ht="13.5" customHeight="1" x14ac:dyDescent="0.2">
      <c r="A25" s="39"/>
      <c r="B25" s="205" t="s">
        <v>20</v>
      </c>
      <c r="C25" s="206"/>
      <c r="D25" s="207"/>
      <c r="E25" s="52"/>
      <c r="F25" s="138" t="str">
        <f>IF(E25="","",ROUND(($F$17*E25)/100,2))</f>
        <v/>
      </c>
      <c r="G25" s="122"/>
      <c r="H25" s="134" t="str">
        <f>IF(G25="","",ROUND(($H$17*G25)/100,2))</f>
        <v/>
      </c>
      <c r="I25" s="83"/>
      <c r="J25" s="115"/>
      <c r="K25" s="33"/>
    </row>
    <row r="26" spans="1:11" s="30" customFormat="1" ht="13.5" customHeight="1" thickBot="1" x14ac:dyDescent="0.25">
      <c r="A26" s="201" t="s">
        <v>72</v>
      </c>
      <c r="B26" s="201"/>
      <c r="C26" s="201"/>
      <c r="D26" s="202"/>
      <c r="E26" s="139" t="str">
        <f>IF(SUM(E19:E25)="","",IF(SUM(E19:E25)=0,"",ROUND(SUM(E19:E25),2)))</f>
        <v/>
      </c>
      <c r="F26" s="135" t="str">
        <f>IF(SUM(F19:F25)="","",IF(SUM(F19:F25)=0,"",ROUND(SUM(F19:F25),2)))</f>
        <v/>
      </c>
      <c r="G26" s="135" t="str">
        <f>IF(SUM(G19:G25)="","",IF(SUM(G19:G25)=0,"",ROUND(SUM(G19:G25),2)))</f>
        <v/>
      </c>
      <c r="H26" s="135" t="str">
        <f>IF(SUM(H19:H25)="","",IF(SUM(H19:H25)=0,"",ROUND(SUM(H19:H25),2)))</f>
        <v/>
      </c>
      <c r="I26" s="85"/>
      <c r="J26" s="36"/>
      <c r="K26" s="29"/>
    </row>
    <row r="27" spans="1:11" s="30" customFormat="1" ht="12.75" customHeight="1" thickBot="1" x14ac:dyDescent="0.25">
      <c r="A27" s="192" t="s">
        <v>68</v>
      </c>
      <c r="B27" s="192"/>
      <c r="C27" s="192"/>
      <c r="D27" s="193"/>
      <c r="E27" s="140" t="str">
        <f>IFERROR(ROUND(SUM(E26+E17),2),"")</f>
        <v/>
      </c>
      <c r="F27" s="140" t="str">
        <f t="shared" ref="F27:H27" si="2">IFERROR(ROUND(SUM(F26+F17),2),"")</f>
        <v/>
      </c>
      <c r="G27" s="140" t="str">
        <f t="shared" si="2"/>
        <v/>
      </c>
      <c r="H27" s="140" t="str">
        <f t="shared" si="2"/>
        <v/>
      </c>
      <c r="I27" s="85"/>
      <c r="J27" s="36"/>
      <c r="K27" s="29"/>
    </row>
    <row r="28" spans="1:11" s="30" customFormat="1" ht="13.5" customHeight="1" x14ac:dyDescent="0.2">
      <c r="A28" s="43" t="s">
        <v>21</v>
      </c>
      <c r="B28" s="181" t="s">
        <v>22</v>
      </c>
      <c r="C28" s="181"/>
      <c r="D28" s="182"/>
      <c r="E28" s="208"/>
      <c r="F28" s="208"/>
      <c r="G28" s="208"/>
      <c r="H28" s="130"/>
      <c r="I28" s="86"/>
      <c r="J28" s="38"/>
      <c r="K28" s="29"/>
    </row>
    <row r="29" spans="1:11" s="34" customFormat="1" ht="13.5" customHeight="1" x14ac:dyDescent="0.2">
      <c r="A29" s="141" t="s">
        <v>23</v>
      </c>
      <c r="B29" s="211" t="s">
        <v>24</v>
      </c>
      <c r="C29" s="212"/>
      <c r="D29" s="213"/>
      <c r="E29" s="208"/>
      <c r="F29" s="208"/>
      <c r="G29" s="208"/>
      <c r="H29" s="130"/>
      <c r="I29" s="86"/>
      <c r="J29" s="38"/>
      <c r="K29" s="33"/>
    </row>
    <row r="30" spans="1:11" s="30" customFormat="1" ht="24.75" customHeight="1" x14ac:dyDescent="0.2">
      <c r="A30" s="39"/>
      <c r="B30" s="194" t="s">
        <v>69</v>
      </c>
      <c r="C30" s="195"/>
      <c r="D30" s="196"/>
      <c r="E30" s="37"/>
      <c r="F30" s="134" t="str">
        <f>IF(E30="","",ROUND(($F$17*E30)/100,2))</f>
        <v/>
      </c>
      <c r="G30" s="37"/>
      <c r="H30" s="134" t="str">
        <f>IF(G30="","",ROUND(($H$17*G30)/100,2))</f>
        <v/>
      </c>
      <c r="I30" s="83"/>
      <c r="J30" s="115"/>
      <c r="K30" s="29"/>
    </row>
    <row r="31" spans="1:11" s="30" customFormat="1" ht="13.5" customHeight="1" x14ac:dyDescent="0.2">
      <c r="A31" s="39"/>
      <c r="B31" s="214" t="s">
        <v>91</v>
      </c>
      <c r="C31" s="215"/>
      <c r="D31" s="216"/>
      <c r="E31" s="37"/>
      <c r="F31" s="134" t="str">
        <f>IF(E31="","",ROUND(($F$17*E31)/100,2))</f>
        <v/>
      </c>
      <c r="G31" s="37"/>
      <c r="H31" s="134" t="str">
        <f t="shared" ref="H31" si="3">IF(G31="","",ROUND(($H$17*G31)/100,2))</f>
        <v/>
      </c>
      <c r="I31" s="84"/>
      <c r="J31" s="35"/>
      <c r="K31" s="29"/>
    </row>
    <row r="32" spans="1:11" s="30" customFormat="1" ht="13.5" customHeight="1" x14ac:dyDescent="0.2">
      <c r="A32" s="39"/>
      <c r="B32" s="194" t="s">
        <v>26</v>
      </c>
      <c r="C32" s="195"/>
      <c r="D32" s="196"/>
      <c r="E32" s="37"/>
      <c r="F32" s="134" t="str">
        <f>IF(E32="","",ROUND(($F$17*E32)/100,2))</f>
        <v/>
      </c>
      <c r="G32" s="37"/>
      <c r="H32" s="134" t="str">
        <f t="shared" ref="H32:H33" si="4">IF(G32="","",ROUND(($H$17*G32)/100,2))</f>
        <v/>
      </c>
      <c r="I32" s="86"/>
      <c r="J32" s="38"/>
      <c r="K32" s="29"/>
    </row>
    <row r="33" spans="1:15" s="30" customFormat="1" ht="13.5" customHeight="1" x14ac:dyDescent="0.2">
      <c r="A33" s="39"/>
      <c r="B33" s="194" t="s">
        <v>27</v>
      </c>
      <c r="C33" s="195"/>
      <c r="D33" s="196"/>
      <c r="E33" s="37"/>
      <c r="F33" s="134" t="str">
        <f t="shared" ref="F33" si="5">IF(E33="","",ROUND(($F$17*E33)/100,2))</f>
        <v/>
      </c>
      <c r="G33" s="37"/>
      <c r="H33" s="134" t="str">
        <f t="shared" si="4"/>
        <v/>
      </c>
      <c r="I33" s="86"/>
      <c r="J33" s="38"/>
      <c r="K33" s="29"/>
    </row>
    <row r="34" spans="1:15" s="30" customFormat="1" ht="13.5" customHeight="1" x14ac:dyDescent="0.2">
      <c r="A34" s="39"/>
      <c r="B34" s="194" t="s">
        <v>29</v>
      </c>
      <c r="C34" s="195"/>
      <c r="D34" s="196"/>
      <c r="E34" s="37"/>
      <c r="F34" s="134" t="str">
        <f>IF(E34="","",ROUND(($F$17*E34)/100,2))</f>
        <v/>
      </c>
      <c r="G34" s="37"/>
      <c r="H34" s="134" t="str">
        <f>IF(G34="","",ROUND(($H$17*G34)/100,2))</f>
        <v/>
      </c>
      <c r="I34" s="86"/>
      <c r="J34" s="38"/>
      <c r="K34" s="29"/>
    </row>
    <row r="35" spans="1:15" s="34" customFormat="1" ht="13.5" customHeight="1" x14ac:dyDescent="0.2">
      <c r="A35" s="142"/>
      <c r="B35" s="212" t="s">
        <v>30</v>
      </c>
      <c r="C35" s="212"/>
      <c r="D35" s="213"/>
      <c r="E35" s="143" t="str">
        <f>IF(SUM(E30:E34)="","",IF(SUM(E30:E34)=0,"",ROUND(SUM(E30:E34),2)))</f>
        <v/>
      </c>
      <c r="F35" s="143" t="str">
        <f>IF(SUM(F30:F34)="","",IF(SUM(F30:F34)=0,"",ROUND(SUM(F30:F34),2)))</f>
        <v/>
      </c>
      <c r="G35" s="143" t="str">
        <f>IF(SUM(G30:G34)="","",IF(SUM(G30:G34)=0,"",ROUND(SUM(G30:G34),2)))</f>
        <v/>
      </c>
      <c r="H35" s="143" t="str">
        <f>IF(SUM(H30:H34)="","",IF(SUM(H30:H34)=0,"",ROUND(SUM(H30:H34),2)))</f>
        <v/>
      </c>
      <c r="I35" s="86"/>
      <c r="J35" s="38"/>
      <c r="K35" s="33"/>
    </row>
    <row r="36" spans="1:15" s="30" customFormat="1" ht="13.5" customHeight="1" x14ac:dyDescent="0.2">
      <c r="A36" s="217" t="s">
        <v>31</v>
      </c>
      <c r="B36" s="44" t="s">
        <v>25</v>
      </c>
      <c r="C36" s="44"/>
      <c r="D36" s="44"/>
      <c r="E36" s="144"/>
      <c r="F36" s="144"/>
      <c r="G36" s="144"/>
      <c r="H36" s="144"/>
      <c r="I36" s="83"/>
      <c r="J36" s="115"/>
      <c r="K36" s="29"/>
    </row>
    <row r="37" spans="1:15" s="30" customFormat="1" ht="13.5" customHeight="1" x14ac:dyDescent="0.2">
      <c r="A37" s="218"/>
      <c r="B37" s="45" t="s">
        <v>28</v>
      </c>
      <c r="C37" s="46"/>
      <c r="D37" s="47"/>
      <c r="E37" s="37"/>
      <c r="F37" s="134" t="str">
        <f>IF(E37="","",ROUND(($F$17*E37)/100,2))</f>
        <v/>
      </c>
      <c r="G37" s="37"/>
      <c r="H37" s="134" t="str">
        <f>IF(G37="","",ROUND(($H$17*G37)/100,2))</f>
        <v/>
      </c>
      <c r="I37" s="84"/>
      <c r="J37" s="35"/>
      <c r="K37" s="29"/>
    </row>
    <row r="38" spans="1:15" s="30" customFormat="1" ht="13.5" customHeight="1" x14ac:dyDescent="0.2">
      <c r="A38" s="218"/>
      <c r="B38" s="48" t="s">
        <v>32</v>
      </c>
      <c r="C38" s="49"/>
      <c r="D38" s="50"/>
      <c r="E38" s="37"/>
      <c r="F38" s="134" t="str">
        <f>IF(E38="","",ROUND(($F$17*E38)/100,2))</f>
        <v/>
      </c>
      <c r="G38" s="37"/>
      <c r="H38" s="134" t="str">
        <f>IF(G38="","",ROUND(($H$17*G38)/100,2))</f>
        <v/>
      </c>
      <c r="I38" s="84"/>
      <c r="J38" s="35"/>
      <c r="K38" s="29"/>
    </row>
    <row r="39" spans="1:15" s="30" customFormat="1" ht="13.5" customHeight="1" x14ac:dyDescent="0.2">
      <c r="A39" s="219"/>
      <c r="B39" s="211" t="s">
        <v>33</v>
      </c>
      <c r="C39" s="212"/>
      <c r="D39" s="213"/>
      <c r="E39" s="145" t="str">
        <f>IF(SUM(E37:E38)="","",IF(SUM(E37:E38)=0,"",ROUND(SUM(E37:E38),2)))</f>
        <v/>
      </c>
      <c r="F39" s="145" t="str">
        <f t="shared" ref="F39:H39" si="6">IF(SUM(F37:F38)="","",IF(SUM(F37:F38)=0,"",ROUND(SUM(F37:F38),2)))</f>
        <v/>
      </c>
      <c r="G39" s="145" t="str">
        <f t="shared" si="6"/>
        <v/>
      </c>
      <c r="H39" s="145" t="str">
        <f t="shared" si="6"/>
        <v/>
      </c>
      <c r="I39" s="86"/>
      <c r="J39" s="38"/>
      <c r="K39" s="29"/>
    </row>
    <row r="40" spans="1:15" s="30" customFormat="1" ht="13.5" customHeight="1" thickBot="1" x14ac:dyDescent="0.25">
      <c r="A40" s="201" t="s">
        <v>34</v>
      </c>
      <c r="B40" s="201"/>
      <c r="C40" s="128"/>
      <c r="D40" s="129"/>
      <c r="E40" s="135" t="str">
        <f>IFERROR(ROUND(SUM(E35+E39),2),"")</f>
        <v/>
      </c>
      <c r="F40" s="135" t="str">
        <f>IFERROR(ROUND(SUM(F35+F39),2),"")</f>
        <v/>
      </c>
      <c r="G40" s="135" t="str">
        <f>IFERROR(ROUND(SUM(G35+G39),2),"")</f>
        <v/>
      </c>
      <c r="H40" s="135" t="str">
        <f>IFERROR(ROUND(SUM(H35+H39),2),"")</f>
        <v/>
      </c>
      <c r="I40" s="86"/>
      <c r="J40" s="38"/>
      <c r="K40" s="29"/>
    </row>
    <row r="41" spans="1:15" s="30" customFormat="1" ht="13.5" customHeight="1" x14ac:dyDescent="0.2">
      <c r="A41" s="51" t="s">
        <v>35</v>
      </c>
      <c r="B41" s="203" t="s">
        <v>36</v>
      </c>
      <c r="C41" s="203"/>
      <c r="D41" s="204"/>
      <c r="E41" s="29"/>
      <c r="F41" s="29"/>
      <c r="G41" s="29"/>
      <c r="H41" s="29"/>
      <c r="I41" s="86"/>
      <c r="J41" s="38"/>
      <c r="K41" s="29"/>
    </row>
    <row r="42" spans="1:15" s="30" customFormat="1" ht="13.5" customHeight="1" x14ac:dyDescent="0.2">
      <c r="A42" s="227"/>
      <c r="B42" s="230" t="s">
        <v>37</v>
      </c>
      <c r="C42" s="231"/>
      <c r="D42" s="232"/>
      <c r="E42" s="37"/>
      <c r="F42" s="134" t="str">
        <f>IF(E42="","",ROUND(($F$17*E42)/100,2))</f>
        <v/>
      </c>
      <c r="G42" s="37"/>
      <c r="H42" s="134" t="str">
        <f>IF(G42="","",ROUND(($H$17*G42)/100,2))</f>
        <v/>
      </c>
      <c r="I42" s="84"/>
      <c r="J42" s="35"/>
      <c r="K42" s="29"/>
    </row>
    <row r="43" spans="1:15" s="30" customFormat="1" ht="13.5" customHeight="1" x14ac:dyDescent="0.2">
      <c r="A43" s="228"/>
      <c r="B43" s="230" t="s">
        <v>38</v>
      </c>
      <c r="C43" s="231"/>
      <c r="D43" s="232"/>
      <c r="E43" s="37"/>
      <c r="F43" s="134" t="str">
        <f>IF(E43="","",ROUND(($F$17*E43)/100,2))</f>
        <v/>
      </c>
      <c r="G43" s="37"/>
      <c r="H43" s="134" t="str">
        <f>IF(G43="","",ROUND(($H$17*G43)/100,2))</f>
        <v/>
      </c>
      <c r="I43" s="86"/>
      <c r="J43" s="38"/>
      <c r="K43" s="29"/>
    </row>
    <row r="44" spans="1:15" s="30" customFormat="1" ht="13.5" customHeight="1" x14ac:dyDescent="0.2">
      <c r="A44" s="229"/>
      <c r="B44" s="194" t="s">
        <v>39</v>
      </c>
      <c r="C44" s="195"/>
      <c r="D44" s="196"/>
      <c r="E44" s="37"/>
      <c r="F44" s="134" t="str">
        <f>IF(E44="","",ROUND(($F$17*E44)/100,2))</f>
        <v/>
      </c>
      <c r="G44" s="37"/>
      <c r="H44" s="134" t="str">
        <f>IF(G44="","",ROUND(($H$17*G44)/100,2))</f>
        <v/>
      </c>
      <c r="I44" s="86"/>
      <c r="J44" s="38"/>
      <c r="K44" s="29"/>
    </row>
    <row r="45" spans="1:15" s="30" customFormat="1" ht="13.5" customHeight="1" thickBot="1" x14ac:dyDescent="0.25">
      <c r="A45" s="201" t="s">
        <v>41</v>
      </c>
      <c r="B45" s="201"/>
      <c r="C45" s="201"/>
      <c r="D45" s="202"/>
      <c r="E45" s="135" t="str">
        <f>IF(SUM(E42:E44)="","",IF(SUM(E42:E44)=0,"",ROUND(SUM(E42:E44),2)))</f>
        <v/>
      </c>
      <c r="F45" s="135" t="str">
        <f t="shared" ref="F45:H45" si="7">IF(SUM(F42:F44)="","",IF(SUM(F42:F44)=0,"",ROUND(SUM(F42:F44),2)))</f>
        <v/>
      </c>
      <c r="G45" s="135" t="str">
        <f t="shared" si="7"/>
        <v/>
      </c>
      <c r="H45" s="135" t="str">
        <f t="shared" si="7"/>
        <v/>
      </c>
      <c r="I45" s="86"/>
      <c r="J45" s="38"/>
      <c r="K45" s="29"/>
    </row>
    <row r="46" spans="1:15" s="30" customFormat="1" ht="13.5" customHeight="1" x14ac:dyDescent="0.2">
      <c r="A46" s="53" t="s">
        <v>43</v>
      </c>
      <c r="B46" s="233" t="s">
        <v>44</v>
      </c>
      <c r="C46" s="233"/>
      <c r="D46" s="233"/>
      <c r="E46" s="146" t="str">
        <f>IFERROR(ROUND(SUM(E17+E26+E40+E45),2),"")</f>
        <v/>
      </c>
      <c r="F46" s="146" t="str">
        <f t="shared" ref="F46:H46" si="8">IFERROR(ROUND(SUM(F17+F26+F40+F45),2),"")</f>
        <v/>
      </c>
      <c r="G46" s="146" t="str">
        <f t="shared" si="8"/>
        <v/>
      </c>
      <c r="H46" s="146" t="str">
        <f t="shared" si="8"/>
        <v/>
      </c>
      <c r="I46" s="86"/>
      <c r="J46" s="38"/>
      <c r="K46" s="29"/>
    </row>
    <row r="47" spans="1:15" s="34" customFormat="1" ht="17.25" customHeight="1" x14ac:dyDescent="0.2">
      <c r="A47" s="53" t="s">
        <v>46</v>
      </c>
      <c r="B47" s="234" t="s">
        <v>40</v>
      </c>
      <c r="C47" s="234"/>
      <c r="D47" s="234"/>
      <c r="E47" s="54"/>
      <c r="F47" s="134" t="str">
        <f>IF(E47="","",ROUND(($F$17*E47)/100,2))</f>
        <v/>
      </c>
      <c r="G47" s="52"/>
      <c r="H47" s="134" t="str">
        <f>IF(G47="","",ROUND(($H$17*G47)/100,2))</f>
        <v/>
      </c>
      <c r="I47" s="87"/>
      <c r="J47" s="55"/>
      <c r="K47" s="33"/>
    </row>
    <row r="48" spans="1:15" s="34" customFormat="1" ht="17.25" customHeight="1" thickBot="1" x14ac:dyDescent="0.3">
      <c r="A48" s="53" t="s">
        <v>47</v>
      </c>
      <c r="B48" s="235" t="s">
        <v>42</v>
      </c>
      <c r="C48" s="235"/>
      <c r="D48" s="235"/>
      <c r="E48" s="54"/>
      <c r="F48" s="138" t="str">
        <f>IF(E48="","",IF(E48=0,0,ROUND((F46*E48)/100,2)))</f>
        <v/>
      </c>
      <c r="G48" s="52"/>
      <c r="H48" s="138" t="str">
        <f>IF(G48="","",IF(G48=0,0,ROUND((H46*G48)/100,2)))</f>
        <v/>
      </c>
      <c r="I48" s="87"/>
      <c r="J48" s="55"/>
      <c r="K48" s="24"/>
      <c r="L48" s="25"/>
      <c r="M48" s="25"/>
      <c r="N48" s="25"/>
      <c r="O48" s="25"/>
    </row>
    <row r="49" spans="1:15" s="116" customFormat="1" ht="26.25" customHeight="1" x14ac:dyDescent="0.2">
      <c r="A49" s="236" t="s">
        <v>45</v>
      </c>
      <c r="B49" s="237"/>
      <c r="C49" s="237"/>
      <c r="D49" s="238"/>
      <c r="E49" s="147" t="str">
        <f>IFERROR(ROUND(SUM((F49*100)/F17),2),"")</f>
        <v/>
      </c>
      <c r="F49" s="147" t="str">
        <f>IF(SUM(F46:F48)="","",IF(SUM(F46:F48)=0,"",ROUND(SUM(F46:F48),2)))</f>
        <v/>
      </c>
      <c r="G49" s="147" t="str">
        <f>IFERROR(ROUND(SUM(H49*100/H17),2),"")</f>
        <v/>
      </c>
      <c r="H49" s="147" t="str">
        <f>IF(SUM(H46:H48)="","",IF(SUM(H46:H48)=0,"",ROUND(SUM(H46:H48),2)))</f>
        <v/>
      </c>
      <c r="I49" s="88"/>
      <c r="J49" s="56"/>
      <c r="K49" s="33"/>
      <c r="L49" s="34"/>
      <c r="M49" s="34"/>
      <c r="N49" s="34"/>
      <c r="O49" s="34"/>
    </row>
    <row r="50" spans="1:15" s="116" customFormat="1" ht="20.25" customHeight="1" x14ac:dyDescent="0.2">
      <c r="A50" s="220" t="s">
        <v>48</v>
      </c>
      <c r="B50" s="220"/>
      <c r="C50" s="220"/>
      <c r="D50" s="221"/>
      <c r="E50" s="148" t="str">
        <f>IF(E49="","",ROUND((E49-E17),2))</f>
        <v/>
      </c>
      <c r="F50" s="148" t="str">
        <f>IF(F49="","",ROUND((F49-F17),2))</f>
        <v/>
      </c>
      <c r="G50" s="148" t="str">
        <f>IF(G49="","",ROUND((G49-G17),2))</f>
        <v/>
      </c>
      <c r="H50" s="148" t="str">
        <f>IF(H49="","",ROUND((H49-H17),2))</f>
        <v/>
      </c>
      <c r="I50" s="88"/>
      <c r="J50" s="56"/>
      <c r="K50" s="33"/>
      <c r="L50" s="34"/>
      <c r="M50" s="34"/>
      <c r="N50" s="34"/>
      <c r="O50" s="34"/>
    </row>
    <row r="51" spans="1:15" s="106" customFormat="1" ht="31.5" customHeight="1" x14ac:dyDescent="0.25">
      <c r="A51" s="101" t="s">
        <v>49</v>
      </c>
      <c r="B51" s="102"/>
      <c r="C51" s="102"/>
      <c r="D51" s="102"/>
      <c r="E51" s="102"/>
      <c r="F51" s="102"/>
      <c r="G51" s="103"/>
      <c r="H51" s="104"/>
      <c r="I51" s="105"/>
      <c r="J51" s="103"/>
    </row>
    <row r="52" spans="1:15" s="110" customFormat="1" ht="18.75" customHeight="1" x14ac:dyDescent="0.2">
      <c r="A52" s="107"/>
      <c r="B52" s="107"/>
      <c r="C52" s="107"/>
      <c r="D52" s="107"/>
      <c r="E52" s="83"/>
      <c r="F52" s="83"/>
      <c r="G52" s="83"/>
      <c r="H52" s="83"/>
      <c r="I52" s="88"/>
      <c r="J52" s="88"/>
      <c r="K52" s="108"/>
      <c r="L52" s="109"/>
      <c r="M52" s="109"/>
      <c r="N52" s="109"/>
      <c r="O52" s="109"/>
    </row>
    <row r="53" spans="1:15" s="106" customFormat="1" ht="22.5" customHeight="1" x14ac:dyDescent="0.25">
      <c r="A53" s="111" t="s">
        <v>66</v>
      </c>
      <c r="B53" s="102"/>
      <c r="C53" s="102"/>
      <c r="D53" s="102"/>
      <c r="E53" s="102"/>
      <c r="F53" s="102"/>
      <c r="G53" s="103"/>
      <c r="H53" s="104"/>
      <c r="I53" s="105"/>
      <c r="J53" s="103"/>
    </row>
    <row r="54" spans="1:15" s="106" customFormat="1" ht="9.75" customHeight="1" thickBot="1" x14ac:dyDescent="0.3">
      <c r="A54" s="107"/>
      <c r="B54" s="107"/>
      <c r="C54" s="107"/>
      <c r="D54" s="107"/>
      <c r="E54" s="83"/>
      <c r="F54" s="83"/>
      <c r="G54" s="83"/>
      <c r="H54" s="88"/>
      <c r="I54" s="88"/>
      <c r="J54" s="105"/>
      <c r="K54" s="105"/>
    </row>
    <row r="55" spans="1:15" s="58" customFormat="1" ht="42.75" customHeight="1" thickBot="1" x14ac:dyDescent="0.3">
      <c r="A55" s="59"/>
      <c r="B55" s="60"/>
      <c r="C55" s="60"/>
      <c r="D55" s="224" t="s">
        <v>5</v>
      </c>
      <c r="E55" s="225"/>
      <c r="F55" s="226"/>
      <c r="G55" s="224" t="s">
        <v>50</v>
      </c>
      <c r="H55" s="225"/>
      <c r="I55" s="226"/>
      <c r="J55" s="62"/>
    </row>
    <row r="56" spans="1:15" s="58" customFormat="1" ht="114.75" customHeight="1" thickBot="1" x14ac:dyDescent="0.25">
      <c r="A56" s="239" t="s">
        <v>55</v>
      </c>
      <c r="B56" s="240"/>
      <c r="C56" s="61" t="s">
        <v>56</v>
      </c>
      <c r="D56" s="117" t="s">
        <v>74</v>
      </c>
      <c r="E56" s="117" t="s">
        <v>51</v>
      </c>
      <c r="F56" s="117" t="s">
        <v>57</v>
      </c>
      <c r="G56" s="117" t="s">
        <v>79</v>
      </c>
      <c r="H56" s="117" t="s">
        <v>51</v>
      </c>
      <c r="I56" s="117" t="s">
        <v>52</v>
      </c>
      <c r="J56" s="62"/>
    </row>
    <row r="57" spans="1:15" s="58" customFormat="1" ht="17.25" customHeight="1" x14ac:dyDescent="0.2">
      <c r="A57" s="241" t="s">
        <v>53</v>
      </c>
      <c r="B57" s="242"/>
      <c r="C57" s="63"/>
      <c r="D57" s="150" t="str">
        <f>IF(C57="","",IF(C57=0,0,ROUND(C57%*$E$64,2)))</f>
        <v/>
      </c>
      <c r="E57" s="281" t="str">
        <f>IF(C57="","",IF(C57=0,0,ROUND($F$15*C57%,2)))</f>
        <v/>
      </c>
      <c r="F57" s="151" t="str">
        <f>IF(C57="","",IF(C57=0,0,ROUND(SUM(E57+$F$49),2)))</f>
        <v/>
      </c>
      <c r="G57" s="150" t="str">
        <f>IF(C57="","",IF(C57=0,0,ROUND(C57%*$G$64,2)))</f>
        <v/>
      </c>
      <c r="H57" s="281" t="str">
        <f>IF(C57="","",IF(C57=0,0,ROUND($H$15*C57%,2)))</f>
        <v/>
      </c>
      <c r="I57" s="151" t="str">
        <f>IF(C57="","",IF(C57=0,0,ROUND(SUM(H57+$H$49),2)))</f>
        <v/>
      </c>
      <c r="J57" s="62"/>
    </row>
    <row r="58" spans="1:15" s="58" customFormat="1" ht="15.75" customHeight="1" x14ac:dyDescent="0.2">
      <c r="A58" s="243" t="s">
        <v>54</v>
      </c>
      <c r="B58" s="244"/>
      <c r="C58" s="64"/>
      <c r="D58" s="152" t="str">
        <f>IF(C58="","",IF(C58=0,0,ROUND(C58%*$E$64,2)))</f>
        <v/>
      </c>
      <c r="E58" s="282" t="str">
        <f t="shared" ref="E58:E61" si="9">IF(C58="","",IF(C58=0,0,ROUND($F$15*C58%,2)))</f>
        <v/>
      </c>
      <c r="F58" s="153" t="str">
        <f t="shared" ref="F58:F60" si="10">IF(C58="","",IF(C58=0,0,ROUND(SUM(E58+$F$49),2)))</f>
        <v/>
      </c>
      <c r="G58" s="154" t="str">
        <f>IF(C58="","",IF(C58=0,0,ROUND(C58%*$G$64,2)))</f>
        <v/>
      </c>
      <c r="H58" s="282" t="str">
        <f t="shared" ref="H58:H61" si="11">IF(C58="","",IF(C58=0,0,ROUND($H$15*C58%,2)))</f>
        <v/>
      </c>
      <c r="I58" s="153" t="str">
        <f t="shared" ref="I58:I60" si="12">IF(C58="","",IF(C58=0,0,ROUND(SUM(H58+$H$49),2)))</f>
        <v/>
      </c>
      <c r="J58" s="62"/>
    </row>
    <row r="59" spans="1:15" s="58" customFormat="1" ht="18.75" customHeight="1" x14ac:dyDescent="0.2">
      <c r="A59" s="243" t="s">
        <v>58</v>
      </c>
      <c r="B59" s="244"/>
      <c r="C59" s="64"/>
      <c r="D59" s="152" t="str">
        <f>IF(C59="","",IF(C59=0,0,ROUND(C59%*$E$64,2)))</f>
        <v/>
      </c>
      <c r="E59" s="282" t="str">
        <f t="shared" si="9"/>
        <v/>
      </c>
      <c r="F59" s="153" t="str">
        <f t="shared" si="10"/>
        <v/>
      </c>
      <c r="G59" s="152" t="str">
        <f>IF(C59="","",IF(C59=0,0,ROUND(C59%*$G$64,2)))</f>
        <v/>
      </c>
      <c r="H59" s="282" t="str">
        <f t="shared" si="11"/>
        <v/>
      </c>
      <c r="I59" s="153" t="str">
        <f t="shared" si="12"/>
        <v/>
      </c>
      <c r="J59" s="62"/>
    </row>
    <row r="60" spans="1:15" s="67" customFormat="1" ht="15.75" customHeight="1" x14ac:dyDescent="0.25">
      <c r="A60" s="243" t="s">
        <v>59</v>
      </c>
      <c r="B60" s="244"/>
      <c r="C60" s="64"/>
      <c r="D60" s="152" t="str">
        <f>IF(C60="","",IF(C60=0,0,ROUND(C60%*$E$64,2)))</f>
        <v/>
      </c>
      <c r="E60" s="282" t="str">
        <f t="shared" si="9"/>
        <v/>
      </c>
      <c r="F60" s="153" t="str">
        <f t="shared" si="10"/>
        <v/>
      </c>
      <c r="G60" s="154" t="str">
        <f>IF(C60="","",IF(C60=0,0,ROUND(C60%*$G$64,2)))</f>
        <v/>
      </c>
      <c r="H60" s="282" t="str">
        <f t="shared" si="11"/>
        <v/>
      </c>
      <c r="I60" s="153" t="str">
        <f t="shared" si="12"/>
        <v/>
      </c>
      <c r="J60" s="66"/>
    </row>
    <row r="61" spans="1:15" s="116" customFormat="1" ht="15.75" customHeight="1" thickBot="1" x14ac:dyDescent="0.3">
      <c r="A61" s="246" t="s">
        <v>60</v>
      </c>
      <c r="B61" s="247"/>
      <c r="C61" s="65"/>
      <c r="D61" s="155" t="str">
        <f>IF(C61="","",IF(C61=0,0,ROUND(C61%*$E$64,2)))</f>
        <v/>
      </c>
      <c r="E61" s="283" t="str">
        <f t="shared" si="9"/>
        <v/>
      </c>
      <c r="F61" s="156" t="str">
        <f>IF(C61="","",IF(C61=0,0,ROUND(SUM(E61+$F$49),2)))</f>
        <v/>
      </c>
      <c r="G61" s="155" t="str">
        <f>IF(C61="","",IF(C61=0,0,ROUND(C61%*$G$64,2)))</f>
        <v/>
      </c>
      <c r="H61" s="283" t="str">
        <f t="shared" si="11"/>
        <v/>
      </c>
      <c r="I61" s="156" t="str">
        <f>IF(C61="","",IF(C61=0,0,ROUND(SUM(H61+$H$49),2)))</f>
        <v/>
      </c>
      <c r="J61" s="68"/>
    </row>
    <row r="62" spans="1:15" s="116" customFormat="1" ht="12" x14ac:dyDescent="0.25">
      <c r="A62" s="119"/>
      <c r="B62" s="120"/>
      <c r="C62" s="120"/>
      <c r="D62" s="120"/>
      <c r="E62" s="121"/>
      <c r="F62" s="121"/>
      <c r="G62" s="121"/>
      <c r="H62" s="121"/>
      <c r="I62" s="121"/>
      <c r="J62" s="118"/>
    </row>
    <row r="63" spans="1:15" s="116" customFormat="1" ht="12" x14ac:dyDescent="0.25">
      <c r="A63" s="119"/>
      <c r="B63" s="120"/>
      <c r="C63" s="120"/>
      <c r="D63" s="120"/>
      <c r="E63" s="121"/>
      <c r="F63" s="121"/>
      <c r="G63" s="121"/>
      <c r="H63" s="121"/>
      <c r="I63" s="121"/>
      <c r="J63" s="118"/>
    </row>
    <row r="64" spans="1:15" s="58" customFormat="1" ht="25.5" hidden="1" customHeight="1" x14ac:dyDescent="0.25">
      <c r="A64" s="222" t="s">
        <v>78</v>
      </c>
      <c r="B64" s="222"/>
      <c r="C64" s="222"/>
      <c r="D64" s="223"/>
      <c r="E64" s="148" t="str">
        <f>IFERROR(ROUND(SUM(((E17+E26)*100)/E49),2),"")</f>
        <v/>
      </c>
      <c r="F64" s="115"/>
      <c r="G64" s="148" t="str">
        <f>IFERROR(ROUND(SUM(((G17+G26)*100)/G49),2),"")</f>
        <v/>
      </c>
      <c r="H64" s="56"/>
      <c r="I64" s="88"/>
      <c r="J64" s="57"/>
      <c r="K64" s="57"/>
    </row>
    <row r="65" spans="1:11" s="58" customFormat="1" ht="14.25" customHeight="1" x14ac:dyDescent="0.25">
      <c r="A65" s="112"/>
      <c r="B65" s="112"/>
      <c r="C65" s="112"/>
      <c r="D65" s="112"/>
      <c r="E65" s="115"/>
      <c r="F65" s="115"/>
      <c r="G65" s="115"/>
      <c r="H65" s="56"/>
      <c r="I65" s="56"/>
      <c r="J65" s="113"/>
      <c r="K65" s="113"/>
    </row>
    <row r="66" spans="1:11" ht="28.5" customHeight="1" x14ac:dyDescent="0.2">
      <c r="A66" s="248" t="s">
        <v>104</v>
      </c>
      <c r="B66" s="248"/>
      <c r="C66" s="248"/>
      <c r="D66" s="248"/>
      <c r="E66" s="248"/>
      <c r="F66" s="248"/>
      <c r="G66" s="248"/>
      <c r="H66" s="248"/>
      <c r="I66" s="248"/>
    </row>
    <row r="67" spans="1:11" ht="15" customHeight="1" x14ac:dyDescent="0.2">
      <c r="A67" s="249" t="s">
        <v>80</v>
      </c>
      <c r="B67" s="249"/>
      <c r="C67" s="249"/>
      <c r="D67" s="249"/>
      <c r="E67" s="249"/>
      <c r="F67" s="249"/>
      <c r="G67" s="249"/>
      <c r="H67" s="249"/>
      <c r="I67" s="249"/>
    </row>
    <row r="68" spans="1:11" ht="15" hidden="1" x14ac:dyDescent="0.25">
      <c r="A68" s="245" t="s">
        <v>75</v>
      </c>
      <c r="B68" s="245"/>
      <c r="C68" s="245"/>
      <c r="D68" s="245"/>
      <c r="E68" s="245"/>
      <c r="F68" s="245"/>
      <c r="G68" s="245"/>
      <c r="H68" s="245"/>
      <c r="I68" s="245"/>
      <c r="J68" s="149"/>
      <c r="K68" s="149"/>
    </row>
    <row r="69" spans="1:11" ht="12.75" customHeight="1" x14ac:dyDescent="0.2">
      <c r="A69" s="245" t="s">
        <v>76</v>
      </c>
      <c r="B69" s="245"/>
      <c r="C69" s="245"/>
      <c r="D69" s="245"/>
      <c r="E69" s="245"/>
      <c r="F69" s="245"/>
      <c r="G69" s="245"/>
      <c r="H69" s="245"/>
      <c r="I69" s="245"/>
    </row>
    <row r="70" spans="1:11" ht="12.75" customHeight="1" x14ac:dyDescent="0.2">
      <c r="A70" s="70" t="s">
        <v>77</v>
      </c>
      <c r="B70" s="71" t="s">
        <v>70</v>
      </c>
      <c r="C70" s="71"/>
      <c r="D70" s="71"/>
      <c r="E70" s="72"/>
      <c r="F70" s="72"/>
      <c r="G70" s="72"/>
      <c r="H70" s="72"/>
      <c r="I70" s="72"/>
    </row>
    <row r="71" spans="1:11" ht="56.25" customHeight="1" x14ac:dyDescent="0.2">
      <c r="A71" s="245"/>
      <c r="B71" s="245"/>
      <c r="C71" s="71"/>
      <c r="D71" s="71"/>
      <c r="E71" s="72"/>
      <c r="F71" s="72"/>
      <c r="G71" s="72"/>
      <c r="H71" s="72"/>
      <c r="I71" s="72"/>
    </row>
    <row r="72" spans="1:11" x14ac:dyDescent="0.2">
      <c r="A72" s="70"/>
      <c r="B72" s="71"/>
      <c r="C72" s="71"/>
      <c r="D72" s="71"/>
      <c r="E72" s="72"/>
      <c r="F72" s="72"/>
      <c r="G72" s="72"/>
      <c r="H72" s="72"/>
      <c r="I72" s="72"/>
    </row>
    <row r="73" spans="1:11" x14ac:dyDescent="0.2">
      <c r="A73" s="70"/>
      <c r="B73" s="71"/>
      <c r="C73" s="71"/>
      <c r="D73" s="71"/>
      <c r="E73" s="72"/>
      <c r="F73" s="72"/>
      <c r="G73" s="72"/>
      <c r="H73" s="72"/>
      <c r="I73" s="72"/>
    </row>
  </sheetData>
  <sheetProtection algorithmName="SHA-512" hashValue="aTSQbUbPZKIUEy1cECd6/B8AA9zqz9HqeDwL2GaJEY+lMKzBjom5oHeddPOHF1A/mOkbfinswvBQWCbeW8IpcQ==" saltValue="G9Wh6eljOpdIvefGEh3J6g==" spinCount="100000" sheet="1" objects="1" scenarios="1"/>
  <protectedRanges>
    <protectedRange algorithmName="SHA-512" hashValue="dt0ZseO67/8qRlNaL+G/nQEC/5MARdrSYZS8zrXJPQ8K/vV50qVgkofn/KV8iqirq1RGtzpyrxI3PzxQzz6dAQ==" saltValue="VNZQNINyAKOG8u1K4fsItA==" spinCount="100000" sqref="C57:C61" name="Bereich16"/>
    <protectedRange algorithmName="SHA-512" hashValue="Ec23V31yyckH5M7VOAnaWH7mYIUq7WptirRQ7tUTnYTuPKDGf/NJu/VDmgMacYzb7U7csQYqGhszN+I5WdBo7w==" saltValue="MiK/bInp97B3qNZ/A8WmJQ==" spinCount="100000" sqref="G47:G48" name="Bereich15"/>
    <protectedRange algorithmName="SHA-512" hashValue="XMSMMg9z1OcD3TRRWe/bws3gQa6TpYHimLm3lIu7LG+NFIj+2u6aXHvIzOB8SoDCyUmbKAgJcziwrZGHc4vD+g==" saltValue="+CqVFCgylbiN7nENTesu0g==" spinCount="100000" sqref="E47:E48" name="Bereich14"/>
    <protectedRange algorithmName="SHA-512" hashValue="2PjC9EwN61j1DJdzw4MpPaUKdl1D2vk3INJCdwgEiQJgaLhm8Z0W9niFHqJO3SyMtyf3iDGZI5rrhhK/+4dUPg==" saltValue="8qolJ7U6/dxb7NtIetdnOA==" spinCount="100000" sqref="G42:G44" name="Bereich13"/>
    <protectedRange algorithmName="SHA-512" hashValue="JBC0LCPrP9AwZ2D4Dpw3fUIyza3LoKId36ZX1F2fD9i+QP264bZp3V2+drMpzdXrVyvPis/fWarBf5gvyagiDg==" saltValue="2ouB/OLlGBeQiTYspUFA0w==" spinCount="100000" sqref="E42:E44" name="Bereich12"/>
    <protectedRange algorithmName="SHA-512" hashValue="WUZSN+h2AxkT6WHgqoDn5wCCPc6t5zWGTlc7rUCSOUjYz7o7KTOHcaerWIgUDw6XTXtOCulX5N+lMuGOBU3tmA==" saltValue="MxrsdPeLdRtX3qa9fpGxjA==" spinCount="100000" sqref="G37:G38" name="Bereich11"/>
    <protectedRange algorithmName="SHA-512" hashValue="rKG5sHsaGIDLMfjBav/IAa0F41LxUs1iQczf4UhLHpmucOBIi0g30BVhkUVFtinURsueyoeV2z29Q1U+LvI/sQ==" saltValue="ssTiZpv15lN+5583YAyuSQ==" spinCount="100000" sqref="G37:G38" name="Bereich10"/>
    <protectedRange algorithmName="SHA-512" hashValue="kU2aeCSl82XAr5BORMpfR3CAvVYXSyFXh4i+4FMhuIesQpX6Wh24O0stsa8/LQTSe6hLaBWPbK5gJCX9eiZrmA==" saltValue="isJmJnIVEsIF+ksxuijGFQ==" spinCount="100000" sqref="E37:E38" name="Bereich9"/>
    <protectedRange algorithmName="SHA-512" hashValue="rVsQLBJiie2qrRB9pad8I/eOxpSmlNbqy9ikCP7yVMur3QVn8Wf/3Ja9TNALZhOwfKQWgBZkxiSC/1ZdFgF22A==" saltValue="ybJFDwt2vYHKd7U5+dixdw==" spinCount="100000" sqref="G30:G34" name="Bereich8"/>
    <protectedRange algorithmName="SHA-512" hashValue="h1az4zX+DlOJbwxeOJFmQ590NAnRb+ih4aIPTVEys+EfT5+B9Qn5l0kxlF68BtxDntvj4Zujsy53guwU+6V0/Q==" saltValue="hTsE0iL31pe0DY5K73GsZA==" spinCount="100000" sqref="E30:E34" name="Bereich7"/>
    <protectedRange algorithmName="SHA-512" hashValue="08TJ3zbuZ74bGhQrvHUgMoAQfLUGqLfGl0h9/fifTGXYixYK0/Fmnf9fJ8q7W1lwSZZjTR1an7igyxvQBn139w==" saltValue="Vd4dDsl+oED5rCuUANEGzA==" spinCount="100000" sqref="G23:G25" name="Bereich6"/>
    <protectedRange algorithmName="SHA-512" hashValue="yzWouOBui+DHOmCSuCG1jY9fo3SB8aB5aIK0+706ybikWraIQ+qN9QLp7ReiZl7W9FIBztzukElxObGR85xlRg==" saltValue="waPxwdlarqbdAaGQQuUgUQ==" spinCount="100000" sqref="G19:G20" name="Bereich5"/>
    <protectedRange algorithmName="SHA-512" hashValue="5FWg51uz4TqA3dMc4BxaRvHl1UreqbnDgm6ksidkDU5SSDksih96kxcMcC0NNxNKapnqUgT67BgWqeB3vkAAOA==" saltValue="OGH8tOIsuliJR3XmaXWFJw==" spinCount="100000" sqref="E19:E25" name="Bereich4"/>
    <protectedRange algorithmName="SHA-512" hashValue="ImEgh7wJUumNvZpJG6NG9AWchBv/ftu2W8AYiGhM0IJecE8e7EyiR4yVJSEGKogV3kM2Z5QOCatANCwwMLn7dw==" saltValue="MdJ6OiT4gPLvhSU4K8j49A==" spinCount="100000" sqref="H15:H16" name="Bereich3"/>
    <protectedRange algorithmName="SHA-512" hashValue="/ciggCg6i6Rc32cKHcL1Q2mc31d3Zi44cvE2I6Sn8MF14RtF07JW4FMa6EQBv0PzTpTCSWBp0GM+OL0RoC4x0w==" saltValue="EBiTXaIUA6ETjXJuC6Nlug==" spinCount="100000" sqref="F15:F16" name="Bereich2"/>
    <protectedRange algorithmName="SHA-512" hashValue="Ofj7PR4JiG+mwtRRnvbmmDJE+ohlP550KrlGew9IgIJOIBqzJRZrgwRRpIiOtHRT/jJDxPQuBm0/6JmnNwVXDg==" saltValue="gqFvtyDeEVbZO57CH5Kvvg==" spinCount="100000" sqref="E10" name="Bereich1"/>
  </protectedRanges>
  <mergeCells count="69">
    <mergeCell ref="A71:B71"/>
    <mergeCell ref="A69:I69"/>
    <mergeCell ref="A68:I68"/>
    <mergeCell ref="A61:B61"/>
    <mergeCell ref="A66:I66"/>
    <mergeCell ref="A67:I67"/>
    <mergeCell ref="G55:I55"/>
    <mergeCell ref="A56:B56"/>
    <mergeCell ref="A57:B57"/>
    <mergeCell ref="A59:B59"/>
    <mergeCell ref="A60:B60"/>
    <mergeCell ref="A58:B58"/>
    <mergeCell ref="A50:D50"/>
    <mergeCell ref="A64:D64"/>
    <mergeCell ref="D55:F55"/>
    <mergeCell ref="A40:B40"/>
    <mergeCell ref="B41:D41"/>
    <mergeCell ref="A42:A44"/>
    <mergeCell ref="B42:D42"/>
    <mergeCell ref="B43:D43"/>
    <mergeCell ref="B44:D44"/>
    <mergeCell ref="A45:D45"/>
    <mergeCell ref="B46:D46"/>
    <mergeCell ref="B47:D47"/>
    <mergeCell ref="B48:D48"/>
    <mergeCell ref="A49:D49"/>
    <mergeCell ref="B33:D33"/>
    <mergeCell ref="B34:D34"/>
    <mergeCell ref="B35:D35"/>
    <mergeCell ref="A36:A39"/>
    <mergeCell ref="B39:D39"/>
    <mergeCell ref="B29:D29"/>
    <mergeCell ref="E29:G29"/>
    <mergeCell ref="B30:D30"/>
    <mergeCell ref="B32:D32"/>
    <mergeCell ref="B31:D31"/>
    <mergeCell ref="A27:D27"/>
    <mergeCell ref="B28:D28"/>
    <mergeCell ref="B21:D21"/>
    <mergeCell ref="A11:D12"/>
    <mergeCell ref="E12:F12"/>
    <mergeCell ref="A17:D17"/>
    <mergeCell ref="B18:D18"/>
    <mergeCell ref="B19:D19"/>
    <mergeCell ref="B20:D20"/>
    <mergeCell ref="B22:D22"/>
    <mergeCell ref="B23:D23"/>
    <mergeCell ref="B24:D24"/>
    <mergeCell ref="B25:D25"/>
    <mergeCell ref="A26:D26"/>
    <mergeCell ref="E28:G28"/>
    <mergeCell ref="G12:H12"/>
    <mergeCell ref="A13:D13"/>
    <mergeCell ref="B14:D14"/>
    <mergeCell ref="B15:D15"/>
    <mergeCell ref="B16:D16"/>
    <mergeCell ref="A10:D10"/>
    <mergeCell ref="E10:H10"/>
    <mergeCell ref="A1:B1"/>
    <mergeCell ref="A2:G2"/>
    <mergeCell ref="A3:H3"/>
    <mergeCell ref="A4:H4"/>
    <mergeCell ref="A5:H5"/>
    <mergeCell ref="A6:H6"/>
    <mergeCell ref="A7:D7"/>
    <mergeCell ref="E7:H7"/>
    <mergeCell ref="A8:D9"/>
    <mergeCell ref="E8:H8"/>
    <mergeCell ref="E9:H9"/>
  </mergeCells>
  <dataValidations count="1">
    <dataValidation allowBlank="1" showInputMessage="1" showErrorMessage="1" prompt="Zutreffenden TV aus dem Reiter Textbausteine TV einkopieren." sqref="E9:H9"/>
  </dataValidations>
  <printOptions horizontalCentered="1"/>
  <pageMargins left="0.70866141732283472" right="0.70866141732283472" top="0.19685039370078741" bottom="0.43307086614173229" header="0" footer="0.19685039370078741"/>
  <pageSetup paperSize="9" scale="54" fitToWidth="2" orientation="portrait" r:id="rId1"/>
  <headerFooter>
    <oddFoote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showGridLines="0" view="pageBreakPreview" zoomScale="110" zoomScaleNormal="84" zoomScaleSheetLayoutView="110" workbookViewId="0">
      <selection activeCell="A66" sqref="A66:I66"/>
    </sheetView>
  </sheetViews>
  <sheetFormatPr baseColWidth="10" defaultRowHeight="11.25" x14ac:dyDescent="0.2"/>
  <cols>
    <col min="1" max="1" width="5.7109375" style="69" customWidth="1"/>
    <col min="2" max="2" width="70.7109375" style="114" customWidth="1"/>
    <col min="3" max="3" width="10.140625" style="114" customWidth="1"/>
    <col min="4" max="4" width="10.28515625" style="114" customWidth="1"/>
    <col min="5" max="10" width="11.28515625" style="1" customWidth="1"/>
    <col min="11" max="11" width="11.28515625" style="114" customWidth="1"/>
    <col min="12" max="16384" width="11.42578125" style="114"/>
  </cols>
  <sheetData>
    <row r="1" spans="1:11" s="2" customFormat="1" ht="21" customHeight="1" x14ac:dyDescent="0.25">
      <c r="A1" s="159" t="str">
        <f>Bedarfsleistung.!A1</f>
        <v>Vergabe Nr.: VOEK 053-25</v>
      </c>
      <c r="B1" s="159"/>
      <c r="C1" s="125"/>
      <c r="D1" s="125"/>
      <c r="E1" s="123"/>
      <c r="F1" s="123"/>
      <c r="G1" s="123"/>
      <c r="H1" s="73" t="s">
        <v>0</v>
      </c>
      <c r="I1" s="124"/>
      <c r="J1" s="124"/>
    </row>
    <row r="2" spans="1:11" s="2" customFormat="1" ht="28.5" customHeight="1" x14ac:dyDescent="0.25">
      <c r="A2" s="250" t="str">
        <f>Bedarfsleistung.!A2</f>
        <v>WE 141697 &amp; WE 150567: ITZBund 
Am Ehrenberg 8 und Otto-Hahn-Straße 26 in 98693 Ilmenau</v>
      </c>
      <c r="B2" s="250"/>
      <c r="C2" s="250"/>
      <c r="D2" s="250"/>
      <c r="E2" s="250"/>
      <c r="F2" s="250"/>
      <c r="G2" s="250"/>
      <c r="H2" s="74"/>
      <c r="I2" s="126"/>
      <c r="J2" s="133"/>
    </row>
    <row r="3" spans="1:11" s="2" customFormat="1" ht="31.5" customHeight="1" x14ac:dyDescent="0.25">
      <c r="A3" s="160" t="s">
        <v>1</v>
      </c>
      <c r="B3" s="160"/>
      <c r="C3" s="160"/>
      <c r="D3" s="160"/>
      <c r="E3" s="160"/>
      <c r="F3" s="160"/>
      <c r="G3" s="160"/>
      <c r="H3" s="160"/>
      <c r="I3" s="75"/>
      <c r="J3" s="3"/>
      <c r="K3" s="3"/>
    </row>
    <row r="4" spans="1:11" s="2" customFormat="1" ht="15.75" customHeight="1" x14ac:dyDescent="0.25">
      <c r="A4" s="161" t="s">
        <v>2</v>
      </c>
      <c r="B4" s="161"/>
      <c r="C4" s="161"/>
      <c r="D4" s="161"/>
      <c r="E4" s="161"/>
      <c r="F4" s="161"/>
      <c r="G4" s="161"/>
      <c r="H4" s="161"/>
      <c r="I4" s="75"/>
      <c r="J4" s="3"/>
      <c r="K4" s="3"/>
    </row>
    <row r="5" spans="1:11" s="5" customFormat="1" ht="9.9499999999999993" customHeight="1" x14ac:dyDescent="0.25">
      <c r="A5" s="162"/>
      <c r="B5" s="162"/>
      <c r="C5" s="162"/>
      <c r="D5" s="162"/>
      <c r="E5" s="162"/>
      <c r="F5" s="162"/>
      <c r="G5" s="162"/>
      <c r="H5" s="162"/>
      <c r="I5" s="127"/>
      <c r="J5" s="4"/>
    </row>
    <row r="6" spans="1:11" s="8" customFormat="1" ht="57" customHeight="1" x14ac:dyDescent="0.25">
      <c r="A6" s="251" t="s">
        <v>97</v>
      </c>
      <c r="B6" s="252"/>
      <c r="C6" s="252"/>
      <c r="D6" s="252"/>
      <c r="E6" s="252"/>
      <c r="F6" s="252"/>
      <c r="G6" s="252"/>
      <c r="H6" s="252"/>
      <c r="I6" s="76"/>
      <c r="J6" s="6"/>
      <c r="K6" s="7"/>
    </row>
    <row r="7" spans="1:11" s="11" customFormat="1" ht="150.75" customHeight="1" x14ac:dyDescent="0.25">
      <c r="A7" s="165" t="s">
        <v>83</v>
      </c>
      <c r="B7" s="166"/>
      <c r="C7" s="166"/>
      <c r="D7" s="167"/>
      <c r="E7" s="168" t="str">
        <f>Bedarfsleistung.!C8</f>
        <v>Tarifvertrag für Sicherheitsdienstleistungen 
im Freistaat Thüringen 
vom 11. Januar 2024
gültig mit Wirkung ab 1. Januar 2024</v>
      </c>
      <c r="F7" s="168"/>
      <c r="G7" s="168"/>
      <c r="H7" s="168"/>
      <c r="I7" s="77"/>
      <c r="J7" s="9"/>
      <c r="K7" s="10"/>
    </row>
    <row r="8" spans="1:11" s="11" customFormat="1" ht="33" customHeight="1" x14ac:dyDescent="0.25">
      <c r="A8" s="169" t="s">
        <v>3</v>
      </c>
      <c r="B8" s="170"/>
      <c r="C8" s="170"/>
      <c r="D8" s="171"/>
      <c r="E8" s="175" t="s">
        <v>95</v>
      </c>
      <c r="F8" s="176"/>
      <c r="G8" s="176"/>
      <c r="H8" s="177"/>
      <c r="I8" s="77"/>
      <c r="J8" s="9"/>
      <c r="K8" s="10"/>
    </row>
    <row r="9" spans="1:11" s="11" customFormat="1" ht="42.75" customHeight="1" x14ac:dyDescent="0.25">
      <c r="A9" s="172"/>
      <c r="B9" s="173"/>
      <c r="C9" s="173"/>
      <c r="D9" s="174"/>
      <c r="E9" s="178" t="s">
        <v>84</v>
      </c>
      <c r="F9" s="178"/>
      <c r="G9" s="178"/>
      <c r="H9" s="178"/>
      <c r="I9" s="78"/>
      <c r="J9" s="12"/>
      <c r="K9" s="10"/>
    </row>
    <row r="10" spans="1:11" s="11" customFormat="1" ht="30" customHeight="1" x14ac:dyDescent="0.25">
      <c r="A10" s="189" t="s">
        <v>4</v>
      </c>
      <c r="B10" s="190"/>
      <c r="C10" s="190"/>
      <c r="D10" s="191"/>
      <c r="E10" s="158"/>
      <c r="F10" s="158"/>
      <c r="G10" s="158"/>
      <c r="H10" s="158"/>
      <c r="I10" s="79"/>
      <c r="J10" s="13"/>
      <c r="K10" s="10"/>
    </row>
    <row r="11" spans="1:11" s="8" customFormat="1" ht="10.5" customHeight="1" thickBot="1" x14ac:dyDescent="0.3">
      <c r="A11" s="197"/>
      <c r="B11" s="197"/>
      <c r="C11" s="197"/>
      <c r="D11" s="197"/>
      <c r="E11" s="14"/>
      <c r="F11" s="14"/>
      <c r="G11" s="14"/>
      <c r="H11" s="14"/>
      <c r="I11" s="14"/>
      <c r="J11" s="15"/>
      <c r="K11" s="7"/>
    </row>
    <row r="12" spans="1:11" s="18" customFormat="1" ht="23.25" customHeight="1" thickBot="1" x14ac:dyDescent="0.3">
      <c r="A12" s="198"/>
      <c r="B12" s="198"/>
      <c r="C12" s="198"/>
      <c r="D12" s="198"/>
      <c r="E12" s="199" t="s">
        <v>5</v>
      </c>
      <c r="F12" s="200"/>
      <c r="G12" s="209" t="s">
        <v>6</v>
      </c>
      <c r="H12" s="210"/>
      <c r="I12" s="80"/>
      <c r="J12" s="16"/>
      <c r="K12" s="17"/>
    </row>
    <row r="13" spans="1:11" s="25" customFormat="1" ht="15" customHeight="1" x14ac:dyDescent="0.25">
      <c r="A13" s="179"/>
      <c r="B13" s="179"/>
      <c r="C13" s="179"/>
      <c r="D13" s="180"/>
      <c r="E13" s="19" t="s">
        <v>7</v>
      </c>
      <c r="F13" s="20" t="s">
        <v>8</v>
      </c>
      <c r="G13" s="21" t="s">
        <v>7</v>
      </c>
      <c r="H13" s="22" t="s">
        <v>8</v>
      </c>
      <c r="I13" s="81"/>
      <c r="J13" s="23"/>
      <c r="K13" s="24"/>
    </row>
    <row r="14" spans="1:11" s="30" customFormat="1" ht="13.5" customHeight="1" x14ac:dyDescent="0.2">
      <c r="A14" s="26" t="s">
        <v>10</v>
      </c>
      <c r="B14" s="181" t="s">
        <v>73</v>
      </c>
      <c r="C14" s="181"/>
      <c r="D14" s="182"/>
      <c r="E14" s="27"/>
      <c r="F14" s="27"/>
      <c r="G14" s="27"/>
      <c r="H14" s="27"/>
      <c r="I14" s="82"/>
      <c r="J14" s="28"/>
      <c r="K14" s="29"/>
    </row>
    <row r="15" spans="1:11" s="30" customFormat="1" ht="20.25" customHeight="1" x14ac:dyDescent="0.2">
      <c r="A15" s="132" t="s">
        <v>11</v>
      </c>
      <c r="B15" s="183" t="s">
        <v>9</v>
      </c>
      <c r="C15" s="184"/>
      <c r="D15" s="185"/>
      <c r="E15" s="134" t="str">
        <f>IF(F15="","",ROUND((100*F15)/F17,2))</f>
        <v/>
      </c>
      <c r="F15" s="32"/>
      <c r="G15" s="134" t="str">
        <f>IF(H15="","",ROUND((100*H15)/H17,2))</f>
        <v/>
      </c>
      <c r="H15" s="32"/>
      <c r="I15" s="82"/>
      <c r="J15" s="28"/>
      <c r="K15" s="29"/>
    </row>
    <row r="16" spans="1:11" s="34" customFormat="1" ht="19.5" customHeight="1" x14ac:dyDescent="0.2">
      <c r="A16" s="131" t="s">
        <v>12</v>
      </c>
      <c r="B16" s="186" t="s">
        <v>82</v>
      </c>
      <c r="C16" s="187"/>
      <c r="D16" s="188"/>
      <c r="E16" s="134" t="str">
        <f>IF(F16="","",ROUND((100*F16)/F17,2))</f>
        <v/>
      </c>
      <c r="F16" s="31"/>
      <c r="G16" s="134" t="str">
        <f>IF(H16="","",ROUND((100*H16)/H17,2))</f>
        <v/>
      </c>
      <c r="H16" s="31"/>
      <c r="I16" s="83"/>
      <c r="J16" s="115"/>
      <c r="K16" s="33"/>
    </row>
    <row r="17" spans="1:11" s="34" customFormat="1" ht="13.5" customHeight="1" thickBot="1" x14ac:dyDescent="0.25">
      <c r="A17" s="201" t="s">
        <v>67</v>
      </c>
      <c r="B17" s="201"/>
      <c r="C17" s="201"/>
      <c r="D17" s="202"/>
      <c r="E17" s="135" t="str">
        <f>IF(SUM(E15:E16)=0,"",ROUND(SUM(E15:E16),2))</f>
        <v/>
      </c>
      <c r="F17" s="135" t="str">
        <f>IF(SUM(F15:F16)=0,"",ROUND(SUM(F15:F16),2))</f>
        <v/>
      </c>
      <c r="G17" s="136" t="str">
        <f>IF(SUM(G15:G16)=0,"",ROUND(SUM(G15:G16),2))</f>
        <v/>
      </c>
      <c r="H17" s="136" t="str">
        <f>IF(SUM(H15:H16)=0,"",ROUND(SUM(H15:H16),2))</f>
        <v/>
      </c>
      <c r="I17" s="84"/>
      <c r="J17" s="35"/>
      <c r="K17" s="33"/>
    </row>
    <row r="18" spans="1:11" s="30" customFormat="1" ht="13.5" customHeight="1" x14ac:dyDescent="0.2">
      <c r="A18" s="26" t="s">
        <v>13</v>
      </c>
      <c r="B18" s="203" t="s">
        <v>71</v>
      </c>
      <c r="C18" s="203"/>
      <c r="D18" s="204"/>
      <c r="E18" s="33"/>
      <c r="F18" s="33"/>
      <c r="G18" s="33"/>
      <c r="H18" s="33"/>
      <c r="I18" s="85"/>
      <c r="J18" s="36"/>
      <c r="K18" s="29"/>
    </row>
    <row r="19" spans="1:11" s="30" customFormat="1" ht="13.5" customHeight="1" x14ac:dyDescent="0.2">
      <c r="A19" s="39"/>
      <c r="B19" s="194" t="s">
        <v>14</v>
      </c>
      <c r="C19" s="195"/>
      <c r="D19" s="196"/>
      <c r="E19" s="37"/>
      <c r="F19" s="134" t="str">
        <f>IF(E19="","",ROUND(($F$17*E19)/100,2))</f>
        <v/>
      </c>
      <c r="G19" s="37"/>
      <c r="H19" s="134" t="str">
        <f>IF(G19="","",ROUND(($H$17*G19)/100,2))</f>
        <v/>
      </c>
      <c r="I19" s="86"/>
      <c r="J19" s="38"/>
      <c r="K19" s="29"/>
    </row>
    <row r="20" spans="1:11" s="30" customFormat="1" ht="13.5" customHeight="1" x14ac:dyDescent="0.2">
      <c r="A20" s="39"/>
      <c r="B20" s="194" t="s">
        <v>15</v>
      </c>
      <c r="C20" s="195"/>
      <c r="D20" s="196"/>
      <c r="E20" s="37"/>
      <c r="F20" s="134" t="str">
        <f>IF(E20="","",ROUND(($F$17*E20)/100,2))</f>
        <v/>
      </c>
      <c r="G20" s="37"/>
      <c r="H20" s="134" t="str">
        <f>IF(G20="","",ROUND(($H$17*G20)/100,2))</f>
        <v/>
      </c>
      <c r="I20" s="86"/>
      <c r="J20" s="38"/>
      <c r="K20" s="29"/>
    </row>
    <row r="21" spans="1:11" s="30" customFormat="1" ht="13.5" customHeight="1" x14ac:dyDescent="0.2">
      <c r="A21" s="39"/>
      <c r="B21" s="194" t="s">
        <v>16</v>
      </c>
      <c r="C21" s="195"/>
      <c r="D21" s="196"/>
      <c r="E21" s="37"/>
      <c r="F21" s="134" t="str">
        <f t="shared" ref="F21:F24" si="0">IF(E21="","",ROUND(($F$17*E21)/100,2))</f>
        <v/>
      </c>
      <c r="G21" s="40"/>
      <c r="H21" s="137"/>
      <c r="I21" s="86"/>
      <c r="J21" s="38"/>
      <c r="K21" s="29"/>
    </row>
    <row r="22" spans="1:11" s="30" customFormat="1" ht="13.5" customHeight="1" x14ac:dyDescent="0.2">
      <c r="A22" s="39"/>
      <c r="B22" s="194" t="s">
        <v>17</v>
      </c>
      <c r="C22" s="195"/>
      <c r="D22" s="196"/>
      <c r="E22" s="37"/>
      <c r="F22" s="134" t="str">
        <f t="shared" si="0"/>
        <v/>
      </c>
      <c r="G22" s="41"/>
      <c r="H22" s="42"/>
      <c r="I22" s="86"/>
      <c r="J22" s="38"/>
      <c r="K22" s="29"/>
    </row>
    <row r="23" spans="1:11" s="30" customFormat="1" ht="13.5" customHeight="1" x14ac:dyDescent="0.2">
      <c r="A23" s="39"/>
      <c r="B23" s="194" t="s">
        <v>18</v>
      </c>
      <c r="C23" s="195"/>
      <c r="D23" s="196"/>
      <c r="E23" s="37"/>
      <c r="F23" s="134" t="str">
        <f t="shared" si="0"/>
        <v/>
      </c>
      <c r="G23" s="37"/>
      <c r="H23" s="134" t="str">
        <f>IF(G23="","",ROUND(($H$17*G23)/100,2))</f>
        <v/>
      </c>
      <c r="I23" s="86"/>
      <c r="J23" s="38"/>
      <c r="K23" s="29"/>
    </row>
    <row r="24" spans="1:11" s="34" customFormat="1" ht="13.5" customHeight="1" x14ac:dyDescent="0.2">
      <c r="A24" s="39"/>
      <c r="B24" s="194" t="s">
        <v>19</v>
      </c>
      <c r="C24" s="195"/>
      <c r="D24" s="196"/>
      <c r="E24" s="37"/>
      <c r="F24" s="134" t="str">
        <f t="shared" si="0"/>
        <v/>
      </c>
      <c r="G24" s="37"/>
      <c r="H24" s="134" t="str">
        <f t="shared" ref="H24" si="1">IF(G24="","",ROUND(($H$17*G24)/100,2))</f>
        <v/>
      </c>
      <c r="I24" s="86"/>
      <c r="J24" s="38"/>
      <c r="K24" s="33"/>
    </row>
    <row r="25" spans="1:11" s="34" customFormat="1" ht="13.5" customHeight="1" x14ac:dyDescent="0.2">
      <c r="A25" s="39"/>
      <c r="B25" s="205" t="s">
        <v>20</v>
      </c>
      <c r="C25" s="206"/>
      <c r="D25" s="207"/>
      <c r="E25" s="52"/>
      <c r="F25" s="134" t="str">
        <f>IF(E25="","",ROUND(($F$17*E25)/100,2))</f>
        <v/>
      </c>
      <c r="G25" s="122"/>
      <c r="H25" s="134" t="str">
        <f>IF(G25="","",ROUND(($H$17*G25)/100,2))</f>
        <v/>
      </c>
      <c r="I25" s="83"/>
      <c r="J25" s="115"/>
      <c r="K25" s="33"/>
    </row>
    <row r="26" spans="1:11" s="30" customFormat="1" ht="13.5" customHeight="1" thickBot="1" x14ac:dyDescent="0.25">
      <c r="A26" s="201" t="s">
        <v>72</v>
      </c>
      <c r="B26" s="201"/>
      <c r="C26" s="201"/>
      <c r="D26" s="202"/>
      <c r="E26" s="139" t="str">
        <f>IF(SUM(E19:E25)="","",IF(SUM(E19:E25)=0,"",ROUND(SUM(E19:E25),2)))</f>
        <v/>
      </c>
      <c r="F26" s="135" t="str">
        <f>IF(SUM(F19:F25)="","",IF(SUM(F19:F25)=0,"",ROUND(SUM(F19:F25),2)))</f>
        <v/>
      </c>
      <c r="G26" s="135" t="str">
        <f>IF(SUM(G19:G25)="","",IF(SUM(G19:G25)=0,"",ROUND(SUM(G19:G25),2)))</f>
        <v/>
      </c>
      <c r="H26" s="135" t="str">
        <f>IF(SUM(H19:H25)="","",IF(SUM(H19:H25)=0,"",ROUND(SUM(H19:H25),2)))</f>
        <v/>
      </c>
      <c r="I26" s="85"/>
      <c r="J26" s="36"/>
      <c r="K26" s="29"/>
    </row>
    <row r="27" spans="1:11" s="30" customFormat="1" ht="12.75" customHeight="1" thickBot="1" x14ac:dyDescent="0.25">
      <c r="A27" s="192" t="s">
        <v>68</v>
      </c>
      <c r="B27" s="192"/>
      <c r="C27" s="192"/>
      <c r="D27" s="193"/>
      <c r="E27" s="140" t="str">
        <f>IFERROR(ROUND(SUM(E26+E17),2),"")</f>
        <v/>
      </c>
      <c r="F27" s="140" t="str">
        <f t="shared" ref="F27:H27" si="2">IFERROR(ROUND(SUM(F26+F17),2),"")</f>
        <v/>
      </c>
      <c r="G27" s="140" t="str">
        <f t="shared" si="2"/>
        <v/>
      </c>
      <c r="H27" s="140" t="str">
        <f t="shared" si="2"/>
        <v/>
      </c>
      <c r="I27" s="85"/>
      <c r="J27" s="36"/>
      <c r="K27" s="29"/>
    </row>
    <row r="28" spans="1:11" s="30" customFormat="1" ht="13.5" customHeight="1" x14ac:dyDescent="0.2">
      <c r="A28" s="43" t="s">
        <v>21</v>
      </c>
      <c r="B28" s="181" t="s">
        <v>22</v>
      </c>
      <c r="C28" s="181"/>
      <c r="D28" s="182"/>
      <c r="E28" s="208"/>
      <c r="F28" s="208"/>
      <c r="G28" s="208"/>
      <c r="H28" s="130"/>
      <c r="I28" s="86"/>
      <c r="J28" s="38"/>
      <c r="K28" s="29"/>
    </row>
    <row r="29" spans="1:11" s="34" customFormat="1" ht="13.5" customHeight="1" x14ac:dyDescent="0.2">
      <c r="A29" s="141" t="s">
        <v>23</v>
      </c>
      <c r="B29" s="211" t="s">
        <v>24</v>
      </c>
      <c r="C29" s="212"/>
      <c r="D29" s="213"/>
      <c r="E29" s="208"/>
      <c r="F29" s="208"/>
      <c r="G29" s="208"/>
      <c r="H29" s="130"/>
      <c r="I29" s="86"/>
      <c r="J29" s="38"/>
      <c r="K29" s="33"/>
    </row>
    <row r="30" spans="1:11" s="30" customFormat="1" ht="24.75" customHeight="1" x14ac:dyDescent="0.2">
      <c r="A30" s="39"/>
      <c r="B30" s="194" t="s">
        <v>69</v>
      </c>
      <c r="C30" s="195"/>
      <c r="D30" s="196"/>
      <c r="E30" s="37"/>
      <c r="F30" s="134" t="str">
        <f>IF(E30="","",ROUND(($F$17*E30)/100,2))</f>
        <v/>
      </c>
      <c r="G30" s="37"/>
      <c r="H30" s="134" t="str">
        <f>IF(G30="","",ROUND(($H$17*G30)/100,2))</f>
        <v/>
      </c>
      <c r="I30" s="83"/>
      <c r="J30" s="115"/>
      <c r="K30" s="29"/>
    </row>
    <row r="31" spans="1:11" s="30" customFormat="1" ht="13.5" customHeight="1" x14ac:dyDescent="0.2">
      <c r="A31" s="39"/>
      <c r="B31" s="214" t="s">
        <v>91</v>
      </c>
      <c r="C31" s="215"/>
      <c r="D31" s="216"/>
      <c r="E31" s="37"/>
      <c r="F31" s="134" t="str">
        <f>IF(E31="","",ROUND(($F$17*E31)/100,2))</f>
        <v/>
      </c>
      <c r="G31" s="37"/>
      <c r="H31" s="134" t="str">
        <f t="shared" ref="H31:H32" si="3">IF(G31="","",ROUND(($H$17*G31)/100,2))</f>
        <v/>
      </c>
      <c r="I31" s="84"/>
      <c r="J31" s="35"/>
      <c r="K31" s="29"/>
    </row>
    <row r="32" spans="1:11" s="30" customFormat="1" ht="13.5" customHeight="1" x14ac:dyDescent="0.2">
      <c r="A32" s="39"/>
      <c r="B32" s="194" t="s">
        <v>26</v>
      </c>
      <c r="C32" s="195"/>
      <c r="D32" s="196"/>
      <c r="E32" s="37"/>
      <c r="F32" s="134" t="str">
        <f>IF(E32="","",ROUND(($F$17*E32)/100,2))</f>
        <v/>
      </c>
      <c r="G32" s="37"/>
      <c r="H32" s="134" t="str">
        <f t="shared" si="3"/>
        <v/>
      </c>
      <c r="I32" s="86"/>
      <c r="J32" s="38"/>
      <c r="K32" s="29"/>
    </row>
    <row r="33" spans="1:15" s="30" customFormat="1" ht="13.5" customHeight="1" x14ac:dyDescent="0.2">
      <c r="A33" s="39"/>
      <c r="B33" s="194" t="s">
        <v>27</v>
      </c>
      <c r="C33" s="195"/>
      <c r="D33" s="196"/>
      <c r="E33" s="37"/>
      <c r="F33" s="134" t="str">
        <f>IF(E33="","",ROUND(($F$17*E33)/100,2))</f>
        <v/>
      </c>
      <c r="G33" s="37"/>
      <c r="H33" s="134" t="str">
        <f>IF(G33="","",ROUND(($H$17*G33)/100,2))</f>
        <v/>
      </c>
      <c r="I33" s="86"/>
      <c r="J33" s="38"/>
      <c r="K33" s="29"/>
    </row>
    <row r="34" spans="1:15" s="30" customFormat="1" ht="13.5" customHeight="1" x14ac:dyDescent="0.2">
      <c r="A34" s="39"/>
      <c r="B34" s="194" t="s">
        <v>29</v>
      </c>
      <c r="C34" s="195"/>
      <c r="D34" s="196"/>
      <c r="E34" s="37"/>
      <c r="F34" s="134" t="str">
        <f>IF(E34="","",ROUND(($F$17*E34)/100,2))</f>
        <v/>
      </c>
      <c r="G34" s="37"/>
      <c r="H34" s="134" t="str">
        <f>IF(G34="","",ROUND(($H$17*G34)/100,2))</f>
        <v/>
      </c>
      <c r="I34" s="86"/>
      <c r="J34" s="38"/>
      <c r="K34" s="29"/>
    </row>
    <row r="35" spans="1:15" s="34" customFormat="1" ht="13.5" customHeight="1" x14ac:dyDescent="0.2">
      <c r="A35" s="142"/>
      <c r="B35" s="212" t="s">
        <v>30</v>
      </c>
      <c r="C35" s="212"/>
      <c r="D35" s="213"/>
      <c r="E35" s="143" t="str">
        <f>IF(SUM(E30:E34)="","",IF(SUM(E30:E34)=0,"",ROUND(SUM(E30:E34),2)))</f>
        <v/>
      </c>
      <c r="F35" s="143" t="str">
        <f t="shared" ref="F35:H35" si="4">IF(SUM(F30:F34)="","",IF(SUM(F30:F34)=0,"",ROUND(SUM(F30:F34),2)))</f>
        <v/>
      </c>
      <c r="G35" s="143" t="str">
        <f t="shared" si="4"/>
        <v/>
      </c>
      <c r="H35" s="143" t="str">
        <f t="shared" si="4"/>
        <v/>
      </c>
      <c r="I35" s="86"/>
      <c r="J35" s="38"/>
      <c r="K35" s="33"/>
    </row>
    <row r="36" spans="1:15" s="30" customFormat="1" ht="13.5" customHeight="1" x14ac:dyDescent="0.2">
      <c r="A36" s="217" t="s">
        <v>31</v>
      </c>
      <c r="B36" s="44" t="s">
        <v>25</v>
      </c>
      <c r="C36" s="44"/>
      <c r="D36" s="44"/>
      <c r="E36" s="144"/>
      <c r="F36" s="144"/>
      <c r="G36" s="144"/>
      <c r="H36" s="144"/>
      <c r="I36" s="83"/>
      <c r="J36" s="115"/>
      <c r="K36" s="29"/>
    </row>
    <row r="37" spans="1:15" s="30" customFormat="1" ht="13.5" customHeight="1" x14ac:dyDescent="0.2">
      <c r="A37" s="218"/>
      <c r="B37" s="45" t="s">
        <v>28</v>
      </c>
      <c r="C37" s="46"/>
      <c r="D37" s="47"/>
      <c r="E37" s="37"/>
      <c r="F37" s="134" t="str">
        <f>IF(E37="","",ROUND(($F$17*E37)/100,2))</f>
        <v/>
      </c>
      <c r="G37" s="37"/>
      <c r="H37" s="134" t="str">
        <f>IF(G37="","",ROUND(($H$17*G37)/100,2))</f>
        <v/>
      </c>
      <c r="I37" s="84"/>
      <c r="J37" s="35"/>
      <c r="K37" s="29"/>
    </row>
    <row r="38" spans="1:15" s="30" customFormat="1" ht="13.5" customHeight="1" x14ac:dyDescent="0.2">
      <c r="A38" s="218"/>
      <c r="B38" s="48" t="s">
        <v>32</v>
      </c>
      <c r="C38" s="49"/>
      <c r="D38" s="50"/>
      <c r="E38" s="37"/>
      <c r="F38" s="134" t="str">
        <f>IF(E38="","",ROUND(($F$17*E38)/100,2))</f>
        <v/>
      </c>
      <c r="G38" s="37"/>
      <c r="H38" s="134" t="str">
        <f>IF(G38="","",ROUND(($H$17*G38)/100,2))</f>
        <v/>
      </c>
      <c r="I38" s="84"/>
      <c r="J38" s="35"/>
      <c r="K38" s="29"/>
    </row>
    <row r="39" spans="1:15" s="30" customFormat="1" ht="13.5" customHeight="1" x14ac:dyDescent="0.2">
      <c r="A39" s="219"/>
      <c r="B39" s="211" t="s">
        <v>33</v>
      </c>
      <c r="C39" s="212"/>
      <c r="D39" s="213"/>
      <c r="E39" s="145" t="str">
        <f>IF(SUM(E37:E38)="","",IF(SUM(E37:E38)=0,"",ROUND(SUM(E37:E38),2)))</f>
        <v/>
      </c>
      <c r="F39" s="145" t="str">
        <f>IF(SUM(F37:F38)="","",IF(SUM(F37:F38)=0,"",ROUND(SUM(F37:F38),2)))</f>
        <v/>
      </c>
      <c r="G39" s="145" t="str">
        <f t="shared" ref="G39:H39" si="5">IF(SUM(G37:G38)="","",IF(SUM(G37:G38)=0,"",ROUND(SUM(G37:G38),2)))</f>
        <v/>
      </c>
      <c r="H39" s="145" t="str">
        <f t="shared" si="5"/>
        <v/>
      </c>
      <c r="I39" s="86"/>
      <c r="J39" s="38"/>
      <c r="K39" s="29"/>
    </row>
    <row r="40" spans="1:15" s="30" customFormat="1" ht="13.5" customHeight="1" thickBot="1" x14ac:dyDescent="0.25">
      <c r="A40" s="201" t="s">
        <v>34</v>
      </c>
      <c r="B40" s="201"/>
      <c r="C40" s="128"/>
      <c r="D40" s="129"/>
      <c r="E40" s="135" t="str">
        <f>IFERROR(ROUND(SUM(E35+E39),2),"")</f>
        <v/>
      </c>
      <c r="F40" s="135" t="str">
        <f>IFERROR(ROUND(SUM(F35+F39),2),"")</f>
        <v/>
      </c>
      <c r="G40" s="135" t="str">
        <f>IFERROR(ROUND(SUM(G35+G39),2),"")</f>
        <v/>
      </c>
      <c r="H40" s="135" t="str">
        <f>IFERROR(ROUND(SUM(H35+H39),2),"")</f>
        <v/>
      </c>
      <c r="I40" s="86"/>
      <c r="J40" s="38"/>
      <c r="K40" s="29"/>
    </row>
    <row r="41" spans="1:15" s="30" customFormat="1" ht="13.5" customHeight="1" x14ac:dyDescent="0.2">
      <c r="A41" s="51" t="s">
        <v>35</v>
      </c>
      <c r="B41" s="203" t="s">
        <v>36</v>
      </c>
      <c r="C41" s="203"/>
      <c r="D41" s="204"/>
      <c r="E41" s="29"/>
      <c r="F41" s="29"/>
      <c r="G41" s="29"/>
      <c r="H41" s="29"/>
      <c r="I41" s="86"/>
      <c r="J41" s="38"/>
      <c r="K41" s="29"/>
    </row>
    <row r="42" spans="1:15" s="30" customFormat="1" ht="13.5" customHeight="1" x14ac:dyDescent="0.2">
      <c r="A42" s="227"/>
      <c r="B42" s="230" t="s">
        <v>37</v>
      </c>
      <c r="C42" s="231"/>
      <c r="D42" s="232"/>
      <c r="E42" s="37"/>
      <c r="F42" s="134" t="str">
        <f>IF(E42="","",ROUND(($F$17*E42)/100,2))</f>
        <v/>
      </c>
      <c r="G42" s="37"/>
      <c r="H42" s="134" t="str">
        <f>IF(G42="","",ROUND(($H$17*G42)/100,2))</f>
        <v/>
      </c>
      <c r="I42" s="84"/>
      <c r="J42" s="35"/>
      <c r="K42" s="29"/>
    </row>
    <row r="43" spans="1:15" s="30" customFormat="1" ht="13.5" customHeight="1" x14ac:dyDescent="0.2">
      <c r="A43" s="228"/>
      <c r="B43" s="230" t="s">
        <v>38</v>
      </c>
      <c r="C43" s="231"/>
      <c r="D43" s="232"/>
      <c r="E43" s="37"/>
      <c r="F43" s="134" t="str">
        <f t="shared" ref="F43" si="6">IF(E43="","",ROUND(($F$17*E43)/100,2))</f>
        <v/>
      </c>
      <c r="G43" s="37"/>
      <c r="H43" s="134" t="str">
        <f>IF(G43="","",ROUND(($H$17*G43)/100,2))</f>
        <v/>
      </c>
      <c r="I43" s="86"/>
      <c r="J43" s="38"/>
      <c r="K43" s="29"/>
    </row>
    <row r="44" spans="1:15" s="30" customFormat="1" ht="13.5" customHeight="1" x14ac:dyDescent="0.2">
      <c r="A44" s="229"/>
      <c r="B44" s="194" t="s">
        <v>39</v>
      </c>
      <c r="C44" s="195"/>
      <c r="D44" s="196"/>
      <c r="E44" s="37"/>
      <c r="F44" s="134" t="str">
        <f>IF(E44="","",ROUND(($F$17*E44)/100,2))</f>
        <v/>
      </c>
      <c r="G44" s="37"/>
      <c r="H44" s="134" t="str">
        <f>IF(G44="","",ROUND(($H$17*G44)/100,2))</f>
        <v/>
      </c>
      <c r="I44" s="86"/>
      <c r="J44" s="38"/>
      <c r="K44" s="29"/>
    </row>
    <row r="45" spans="1:15" s="30" customFormat="1" ht="13.5" customHeight="1" thickBot="1" x14ac:dyDescent="0.25">
      <c r="A45" s="201" t="s">
        <v>41</v>
      </c>
      <c r="B45" s="201"/>
      <c r="C45" s="201"/>
      <c r="D45" s="202"/>
      <c r="E45" s="135" t="str">
        <f>IF(SUM(E42:E44)="","",IF(SUM(E42:E44)=0,"",ROUND(SUM(E42:E44),2)))</f>
        <v/>
      </c>
      <c r="F45" s="135" t="str">
        <f t="shared" ref="F45:G45" si="7">IF(SUM(F42:F44)="","",IF(SUM(F42:F44)=0,"",ROUND(SUM(F42:F44),2)))</f>
        <v/>
      </c>
      <c r="G45" s="135" t="str">
        <f t="shared" si="7"/>
        <v/>
      </c>
      <c r="H45" s="135" t="str">
        <f>IF(SUM(H42:H44)="","",IF(SUM(H42:H44)=0,"",ROUND(SUM(H42:H44),2)))</f>
        <v/>
      </c>
      <c r="I45" s="86"/>
      <c r="J45" s="38"/>
      <c r="K45" s="29"/>
    </row>
    <row r="46" spans="1:15" s="30" customFormat="1" ht="13.5" customHeight="1" x14ac:dyDescent="0.2">
      <c r="A46" s="53" t="s">
        <v>43</v>
      </c>
      <c r="B46" s="233" t="s">
        <v>44</v>
      </c>
      <c r="C46" s="233"/>
      <c r="D46" s="233"/>
      <c r="E46" s="146" t="str">
        <f>IFERROR(ROUND(SUM(E17+E26+E40+E45),2),"")</f>
        <v/>
      </c>
      <c r="F46" s="146" t="str">
        <f t="shared" ref="F46:H46" si="8">IFERROR(ROUND(SUM(F17+F26+F40+F45),2),"")</f>
        <v/>
      </c>
      <c r="G46" s="146" t="str">
        <f t="shared" si="8"/>
        <v/>
      </c>
      <c r="H46" s="146" t="str">
        <f t="shared" si="8"/>
        <v/>
      </c>
      <c r="I46" s="86"/>
      <c r="J46" s="38"/>
      <c r="K46" s="29"/>
    </row>
    <row r="47" spans="1:15" s="34" customFormat="1" ht="17.25" customHeight="1" x14ac:dyDescent="0.2">
      <c r="A47" s="53" t="s">
        <v>46</v>
      </c>
      <c r="B47" s="234" t="s">
        <v>40</v>
      </c>
      <c r="C47" s="234"/>
      <c r="D47" s="234"/>
      <c r="E47" s="54"/>
      <c r="F47" s="134" t="str">
        <f>IF(E47="","",ROUND(($F$17*E47)/100,2))</f>
        <v/>
      </c>
      <c r="G47" s="52"/>
      <c r="H47" s="134" t="str">
        <f>IF(G47="","",ROUND(($H$17*G47)/100,2))</f>
        <v/>
      </c>
      <c r="I47" s="87"/>
      <c r="J47" s="55"/>
      <c r="K47" s="33"/>
    </row>
    <row r="48" spans="1:15" s="34" customFormat="1" ht="17.25" customHeight="1" thickBot="1" x14ac:dyDescent="0.3">
      <c r="A48" s="53" t="s">
        <v>47</v>
      </c>
      <c r="B48" s="235" t="s">
        <v>42</v>
      </c>
      <c r="C48" s="235"/>
      <c r="D48" s="235"/>
      <c r="E48" s="54"/>
      <c r="F48" s="138" t="str">
        <f>IF(E48="","",IF(E48=0,0,ROUND((F46*E48)/100,2)))</f>
        <v/>
      </c>
      <c r="G48" s="52"/>
      <c r="H48" s="138" t="str">
        <f>IF(G48="","",IF(G48=0,0,ROUND((H46*G48)/100,2)))</f>
        <v/>
      </c>
      <c r="I48" s="87"/>
      <c r="J48" s="55"/>
      <c r="K48" s="24"/>
      <c r="L48" s="25"/>
      <c r="M48" s="25"/>
      <c r="N48" s="25"/>
      <c r="O48" s="25"/>
    </row>
    <row r="49" spans="1:15" s="116" customFormat="1" ht="26.25" customHeight="1" x14ac:dyDescent="0.2">
      <c r="A49" s="236" t="s">
        <v>45</v>
      </c>
      <c r="B49" s="237"/>
      <c r="C49" s="237"/>
      <c r="D49" s="238"/>
      <c r="E49" s="147" t="str">
        <f>IFERROR(ROUND(SUM((F49*100)/F17),2),"")</f>
        <v/>
      </c>
      <c r="F49" s="147" t="str">
        <f>IF(SUM(F46:F48)="","",IF(SUM(F46:F48)=0,"",ROUND(SUM(F46:F48),2)))</f>
        <v/>
      </c>
      <c r="G49" s="147" t="str">
        <f>IFERROR(ROUND(SUM(H49*100/H17),2),"")</f>
        <v/>
      </c>
      <c r="H49" s="147" t="str">
        <f>IF(SUM(H46:H48)="","",IF(SUM(H46:H48)=0,"",ROUND(SUM(H46:H48),2)))</f>
        <v/>
      </c>
      <c r="I49" s="88"/>
      <c r="J49" s="56"/>
      <c r="K49" s="33"/>
      <c r="L49" s="34"/>
      <c r="M49" s="34"/>
      <c r="N49" s="34"/>
      <c r="O49" s="34"/>
    </row>
    <row r="50" spans="1:15" s="116" customFormat="1" ht="20.25" customHeight="1" x14ac:dyDescent="0.2">
      <c r="A50" s="220" t="s">
        <v>48</v>
      </c>
      <c r="B50" s="220"/>
      <c r="C50" s="220"/>
      <c r="D50" s="221"/>
      <c r="E50" s="148" t="str">
        <f>IF(E49="","",ROUND((E49-E17),2))</f>
        <v/>
      </c>
      <c r="F50" s="148" t="str">
        <f>IF(F49="","",ROUND((F49-F17),2))</f>
        <v/>
      </c>
      <c r="G50" s="148" t="str">
        <f>IF(G49="","",ROUND((G49-G17),2))</f>
        <v/>
      </c>
      <c r="H50" s="148" t="str">
        <f>IF(H49="","",ROUND((H49-H17),2))</f>
        <v/>
      </c>
      <c r="I50" s="88"/>
      <c r="J50" s="56"/>
      <c r="K50" s="33"/>
      <c r="L50" s="34"/>
      <c r="M50" s="34"/>
      <c r="N50" s="34"/>
      <c r="O50" s="34"/>
    </row>
    <row r="51" spans="1:15" s="106" customFormat="1" ht="31.5" customHeight="1" x14ac:dyDescent="0.25">
      <c r="A51" s="101" t="s">
        <v>49</v>
      </c>
      <c r="B51" s="102"/>
      <c r="C51" s="102"/>
      <c r="D51" s="102"/>
      <c r="E51" s="102"/>
      <c r="F51" s="102"/>
      <c r="G51" s="103"/>
      <c r="H51" s="104"/>
      <c r="I51" s="105"/>
      <c r="J51" s="103"/>
    </row>
    <row r="52" spans="1:15" s="110" customFormat="1" ht="18.75" customHeight="1" x14ac:dyDescent="0.2">
      <c r="A52" s="107"/>
      <c r="B52" s="107"/>
      <c r="C52" s="107"/>
      <c r="D52" s="107"/>
      <c r="E52" s="83"/>
      <c r="F52" s="83"/>
      <c r="G52" s="83"/>
      <c r="H52" s="83"/>
      <c r="I52" s="88"/>
      <c r="J52" s="88"/>
      <c r="K52" s="108"/>
      <c r="L52" s="109"/>
      <c r="M52" s="109"/>
      <c r="N52" s="109"/>
      <c r="O52" s="109"/>
    </row>
    <row r="53" spans="1:15" s="106" customFormat="1" ht="22.5" customHeight="1" x14ac:dyDescent="0.25">
      <c r="A53" s="111" t="s">
        <v>66</v>
      </c>
      <c r="B53" s="102"/>
      <c r="C53" s="102"/>
      <c r="D53" s="102"/>
      <c r="E53" s="102"/>
      <c r="F53" s="102"/>
      <c r="G53" s="103"/>
      <c r="H53" s="104"/>
      <c r="I53" s="105"/>
      <c r="J53" s="103"/>
    </row>
    <row r="54" spans="1:15" s="106" customFormat="1" ht="9.75" customHeight="1" thickBot="1" x14ac:dyDescent="0.3">
      <c r="A54" s="107"/>
      <c r="B54" s="107"/>
      <c r="C54" s="107"/>
      <c r="D54" s="107"/>
      <c r="E54" s="83"/>
      <c r="F54" s="83"/>
      <c r="G54" s="83"/>
      <c r="H54" s="88"/>
      <c r="I54" s="88"/>
      <c r="J54" s="105"/>
      <c r="K54" s="105"/>
    </row>
    <row r="55" spans="1:15" s="58" customFormat="1" ht="42.75" customHeight="1" thickBot="1" x14ac:dyDescent="0.3">
      <c r="A55" s="59"/>
      <c r="B55" s="60"/>
      <c r="C55" s="60"/>
      <c r="D55" s="224" t="s">
        <v>5</v>
      </c>
      <c r="E55" s="225"/>
      <c r="F55" s="226"/>
      <c r="G55" s="224" t="s">
        <v>50</v>
      </c>
      <c r="H55" s="225"/>
      <c r="I55" s="226"/>
      <c r="J55" s="62"/>
    </row>
    <row r="56" spans="1:15" s="58" customFormat="1" ht="114.75" customHeight="1" thickBot="1" x14ac:dyDescent="0.25">
      <c r="A56" s="239" t="s">
        <v>55</v>
      </c>
      <c r="B56" s="240"/>
      <c r="C56" s="61" t="s">
        <v>56</v>
      </c>
      <c r="D56" s="117" t="s">
        <v>74</v>
      </c>
      <c r="E56" s="117" t="s">
        <v>51</v>
      </c>
      <c r="F56" s="117" t="s">
        <v>57</v>
      </c>
      <c r="G56" s="117" t="s">
        <v>79</v>
      </c>
      <c r="H56" s="117" t="s">
        <v>51</v>
      </c>
      <c r="I56" s="117" t="s">
        <v>52</v>
      </c>
      <c r="J56" s="62"/>
    </row>
    <row r="57" spans="1:15" s="58" customFormat="1" ht="17.25" customHeight="1" x14ac:dyDescent="0.2">
      <c r="A57" s="241" t="s">
        <v>53</v>
      </c>
      <c r="B57" s="242"/>
      <c r="C57" s="63"/>
      <c r="D57" s="150" t="str">
        <f>IF(C57="","",IF(C57=0,0,ROUND(C57%*$E$63,2)))</f>
        <v/>
      </c>
      <c r="E57" s="281" t="str">
        <f>IF(C57="","",IF(C57=0,0,ROUND($F$14*C57%,2)))</f>
        <v/>
      </c>
      <c r="F57" s="151" t="str">
        <f>IF(C57="","",IF(C57=0,0,ROUND(SUM(E57+$F$49),2)))</f>
        <v/>
      </c>
      <c r="G57" s="150" t="str">
        <f>IF(C57="","",IF(C57=0,0,ROUND(C57%*$G$63,2)))</f>
        <v/>
      </c>
      <c r="H57" s="281" t="str">
        <f>IF(C57="","",IF(C57=0,0,ROUND($H$14*C57%,2)))</f>
        <v/>
      </c>
      <c r="I57" s="151" t="str">
        <f>IF(C57="","",IF(C57=0,0,ROUND(SUM(H57+$H$49),2)))</f>
        <v/>
      </c>
      <c r="J57" s="62"/>
    </row>
    <row r="58" spans="1:15" s="58" customFormat="1" ht="15.75" customHeight="1" x14ac:dyDescent="0.2">
      <c r="A58" s="243" t="s">
        <v>54</v>
      </c>
      <c r="B58" s="244"/>
      <c r="C58" s="64"/>
      <c r="D58" s="152" t="str">
        <f>IF(C58="","",IF(C58=0,0,ROUND(C58%*$E$63,2)))</f>
        <v/>
      </c>
      <c r="E58" s="282" t="str">
        <f t="shared" ref="E58:E61" si="9">IF(C58="","",IF(C58=0,0,ROUND($F$14*C58%,2)))</f>
        <v/>
      </c>
      <c r="F58" s="153" t="str">
        <f t="shared" ref="F58:F60" si="10">IF(C58="","",IF(C58=0,0,ROUND(SUM(E58+$F$49),2)))</f>
        <v/>
      </c>
      <c r="G58" s="154" t="str">
        <f>IF(C58="","",IF(C58=0,0,ROUND(C58%*$G$63,2)))</f>
        <v/>
      </c>
      <c r="H58" s="282" t="str">
        <f t="shared" ref="H58:H61" si="11">IF(C58="","",IF(C58=0,0,ROUND($H$14*C58%,2)))</f>
        <v/>
      </c>
      <c r="I58" s="153" t="str">
        <f t="shared" ref="I58:I60" si="12">IF(C58="","",IF(C58=0,0,ROUND(SUM(H58+$H$49),2)))</f>
        <v/>
      </c>
      <c r="J58" s="62"/>
    </row>
    <row r="59" spans="1:15" s="58" customFormat="1" ht="18.75" customHeight="1" x14ac:dyDescent="0.2">
      <c r="A59" s="243" t="s">
        <v>58</v>
      </c>
      <c r="B59" s="244"/>
      <c r="C59" s="64"/>
      <c r="D59" s="152" t="str">
        <f>IF(C59="","",IF(C59=0,0,ROUND(C59%*$E$63,2)))</f>
        <v/>
      </c>
      <c r="E59" s="282" t="str">
        <f t="shared" si="9"/>
        <v/>
      </c>
      <c r="F59" s="153" t="str">
        <f t="shared" si="10"/>
        <v/>
      </c>
      <c r="G59" s="152" t="str">
        <f>IF(C59="","",IF(C59=0,0,ROUND(C59%*$G$63,2)))</f>
        <v/>
      </c>
      <c r="H59" s="282" t="str">
        <f t="shared" si="11"/>
        <v/>
      </c>
      <c r="I59" s="153" t="str">
        <f t="shared" si="12"/>
        <v/>
      </c>
      <c r="J59" s="62"/>
    </row>
    <row r="60" spans="1:15" s="67" customFormat="1" ht="15.75" customHeight="1" x14ac:dyDescent="0.25">
      <c r="A60" s="243" t="s">
        <v>59</v>
      </c>
      <c r="B60" s="244"/>
      <c r="C60" s="64"/>
      <c r="D60" s="152" t="str">
        <f>IF(C60="","",IF(C60=0,0,ROUND(C60%*$E$63,2)))</f>
        <v/>
      </c>
      <c r="E60" s="282" t="str">
        <f t="shared" si="9"/>
        <v/>
      </c>
      <c r="F60" s="153" t="str">
        <f t="shared" si="10"/>
        <v/>
      </c>
      <c r="G60" s="154" t="str">
        <f>IF(C60="","",IF(C60=0,0,ROUND(C60%*$G$63,2)))</f>
        <v/>
      </c>
      <c r="H60" s="282" t="str">
        <f t="shared" si="11"/>
        <v/>
      </c>
      <c r="I60" s="153" t="str">
        <f t="shared" si="12"/>
        <v/>
      </c>
      <c r="J60" s="66"/>
    </row>
    <row r="61" spans="1:15" s="116" customFormat="1" ht="15.75" customHeight="1" thickBot="1" x14ac:dyDescent="0.3">
      <c r="A61" s="246" t="s">
        <v>60</v>
      </c>
      <c r="B61" s="247"/>
      <c r="C61" s="65"/>
      <c r="D61" s="155" t="str">
        <f>IF(C61="","",IF(C61=0,0,ROUND(C61%*$E$63,2)))</f>
        <v/>
      </c>
      <c r="E61" s="283" t="str">
        <f t="shared" si="9"/>
        <v/>
      </c>
      <c r="F61" s="156" t="str">
        <f>IF(C61="","",IF(C61=0,0,ROUND(SUM(E61+$F$49),2)))</f>
        <v/>
      </c>
      <c r="G61" s="155" t="str">
        <f>IF(C61="","",IF(C61=0,0,ROUND(C61%*$G$63,2)))</f>
        <v/>
      </c>
      <c r="H61" s="283" t="str">
        <f t="shared" si="11"/>
        <v/>
      </c>
      <c r="I61" s="156" t="str">
        <f>IF(C61="","",IF(C61=0,0,ROUND(SUM(H61+$H$49),2)))</f>
        <v/>
      </c>
      <c r="J61" s="68"/>
    </row>
    <row r="62" spans="1:15" s="116" customFormat="1" ht="12" x14ac:dyDescent="0.25">
      <c r="A62" s="119"/>
      <c r="B62" s="120"/>
      <c r="C62" s="120"/>
      <c r="D62" s="120"/>
      <c r="E62" s="121"/>
      <c r="F62" s="121"/>
      <c r="G62" s="121"/>
      <c r="H62" s="121"/>
      <c r="I62" s="121"/>
      <c r="J62" s="118"/>
    </row>
    <row r="63" spans="1:15" s="116" customFormat="1" ht="12" x14ac:dyDescent="0.25">
      <c r="A63" s="119"/>
      <c r="B63" s="120"/>
      <c r="C63" s="120"/>
      <c r="D63" s="120"/>
      <c r="E63" s="121"/>
      <c r="F63" s="121"/>
      <c r="G63" s="121"/>
      <c r="H63" s="121"/>
      <c r="I63" s="121"/>
      <c r="J63" s="118"/>
    </row>
    <row r="64" spans="1:15" s="58" customFormat="1" ht="25.5" hidden="1" customHeight="1" x14ac:dyDescent="0.25">
      <c r="A64" s="222" t="s">
        <v>78</v>
      </c>
      <c r="B64" s="222"/>
      <c r="C64" s="222"/>
      <c r="D64" s="223"/>
      <c r="E64" s="148" t="str">
        <f>IFERROR(ROUND(SUM(((E17+E26)*100)/E49),2),"")</f>
        <v/>
      </c>
      <c r="F64" s="115"/>
      <c r="G64" s="148" t="str">
        <f>IFERROR(ROUND(SUM(((G17+G26)*100)/G49),2),"")</f>
        <v/>
      </c>
      <c r="H64" s="56"/>
      <c r="I64" s="88"/>
      <c r="J64" s="57"/>
      <c r="K64" s="57"/>
    </row>
    <row r="65" spans="1:11" s="58" customFormat="1" ht="14.25" customHeight="1" x14ac:dyDescent="0.25">
      <c r="A65" s="112"/>
      <c r="B65" s="112"/>
      <c r="C65" s="112"/>
      <c r="D65" s="112"/>
      <c r="E65" s="115"/>
      <c r="F65" s="115"/>
      <c r="G65" s="115"/>
      <c r="H65" s="56"/>
      <c r="I65" s="56"/>
      <c r="J65" s="113"/>
      <c r="K65" s="113"/>
    </row>
    <row r="66" spans="1:11" ht="28.5" customHeight="1" x14ac:dyDescent="0.2">
      <c r="A66" s="248" t="s">
        <v>105</v>
      </c>
      <c r="B66" s="248"/>
      <c r="C66" s="248"/>
      <c r="D66" s="248"/>
      <c r="E66" s="248"/>
      <c r="F66" s="248"/>
      <c r="G66" s="248"/>
      <c r="H66" s="248"/>
      <c r="I66" s="248"/>
    </row>
    <row r="67" spans="1:11" ht="15" customHeight="1" x14ac:dyDescent="0.2">
      <c r="A67" s="249" t="s">
        <v>80</v>
      </c>
      <c r="B67" s="249"/>
      <c r="C67" s="249"/>
      <c r="D67" s="249"/>
      <c r="E67" s="249"/>
      <c r="F67" s="249"/>
      <c r="G67" s="249"/>
      <c r="H67" s="249"/>
      <c r="I67" s="249"/>
    </row>
    <row r="68" spans="1:11" ht="15" hidden="1" x14ac:dyDescent="0.25">
      <c r="A68" s="245" t="s">
        <v>75</v>
      </c>
      <c r="B68" s="245"/>
      <c r="C68" s="245"/>
      <c r="D68" s="245"/>
      <c r="E68" s="245"/>
      <c r="F68" s="245"/>
      <c r="G68" s="245"/>
      <c r="H68" s="245"/>
      <c r="I68" s="245"/>
      <c r="J68" s="149"/>
      <c r="K68" s="149"/>
    </row>
    <row r="69" spans="1:11" ht="12.75" customHeight="1" x14ac:dyDescent="0.2">
      <c r="A69" s="245" t="s">
        <v>76</v>
      </c>
      <c r="B69" s="245"/>
      <c r="C69" s="245"/>
      <c r="D69" s="245"/>
      <c r="E69" s="245"/>
      <c r="F69" s="245"/>
      <c r="G69" s="245"/>
      <c r="H69" s="245"/>
      <c r="I69" s="245"/>
    </row>
    <row r="70" spans="1:11" ht="12.75" customHeight="1" x14ac:dyDescent="0.2">
      <c r="A70" s="245" t="s">
        <v>81</v>
      </c>
      <c r="B70" s="245"/>
      <c r="C70" s="71"/>
      <c r="D70" s="71"/>
      <c r="E70" s="72"/>
      <c r="F70" s="72"/>
      <c r="G70" s="72"/>
      <c r="H70" s="72"/>
      <c r="I70" s="72"/>
    </row>
  </sheetData>
  <sheetProtection algorithmName="SHA-512" hashValue="hMdLmMuBhHB4/cKhYxpI1tcEoTQTzwDd5rWddz70DIiGINXs0HL4hFlgMKiiiH3Qe0j8qDdU7/Cux8V5/sUr8w==" saltValue="AFaq89nlZKgDJr1OAAOtTg==" spinCount="100000" sheet="1" objects="1" scenarios="1"/>
  <protectedRanges>
    <protectedRange algorithmName="SHA-512" hashValue="r5dtd5JdD4OYtIlv2cQUFTGktaaN6w1mTMdTH3st0YfCnhgZu2a+uruOgjMJeMGUltgC2KxsC6aKVBq8N7SlwQ==" saltValue="1jgSY5xKTxcvlnsZopGx8Q==" spinCount="100000" sqref="E10 F15:F16 H15:H16 E19:E25 G19:G20 G23:G25 E30:E34 G30:G34 E37:E38 G37:G38 E42:E44 G42:G44 E47:E48 G47:G48 C57:C61" name="Bereich1"/>
  </protectedRanges>
  <mergeCells count="69">
    <mergeCell ref="A69:I69"/>
    <mergeCell ref="A70:B70"/>
    <mergeCell ref="G55:I55"/>
    <mergeCell ref="A64:D64"/>
    <mergeCell ref="A66:I66"/>
    <mergeCell ref="A67:I67"/>
    <mergeCell ref="A68:I68"/>
    <mergeCell ref="A60:B60"/>
    <mergeCell ref="A61:B61"/>
    <mergeCell ref="A56:B56"/>
    <mergeCell ref="A45:D45"/>
    <mergeCell ref="B46:D46"/>
    <mergeCell ref="B47:D47"/>
    <mergeCell ref="B48:D48"/>
    <mergeCell ref="A49:D49"/>
    <mergeCell ref="A50:D50"/>
    <mergeCell ref="A57:B57"/>
    <mergeCell ref="A58:B58"/>
    <mergeCell ref="A59:B59"/>
    <mergeCell ref="D55:F55"/>
    <mergeCell ref="A40:B40"/>
    <mergeCell ref="B41:D41"/>
    <mergeCell ref="A42:A44"/>
    <mergeCell ref="B42:D42"/>
    <mergeCell ref="B43:D43"/>
    <mergeCell ref="B44:D44"/>
    <mergeCell ref="B33:D33"/>
    <mergeCell ref="B34:D34"/>
    <mergeCell ref="B35:D35"/>
    <mergeCell ref="A36:A39"/>
    <mergeCell ref="B39:D39"/>
    <mergeCell ref="B29:D29"/>
    <mergeCell ref="E29:G29"/>
    <mergeCell ref="B30:D30"/>
    <mergeCell ref="B32:D32"/>
    <mergeCell ref="B31:D31"/>
    <mergeCell ref="A27:D27"/>
    <mergeCell ref="B28:D28"/>
    <mergeCell ref="B21:D21"/>
    <mergeCell ref="A11:D12"/>
    <mergeCell ref="E12:F12"/>
    <mergeCell ref="A17:D17"/>
    <mergeCell ref="B18:D18"/>
    <mergeCell ref="B19:D19"/>
    <mergeCell ref="B20:D20"/>
    <mergeCell ref="B22:D22"/>
    <mergeCell ref="B23:D23"/>
    <mergeCell ref="B24:D24"/>
    <mergeCell ref="B25:D25"/>
    <mergeCell ref="A26:D26"/>
    <mergeCell ref="E28:G28"/>
    <mergeCell ref="G12:H12"/>
    <mergeCell ref="A13:D13"/>
    <mergeCell ref="B14:D14"/>
    <mergeCell ref="B15:D15"/>
    <mergeCell ref="B16:D16"/>
    <mergeCell ref="A10:D10"/>
    <mergeCell ref="E10:H10"/>
    <mergeCell ref="A1:B1"/>
    <mergeCell ref="A2:G2"/>
    <mergeCell ref="A3:H3"/>
    <mergeCell ref="A4:H4"/>
    <mergeCell ref="A5:H5"/>
    <mergeCell ref="A6:H6"/>
    <mergeCell ref="A7:D7"/>
    <mergeCell ref="E7:H7"/>
    <mergeCell ref="A8:D9"/>
    <mergeCell ref="E8:H8"/>
    <mergeCell ref="E9:H9"/>
  </mergeCells>
  <dataValidations count="1">
    <dataValidation allowBlank="1" showInputMessage="1" showErrorMessage="1" prompt="Zutreffenden TV aus dem Reiter Textbausteine TV einkopieren." sqref="E9:H9"/>
  </dataValidations>
  <printOptions horizontalCentered="1"/>
  <pageMargins left="0.70866141732283472" right="0.70866141732283472" top="0.19685039370078741" bottom="0.43307086614173229" header="0" footer="0.19685039370078741"/>
  <pageSetup paperSize="9" scale="54" fitToWidth="2" orientation="portrait" r:id="rId1"/>
  <headerFoot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view="pageBreakPreview" zoomScale="115" zoomScaleNormal="100" zoomScaleSheetLayoutView="115" workbookViewId="0">
      <selection activeCell="A11" sqref="A11:B11"/>
    </sheetView>
  </sheetViews>
  <sheetFormatPr baseColWidth="10" defaultRowHeight="11.25" x14ac:dyDescent="0.2"/>
  <cols>
    <col min="1" max="1" width="5.7109375" style="99" customWidth="1"/>
    <col min="2" max="2" width="70.7109375" style="94" customWidth="1"/>
    <col min="3" max="6" width="10.7109375" style="100" customWidth="1"/>
    <col min="7" max="16384" width="11.42578125" style="94"/>
  </cols>
  <sheetData>
    <row r="1" spans="1:9" s="89" customFormat="1" ht="21" customHeight="1" x14ac:dyDescent="0.25">
      <c r="A1" s="264" t="s">
        <v>98</v>
      </c>
      <c r="B1" s="264"/>
      <c r="C1" s="157"/>
      <c r="D1" s="157"/>
      <c r="E1" s="157"/>
      <c r="F1" s="73" t="s">
        <v>0</v>
      </c>
    </row>
    <row r="2" spans="1:9" s="89" customFormat="1" ht="30" customHeight="1" x14ac:dyDescent="0.25">
      <c r="A2" s="265" t="s">
        <v>96</v>
      </c>
      <c r="B2" s="265"/>
      <c r="C2" s="265"/>
      <c r="D2" s="265"/>
      <c r="E2" s="265"/>
      <c r="F2" s="265"/>
    </row>
    <row r="3" spans="1:9" s="89" customFormat="1" ht="31.5" customHeight="1" x14ac:dyDescent="0.25">
      <c r="A3" s="160" t="s">
        <v>1</v>
      </c>
      <c r="B3" s="160"/>
      <c r="C3" s="160"/>
      <c r="D3" s="160"/>
      <c r="E3" s="160"/>
      <c r="F3" s="160"/>
    </row>
    <row r="4" spans="1:9" s="89" customFormat="1" ht="15.75" customHeight="1" x14ac:dyDescent="0.25">
      <c r="A4" s="266" t="s">
        <v>2</v>
      </c>
      <c r="B4" s="267"/>
      <c r="C4" s="267"/>
      <c r="D4" s="267"/>
      <c r="E4" s="267"/>
      <c r="F4" s="268"/>
    </row>
    <row r="5" spans="1:9" s="90" customFormat="1" ht="9.9499999999999993" customHeight="1" x14ac:dyDescent="0.25">
      <c r="A5" s="4"/>
      <c r="B5" s="4"/>
      <c r="C5" s="4"/>
      <c r="D5" s="4"/>
      <c r="E5" s="4"/>
      <c r="F5" s="4"/>
    </row>
    <row r="6" spans="1:9" s="92" customFormat="1" ht="40.5" customHeight="1" x14ac:dyDescent="0.25">
      <c r="A6" s="269" t="s">
        <v>63</v>
      </c>
      <c r="B6" s="270"/>
      <c r="C6" s="270"/>
      <c r="D6" s="270"/>
      <c r="E6" s="270"/>
      <c r="F6" s="271"/>
      <c r="G6" s="91"/>
    </row>
    <row r="7" spans="1:9" ht="30.75" customHeight="1" x14ac:dyDescent="0.2">
      <c r="A7" s="256" t="s">
        <v>87</v>
      </c>
      <c r="B7" s="257"/>
      <c r="C7" s="257"/>
      <c r="D7" s="257"/>
      <c r="E7" s="257"/>
      <c r="F7" s="257"/>
      <c r="G7" s="93"/>
    </row>
    <row r="8" spans="1:9" ht="163.5" customHeight="1" x14ac:dyDescent="0.2">
      <c r="A8" s="258" t="s">
        <v>83</v>
      </c>
      <c r="B8" s="258"/>
      <c r="C8" s="168" t="s">
        <v>85</v>
      </c>
      <c r="D8" s="168"/>
      <c r="E8" s="168"/>
      <c r="F8" s="168"/>
    </row>
    <row r="9" spans="1:9" s="11" customFormat="1" ht="33" customHeight="1" x14ac:dyDescent="0.25">
      <c r="A9" s="169" t="s">
        <v>3</v>
      </c>
      <c r="B9" s="259"/>
      <c r="C9" s="262" t="s">
        <v>90</v>
      </c>
      <c r="D9" s="263"/>
      <c r="E9" s="263"/>
      <c r="F9" s="263"/>
      <c r="G9" s="9"/>
      <c r="H9" s="9"/>
      <c r="I9" s="10"/>
    </row>
    <row r="10" spans="1:9" s="11" customFormat="1" ht="45" customHeight="1" x14ac:dyDescent="0.25">
      <c r="A10" s="260"/>
      <c r="B10" s="261"/>
      <c r="C10" s="178" t="s">
        <v>84</v>
      </c>
      <c r="D10" s="178"/>
      <c r="E10" s="178"/>
      <c r="F10" s="178"/>
      <c r="G10" s="12"/>
      <c r="H10" s="12"/>
      <c r="I10" s="10"/>
    </row>
    <row r="11" spans="1:9" ht="39.75" customHeight="1" x14ac:dyDescent="0.2">
      <c r="A11" s="272" t="s">
        <v>61</v>
      </c>
      <c r="B11" s="272"/>
      <c r="C11" s="273"/>
      <c r="D11" s="273"/>
      <c r="E11" s="273"/>
      <c r="F11" s="273"/>
    </row>
    <row r="12" spans="1:9" ht="39.75" customHeight="1" x14ac:dyDescent="0.2">
      <c r="A12" s="276" t="s">
        <v>103</v>
      </c>
      <c r="B12" s="276"/>
      <c r="C12" s="277"/>
      <c r="D12" s="278"/>
      <c r="E12" s="278"/>
      <c r="F12" s="279"/>
    </row>
    <row r="13" spans="1:9" ht="39.75" customHeight="1" x14ac:dyDescent="0.2">
      <c r="A13" s="272" t="s">
        <v>65</v>
      </c>
      <c r="B13" s="272"/>
      <c r="C13" s="277"/>
      <c r="D13" s="278"/>
      <c r="E13" s="278"/>
      <c r="F13" s="279"/>
    </row>
    <row r="14" spans="1:9" ht="39.75" customHeight="1" x14ac:dyDescent="0.2">
      <c r="A14" s="272" t="s">
        <v>62</v>
      </c>
      <c r="B14" s="272"/>
      <c r="C14" s="253"/>
      <c r="D14" s="254"/>
      <c r="E14" s="254"/>
      <c r="F14" s="255"/>
    </row>
    <row r="15" spans="1:9" x14ac:dyDescent="0.2">
      <c r="A15" s="275"/>
      <c r="B15" s="275"/>
      <c r="C15" s="275"/>
      <c r="D15" s="275"/>
      <c r="E15" s="275"/>
      <c r="F15" s="275"/>
    </row>
    <row r="16" spans="1:9" x14ac:dyDescent="0.2">
      <c r="A16" s="274"/>
      <c r="B16" s="274"/>
      <c r="C16" s="274"/>
      <c r="D16" s="274"/>
      <c r="E16" s="274"/>
      <c r="F16" s="274"/>
    </row>
    <row r="17" spans="1:9" s="91" customFormat="1" ht="9.9499999999999993" customHeight="1" x14ac:dyDescent="0.25">
      <c r="A17" s="95"/>
      <c r="B17" s="95"/>
      <c r="C17" s="95"/>
      <c r="D17" s="95"/>
      <c r="E17" s="95"/>
      <c r="F17" s="95"/>
    </row>
    <row r="18" spans="1:9" ht="30.75" customHeight="1" x14ac:dyDescent="0.2">
      <c r="A18" s="256" t="s">
        <v>88</v>
      </c>
      <c r="B18" s="257"/>
      <c r="C18" s="257"/>
      <c r="D18" s="257"/>
      <c r="E18" s="257"/>
      <c r="F18" s="257"/>
    </row>
    <row r="19" spans="1:9" ht="168" customHeight="1" x14ac:dyDescent="0.2">
      <c r="A19" s="258" t="s">
        <v>83</v>
      </c>
      <c r="B19" s="258"/>
      <c r="C19" s="168" t="str">
        <f>C8</f>
        <v>Tarifvertrag für Sicherheitsdienstleistungen 
im Freistaat Thüringen 
vom 11. Januar 2024
gültig mit Wirkung ab 1. Januar 2024</v>
      </c>
      <c r="D19" s="168"/>
      <c r="E19" s="168"/>
      <c r="F19" s="168"/>
    </row>
    <row r="20" spans="1:9" s="11" customFormat="1" ht="33" customHeight="1" x14ac:dyDescent="0.25">
      <c r="A20" s="169" t="s">
        <v>3</v>
      </c>
      <c r="B20" s="259"/>
      <c r="C20" s="262" t="s">
        <v>94</v>
      </c>
      <c r="D20" s="263"/>
      <c r="E20" s="263"/>
      <c r="F20" s="263"/>
      <c r="G20" s="9"/>
      <c r="H20" s="9"/>
      <c r="I20" s="10"/>
    </row>
    <row r="21" spans="1:9" s="11" customFormat="1" ht="53.25" customHeight="1" x14ac:dyDescent="0.25">
      <c r="A21" s="260"/>
      <c r="B21" s="261"/>
      <c r="C21" s="178" t="s">
        <v>99</v>
      </c>
      <c r="D21" s="178"/>
      <c r="E21" s="178"/>
      <c r="F21" s="178"/>
      <c r="G21" s="12"/>
      <c r="H21" s="12"/>
      <c r="I21" s="10"/>
    </row>
    <row r="22" spans="1:9" ht="39.75" customHeight="1" x14ac:dyDescent="0.2">
      <c r="A22" s="272" t="s">
        <v>61</v>
      </c>
      <c r="B22" s="272"/>
      <c r="C22" s="273"/>
      <c r="D22" s="273"/>
      <c r="E22" s="273"/>
      <c r="F22" s="273"/>
    </row>
    <row r="23" spans="1:9" ht="39.75" customHeight="1" x14ac:dyDescent="0.2">
      <c r="A23" s="276" t="s">
        <v>101</v>
      </c>
      <c r="B23" s="276"/>
      <c r="C23" s="277"/>
      <c r="D23" s="278"/>
      <c r="E23" s="278"/>
      <c r="F23" s="279"/>
    </row>
    <row r="24" spans="1:9" ht="39.75" customHeight="1" x14ac:dyDescent="0.2">
      <c r="A24" s="272" t="s">
        <v>65</v>
      </c>
      <c r="B24" s="272"/>
      <c r="C24" s="277"/>
      <c r="D24" s="278"/>
      <c r="E24" s="278"/>
      <c r="F24" s="279"/>
    </row>
    <row r="25" spans="1:9" ht="39.75" customHeight="1" x14ac:dyDescent="0.2">
      <c r="A25" s="272" t="s">
        <v>62</v>
      </c>
      <c r="B25" s="272"/>
      <c r="C25" s="253"/>
      <c r="D25" s="254"/>
      <c r="E25" s="254"/>
      <c r="F25" s="255"/>
    </row>
    <row r="26" spans="1:9" s="91" customFormat="1" ht="9.9499999999999993" customHeight="1" x14ac:dyDescent="0.25">
      <c r="A26" s="95"/>
      <c r="B26" s="95"/>
      <c r="C26" s="95"/>
      <c r="D26" s="95"/>
      <c r="E26" s="95"/>
      <c r="F26" s="95"/>
    </row>
    <row r="27" spans="1:9" s="92" customFormat="1" ht="30.75" customHeight="1" x14ac:dyDescent="0.25">
      <c r="A27" s="256" t="s">
        <v>93</v>
      </c>
      <c r="B27" s="257"/>
      <c r="C27" s="257"/>
      <c r="D27" s="257"/>
      <c r="E27" s="257"/>
      <c r="F27" s="257"/>
      <c r="G27" s="91"/>
    </row>
    <row r="28" spans="1:9" s="97" customFormat="1" ht="168" customHeight="1" x14ac:dyDescent="0.25">
      <c r="A28" s="258" t="s">
        <v>83</v>
      </c>
      <c r="B28" s="258"/>
      <c r="C28" s="168" t="str">
        <f>C8</f>
        <v>Tarifvertrag für Sicherheitsdienstleistungen 
im Freistaat Thüringen 
vom 11. Januar 2024
gültig mit Wirkung ab 1. Januar 2024</v>
      </c>
      <c r="D28" s="168"/>
      <c r="E28" s="168"/>
      <c r="F28" s="168"/>
      <c r="G28" s="96"/>
    </row>
    <row r="29" spans="1:9" s="11" customFormat="1" ht="33" customHeight="1" x14ac:dyDescent="0.25">
      <c r="A29" s="169" t="s">
        <v>3</v>
      </c>
      <c r="B29" s="259"/>
      <c r="C29" s="262" t="s">
        <v>92</v>
      </c>
      <c r="D29" s="263"/>
      <c r="E29" s="263"/>
      <c r="F29" s="263"/>
      <c r="G29" s="9"/>
      <c r="H29" s="9"/>
      <c r="I29" s="10"/>
    </row>
    <row r="30" spans="1:9" s="11" customFormat="1" ht="58.5" customHeight="1" x14ac:dyDescent="0.25">
      <c r="A30" s="260"/>
      <c r="B30" s="261"/>
      <c r="C30" s="178" t="s">
        <v>102</v>
      </c>
      <c r="D30" s="178"/>
      <c r="E30" s="178"/>
      <c r="F30" s="178"/>
      <c r="G30" s="12"/>
      <c r="H30" s="12"/>
      <c r="I30" s="10"/>
    </row>
    <row r="31" spans="1:9" ht="39.75" customHeight="1" x14ac:dyDescent="0.2">
      <c r="A31" s="272" t="s">
        <v>61</v>
      </c>
      <c r="B31" s="272"/>
      <c r="C31" s="273"/>
      <c r="D31" s="273"/>
      <c r="E31" s="273"/>
      <c r="F31" s="273"/>
    </row>
    <row r="32" spans="1:9" ht="39.75" customHeight="1" x14ac:dyDescent="0.2">
      <c r="A32" s="276" t="s">
        <v>100</v>
      </c>
      <c r="B32" s="276"/>
      <c r="C32" s="277"/>
      <c r="D32" s="278"/>
      <c r="E32" s="278"/>
      <c r="F32" s="279"/>
    </row>
    <row r="33" spans="1:6" ht="39.75" customHeight="1" x14ac:dyDescent="0.2">
      <c r="A33" s="272" t="s">
        <v>65</v>
      </c>
      <c r="B33" s="272"/>
      <c r="C33" s="277"/>
      <c r="D33" s="278"/>
      <c r="E33" s="278"/>
      <c r="F33" s="279"/>
    </row>
    <row r="34" spans="1:6" ht="39.75" customHeight="1" x14ac:dyDescent="0.2">
      <c r="A34" s="272" t="s">
        <v>62</v>
      </c>
      <c r="B34" s="272"/>
      <c r="C34" s="253"/>
      <c r="D34" s="254"/>
      <c r="E34" s="254"/>
      <c r="F34" s="255"/>
    </row>
    <row r="35" spans="1:6" s="98" customFormat="1" ht="11.25" customHeight="1" x14ac:dyDescent="0.25">
      <c r="A35" s="280"/>
      <c r="B35" s="280"/>
      <c r="C35" s="280"/>
      <c r="D35" s="280"/>
      <c r="E35" s="280"/>
      <c r="F35" s="280"/>
    </row>
    <row r="36" spans="1:6" ht="36" customHeight="1" x14ac:dyDescent="0.2">
      <c r="A36" s="275" t="s">
        <v>64</v>
      </c>
      <c r="B36" s="275"/>
      <c r="C36" s="275"/>
      <c r="D36" s="275"/>
      <c r="E36" s="275"/>
      <c r="F36" s="275"/>
    </row>
  </sheetData>
  <sheetProtection algorithmName="SHA-512" hashValue="6e61NehegUpmhOPXJKBqV1TdNSNQdCG4a8iD5If8+jAvZSM++xeTxbl6keZcM3qmQmxPc2ZWHdtxqjffprWhaQ==" saltValue="8CMG5xfh87kezzZCKXT9zA==" spinCount="100000" sheet="1" objects="1" scenarios="1"/>
  <protectedRanges>
    <protectedRange algorithmName="SHA-512" hashValue="1hVtjHCkrntcJaWVC1D059Ull0I0p57SY/a1m4c+Sd+xX6AV6wmgTr/LzAkx0+7PL8IH9TO3sXE5tJdxYs1+ng==" saltValue="W78ZfFu6B9ukVtzPxXqbfQ==" spinCount="100000" sqref="C11:F14" name="Bereich2"/>
    <protectedRange algorithmName="SHA-512" hashValue="h0b/mUvlI6c2WQJs8R3siQZevHcEVNI5iXoc0GmtKmPLCYJ1T1MjCo0PZM5OWNS58PekJhUpLWcEakWHA+LMwg==" saltValue="xWvx2AyXQnAqJ8/hkaBcOw==" spinCount="100000" sqref="C22:F25" name="Bereich4"/>
    <protectedRange algorithmName="SHA-512" hashValue="Wm5fze2JO5q9CaPht550iynbq1REnJrb77cO3WFB7CJenz9CK/cZMOQwHzySyPsuljaHjkiHYvSUlPOzLuRFxQ==" saltValue="SoyoVMVBaxN5YNtCoKzBNA==" spinCount="100000" sqref="C31:F34" name="Bereich5"/>
  </protectedRanges>
  <mergeCells count="51">
    <mergeCell ref="A35:F35"/>
    <mergeCell ref="A36:F36"/>
    <mergeCell ref="C11:F11"/>
    <mergeCell ref="A12:B12"/>
    <mergeCell ref="C12:F12"/>
    <mergeCell ref="A13:B13"/>
    <mergeCell ref="C13:F13"/>
    <mergeCell ref="A11:B11"/>
    <mergeCell ref="A14:B14"/>
    <mergeCell ref="C14:F14"/>
    <mergeCell ref="C32:F32"/>
    <mergeCell ref="A33:B33"/>
    <mergeCell ref="C33:F33"/>
    <mergeCell ref="A34:B34"/>
    <mergeCell ref="C34:F34"/>
    <mergeCell ref="A32:B32"/>
    <mergeCell ref="A27:F27"/>
    <mergeCell ref="C20:F20"/>
    <mergeCell ref="A16:F16"/>
    <mergeCell ref="A15:F15"/>
    <mergeCell ref="A20:B21"/>
    <mergeCell ref="C21:F21"/>
    <mergeCell ref="A18:F18"/>
    <mergeCell ref="A19:B19"/>
    <mergeCell ref="C19:F19"/>
    <mergeCell ref="A22:B22"/>
    <mergeCell ref="C22:F22"/>
    <mergeCell ref="A23:B23"/>
    <mergeCell ref="C23:F23"/>
    <mergeCell ref="A24:B24"/>
    <mergeCell ref="C24:F24"/>
    <mergeCell ref="A25:B25"/>
    <mergeCell ref="A31:B31"/>
    <mergeCell ref="C31:F31"/>
    <mergeCell ref="A28:B28"/>
    <mergeCell ref="C28:F28"/>
    <mergeCell ref="A29:B30"/>
    <mergeCell ref="C29:F29"/>
    <mergeCell ref="C30:F30"/>
    <mergeCell ref="A1:B1"/>
    <mergeCell ref="A2:F2"/>
    <mergeCell ref="A3:F3"/>
    <mergeCell ref="A4:F4"/>
    <mergeCell ref="A6:F6"/>
    <mergeCell ref="C25:F25"/>
    <mergeCell ref="A7:F7"/>
    <mergeCell ref="A8:B8"/>
    <mergeCell ref="C8:F8"/>
    <mergeCell ref="A9:B10"/>
    <mergeCell ref="C9:F9"/>
    <mergeCell ref="C10:F10"/>
  </mergeCells>
  <printOptions horizontalCentered="1"/>
  <pageMargins left="0.70866141732283472" right="0.70866141732283472" top="0.19685039370078741" bottom="0.43307086614173229" header="0" footer="0.19685039370078741"/>
  <pageSetup paperSize="9" scale="52" orientation="portrait" r:id="rId1"/>
  <headerFoot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GL station. SD</vt:lpstr>
      <vt:lpstr>GL mobiler SD</vt:lpstr>
      <vt:lpstr>Bedarfsleistung.</vt:lpstr>
      <vt:lpstr>Bedarfsleistung.!Druckbereich</vt:lpstr>
      <vt:lpstr>'GL mobiler SD'!Druckbereich</vt:lpstr>
      <vt:lpstr>'GL station. SD'!Druckbereich</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Gabriele;Zinn, Daniela</dc:creator>
  <cp:lastModifiedBy>Janowetz, Eva-Maria</cp:lastModifiedBy>
  <dcterms:created xsi:type="dcterms:W3CDTF">2023-06-14T10:54:34Z</dcterms:created>
  <dcterms:modified xsi:type="dcterms:W3CDTF">2025-10-10T09:22:32Z</dcterms:modified>
</cp:coreProperties>
</file>