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DieseArbeitsmappe" defaultThemeVersion="124226"/>
  <xr:revisionPtr revIDLastSave="0" documentId="8_{5F094588-D9A1-4F0F-AF91-76DB693B1868}" xr6:coauthVersionLast="47" xr6:coauthVersionMax="47" xr10:uidLastSave="{00000000-0000-0000-0000-000000000000}"/>
  <bookViews>
    <workbookView xWindow="-108" yWindow="-108" windowWidth="23256" windowHeight="12576" tabRatio="886" xr2:uid="{00000000-000D-0000-FFFF-FFFF00000000}"/>
  </bookViews>
  <sheets>
    <sheet name="Basisinfo" sheetId="1" r:id="rId1"/>
    <sheet name="Preisblatt" sheetId="46" r:id="rId2"/>
    <sheet name="LV UHR" sheetId="7" r:id="rId3"/>
    <sheet name="LV Grundreinigung" sheetId="8" r:id="rId4"/>
    <sheet name="Leistungswerte UHR" sheetId="10" r:id="rId5"/>
    <sheet name="Leistungswerte GR" sheetId="78" r:id="rId6"/>
    <sheet name="SVS UHR" sheetId="119" r:id="rId7"/>
    <sheet name="SVS GR" sheetId="120" r:id="rId8"/>
    <sheet name="Kalk UHR Gym" sheetId="106" r:id="rId9"/>
    <sheet name="Kalk GR Gym" sheetId="113" r:id="rId10"/>
    <sheet name="Kalk UHR Pavillon" sheetId="101" r:id="rId11"/>
    <sheet name="Kalk GR Pavillon" sheetId="114" r:id="rId12"/>
    <sheet name="Kalk UHR Mensa" sheetId="100" r:id="rId13"/>
    <sheet name="Kalk GR Mensa" sheetId="115" r:id="rId14"/>
    <sheet name="Kalk UHR Turnhalle" sheetId="94" r:id="rId15"/>
    <sheet name="Kalk GR Turnhalle" sheetId="116" r:id="rId16"/>
    <sheet name="Kalk UHR OGTS" sheetId="92" r:id="rId17"/>
    <sheet name="Kalk GR OGTS" sheetId="117" r:id="rId18"/>
    <sheet name="Räume mit_u_ohne Balken" sheetId="121" r:id="rId19"/>
    <sheet name="Turnus BY" sheetId="97" r:id="rId20"/>
    <sheet name="verrechenbare Arbeitstage" sheetId="96" r:id="rId21"/>
  </sheets>
  <definedNames>
    <definedName name="_xlnm._FilterDatabase" localSheetId="9" hidden="1">'Kalk GR Gym'!$A$8:$P$167</definedName>
    <definedName name="_xlnm._FilterDatabase" localSheetId="13" hidden="1">'Kalk GR Mensa'!$A$8:$P$31</definedName>
    <definedName name="_xlnm._FilterDatabase" localSheetId="17" hidden="1">'Kalk GR OGTS'!$A$8:$P$36</definedName>
    <definedName name="_xlnm._FilterDatabase" localSheetId="11" hidden="1">'Kalk GR Pavillon'!$A$8:$P$22</definedName>
    <definedName name="_xlnm._FilterDatabase" localSheetId="15" hidden="1">'Kalk GR Turnhalle'!$A$8:$P$59</definedName>
    <definedName name="_xlnm._FilterDatabase" localSheetId="8" hidden="1">'Kalk UHR Gym'!$A$8:$Q$167</definedName>
    <definedName name="_xlnm._FilterDatabase" localSheetId="12" hidden="1">'Kalk UHR Mensa'!$A$8:$Q$31</definedName>
    <definedName name="_xlnm._FilterDatabase" localSheetId="16" hidden="1">'Kalk UHR OGTS'!$A$8:$Q$36</definedName>
    <definedName name="_xlnm._FilterDatabase" localSheetId="10" hidden="1">'Kalk UHR Pavillon'!$A$8:$Q$22</definedName>
    <definedName name="_xlnm._FilterDatabase" localSheetId="14" hidden="1">'Kalk UHR Turnhalle'!$A$8:$Q$59</definedName>
    <definedName name="_xlnm._FilterDatabase" localSheetId="5" hidden="1">'Leistungswerte GR'!$A$5:$F$5</definedName>
    <definedName name="_xlnm._FilterDatabase" localSheetId="4" hidden="1">'Leistungswerte UHR'!$A$5:$I$45</definedName>
    <definedName name="_xlnm._FilterDatabase" localSheetId="2" hidden="1">'LV UHR'!$A$4:$AQ$55</definedName>
    <definedName name="_xlnm._FilterDatabase" localSheetId="18" hidden="1">'Räume mit_u_ohne Balken'!$A$6:$H$169</definedName>
    <definedName name="AdresseK1">Basisinfo!$B$7</definedName>
    <definedName name="AdresseK2">Basisinfo!$B$8</definedName>
    <definedName name="_xlnm.Print_Area" localSheetId="9">'Kalk GR Gym'!$A$1:$P$168</definedName>
    <definedName name="_xlnm.Print_Area" localSheetId="13">'Kalk GR Mensa'!$A$1:$P$32</definedName>
    <definedName name="_xlnm.Print_Area" localSheetId="17">'Kalk GR OGTS'!$A$1:$P$37</definedName>
    <definedName name="_xlnm.Print_Area" localSheetId="11">'Kalk GR Pavillon'!$A$1:$P$23</definedName>
    <definedName name="_xlnm.Print_Area" localSheetId="15">'Kalk GR Turnhalle'!$A$1:$P$60</definedName>
    <definedName name="_xlnm.Print_Area" localSheetId="8">'Kalk UHR Gym'!$A$1:$Q$168</definedName>
    <definedName name="_xlnm.Print_Area" localSheetId="12">'Kalk UHR Mensa'!$A$1:$Q$32</definedName>
    <definedName name="_xlnm.Print_Area" localSheetId="16">'Kalk UHR OGTS'!$A$1:$Q$37</definedName>
    <definedName name="_xlnm.Print_Area" localSheetId="10">'Kalk UHR Pavillon'!$A$1:$Q$23</definedName>
    <definedName name="_xlnm.Print_Area" localSheetId="14">'Kalk UHR Turnhalle'!$A$1:$Q$59</definedName>
    <definedName name="_xlnm.Print_Area" localSheetId="5">'Leistungswerte GR'!$A$1:$I$25</definedName>
    <definedName name="_xlnm.Print_Area" localSheetId="4">'Leistungswerte UHR'!$A$1:$I$45</definedName>
    <definedName name="_xlnm.Print_Area" localSheetId="2">'LV UHR'!$A$1:$AQ$54</definedName>
    <definedName name="_xlnm.Print_Area" localSheetId="1">Preisblatt!$A$1:$K$83</definedName>
    <definedName name="_xlnm.Print_Area" localSheetId="18">'Räume mit_u_ohne Balken'!$A$1:$H$170</definedName>
    <definedName name="_xlnm.Print_Area" localSheetId="7">'SVS GR'!$A$1:$Q$79</definedName>
    <definedName name="_xlnm.Print_Area" localSheetId="6">'SVS UHR'!$A$1:$Q$79</definedName>
    <definedName name="_xlnm.Print_Area" localSheetId="20">'verrechenbare Arbeitstage'!$1:$51</definedName>
    <definedName name="_xlnm.Print_Titles" localSheetId="9">'Kalk GR Gym'!$8:$8</definedName>
    <definedName name="_xlnm.Print_Titles" localSheetId="13">'Kalk GR Mensa'!$1:$8</definedName>
    <definedName name="_xlnm.Print_Titles" localSheetId="17">'Kalk GR OGTS'!$8:$8</definedName>
    <definedName name="_xlnm.Print_Titles" localSheetId="11">'Kalk GR Pavillon'!$1:$8</definedName>
    <definedName name="_xlnm.Print_Titles" localSheetId="15">'Kalk GR Turnhalle'!$8:$8</definedName>
    <definedName name="_xlnm.Print_Titles" localSheetId="8">'Kalk UHR Gym'!$8:$8</definedName>
    <definedName name="_xlnm.Print_Titles" localSheetId="12">'Kalk UHR Mensa'!$1:$8</definedName>
    <definedName name="_xlnm.Print_Titles" localSheetId="16">'Kalk UHR OGTS'!$8:$8</definedName>
    <definedName name="_xlnm.Print_Titles" localSheetId="10">'Kalk UHR Pavillon'!$1:$8</definedName>
    <definedName name="_xlnm.Print_Titles" localSheetId="14">'Kalk UHR Turnhalle'!$8:$8</definedName>
    <definedName name="_xlnm.Print_Titles" localSheetId="5">'Leistungswerte GR'!$1:$5</definedName>
    <definedName name="_xlnm.Print_Titles" localSheetId="4">'Leistungswerte UHR'!$1:$5</definedName>
    <definedName name="_xlnm.Print_Titles" localSheetId="3">'LV Grundreinigung'!$1:$1</definedName>
    <definedName name="_xlnm.Print_Titles" localSheetId="2">'LV UHR'!$1:$4</definedName>
    <definedName name="_xlnm.Print_Titles" localSheetId="1">Preisblatt!$1:$6</definedName>
    <definedName name="_xlnm.Print_Titles" localSheetId="18">'Räume mit_u_ohne Balken'!$6:$6</definedName>
    <definedName name="_xlnm.Print_Titles" localSheetId="7">'SVS GR'!$1:$2</definedName>
    <definedName name="_xlnm.Print_Titles" localSheetId="6">'SVS UHR'!$1:$2</definedName>
    <definedName name="_xlnm.Print_Titles" localSheetId="20">'verrechenbare Arbeitstage'!$1:$4</definedName>
    <definedName name="Kunde">Basisinfo!$B$5</definedName>
    <definedName name="Leistung">Basisinfo!$B$9</definedName>
    <definedName name="Raumgruppe" localSheetId="2">'LV UHR'!$H$2:$AQ$3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119" l="1"/>
  <c r="P42" i="119"/>
  <c r="V51" i="7" l="1"/>
  <c r="W51" i="7"/>
  <c r="X51" i="7"/>
  <c r="U51" i="7"/>
  <c r="G51" i="7"/>
  <c r="F51" i="7"/>
  <c r="B2" i="121"/>
  <c r="H5" i="121"/>
  <c r="H4" i="121"/>
  <c r="N77" i="120" l="1"/>
  <c r="N74" i="120"/>
  <c r="N77" i="119"/>
  <c r="N74" i="119"/>
  <c r="F76" i="120"/>
  <c r="F75" i="120"/>
  <c r="F74" i="120"/>
  <c r="N63" i="120"/>
  <c r="I63" i="120"/>
  <c r="D63" i="120"/>
  <c r="N47" i="120"/>
  <c r="I47" i="120"/>
  <c r="D47" i="120"/>
  <c r="N19" i="120"/>
  <c r="N23" i="120" s="1"/>
  <c r="I19" i="120"/>
  <c r="I29" i="120" s="1"/>
  <c r="D19" i="120"/>
  <c r="D25" i="120" s="1"/>
  <c r="F76" i="119"/>
  <c r="F75" i="119"/>
  <c r="F74" i="119"/>
  <c r="N63" i="119"/>
  <c r="I63" i="119"/>
  <c r="D63" i="119"/>
  <c r="N19" i="119"/>
  <c r="N23" i="119" s="1"/>
  <c r="I19" i="119"/>
  <c r="I27" i="119" s="1"/>
  <c r="D19" i="119"/>
  <c r="D31" i="119" s="1"/>
  <c r="I31" i="120" l="1"/>
  <c r="N31" i="120"/>
  <c r="N29" i="120"/>
  <c r="D23" i="119"/>
  <c r="I23" i="119"/>
  <c r="D25" i="119"/>
  <c r="D29" i="119"/>
  <c r="I29" i="119"/>
  <c r="N31" i="119"/>
  <c r="N25" i="119"/>
  <c r="N29" i="119"/>
  <c r="D27" i="119"/>
  <c r="I25" i="120"/>
  <c r="N27" i="119"/>
  <c r="N25" i="120"/>
  <c r="D31" i="120"/>
  <c r="I27" i="120"/>
  <c r="D27" i="120"/>
  <c r="I25" i="119"/>
  <c r="I31" i="119"/>
  <c r="D23" i="120"/>
  <c r="N27" i="120"/>
  <c r="I23" i="120"/>
  <c r="D29" i="120"/>
  <c r="N32" i="120" l="1"/>
  <c r="N34" i="120" s="1"/>
  <c r="N39" i="120" s="1"/>
  <c r="N65" i="120" s="1"/>
  <c r="N71" i="120" s="1"/>
  <c r="P71" i="120" s="1"/>
  <c r="I32" i="119"/>
  <c r="I34" i="119" s="1"/>
  <c r="I39" i="119" s="1"/>
  <c r="D32" i="119"/>
  <c r="D34" i="119" s="1"/>
  <c r="D39" i="119" s="1"/>
  <c r="N32" i="119"/>
  <c r="N34" i="119" s="1"/>
  <c r="N39" i="119" s="1"/>
  <c r="I32" i="120"/>
  <c r="I34" i="120" s="1"/>
  <c r="I39" i="120" s="1"/>
  <c r="I65" i="120" s="1"/>
  <c r="I71" i="120" s="1"/>
  <c r="D32" i="120"/>
  <c r="D34" i="120" s="1"/>
  <c r="D39" i="120" s="1"/>
  <c r="N72" i="120" l="1"/>
  <c r="P72" i="120" s="1"/>
  <c r="D65" i="120"/>
  <c r="D71" i="120" s="1"/>
  <c r="I72" i="120"/>
  <c r="K72" i="120" s="1"/>
  <c r="K71" i="120"/>
  <c r="F71" i="120" l="1"/>
  <c r="D72" i="120"/>
  <c r="F72" i="120" l="1"/>
  <c r="F77" i="120" s="1"/>
  <c r="F78" i="120"/>
  <c r="AD51" i="7" l="1"/>
  <c r="E31" i="10"/>
  <c r="C31" i="10"/>
  <c r="E23" i="10"/>
  <c r="C23" i="10"/>
  <c r="A10" i="115"/>
  <c r="B10" i="115"/>
  <c r="C10" i="115"/>
  <c r="D10" i="115"/>
  <c r="E10" i="115"/>
  <c r="F10" i="115" s="1"/>
  <c r="G10" i="115"/>
  <c r="H10" i="115"/>
  <c r="A11" i="115"/>
  <c r="B11" i="115"/>
  <c r="C11" i="115"/>
  <c r="D11" i="115"/>
  <c r="E11" i="115"/>
  <c r="F11" i="115" s="1"/>
  <c r="G11" i="115"/>
  <c r="H11" i="115"/>
  <c r="A12" i="115"/>
  <c r="B12" i="115"/>
  <c r="C12" i="115"/>
  <c r="D12" i="115"/>
  <c r="E12" i="115"/>
  <c r="F12" i="115" s="1"/>
  <c r="G12" i="115"/>
  <c r="H12" i="115"/>
  <c r="A13" i="115"/>
  <c r="B13" i="115"/>
  <c r="C13" i="115"/>
  <c r="D13" i="115"/>
  <c r="E13" i="115"/>
  <c r="F13" i="115" s="1"/>
  <c r="G13" i="115"/>
  <c r="H13" i="115"/>
  <c r="A14" i="115"/>
  <c r="B14" i="115"/>
  <c r="C14" i="115"/>
  <c r="D14" i="115"/>
  <c r="E14" i="115"/>
  <c r="F14" i="115" s="1"/>
  <c r="G14" i="115"/>
  <c r="H14" i="115"/>
  <c r="A15" i="115"/>
  <c r="B15" i="115"/>
  <c r="C15" i="115"/>
  <c r="D15" i="115"/>
  <c r="E15" i="115"/>
  <c r="F15" i="115" s="1"/>
  <c r="G15" i="115"/>
  <c r="H15" i="115"/>
  <c r="A16" i="115"/>
  <c r="B16" i="115"/>
  <c r="C16" i="115"/>
  <c r="D16" i="115"/>
  <c r="E16" i="115"/>
  <c r="F16" i="115" s="1"/>
  <c r="G16" i="115"/>
  <c r="H16" i="115"/>
  <c r="A17" i="115"/>
  <c r="B17" i="115"/>
  <c r="C17" i="115"/>
  <c r="D17" i="115"/>
  <c r="E17" i="115"/>
  <c r="F17" i="115" s="1"/>
  <c r="G17" i="115"/>
  <c r="H17" i="115"/>
  <c r="A18" i="115"/>
  <c r="B18" i="115"/>
  <c r="C18" i="115"/>
  <c r="D18" i="115"/>
  <c r="E18" i="115"/>
  <c r="F18" i="115" s="1"/>
  <c r="G18" i="115"/>
  <c r="H18" i="115"/>
  <c r="A19" i="115"/>
  <c r="B19" i="115"/>
  <c r="C19" i="115"/>
  <c r="D19" i="115"/>
  <c r="E19" i="115"/>
  <c r="F19" i="115" s="1"/>
  <c r="G19" i="115"/>
  <c r="H19" i="115"/>
  <c r="A20" i="115"/>
  <c r="B20" i="115"/>
  <c r="C20" i="115"/>
  <c r="D20" i="115"/>
  <c r="E20" i="115"/>
  <c r="F20" i="115" s="1"/>
  <c r="G20" i="115"/>
  <c r="H20" i="115"/>
  <c r="A21" i="115"/>
  <c r="B21" i="115"/>
  <c r="C21" i="115"/>
  <c r="D21" i="115"/>
  <c r="E21" i="115"/>
  <c r="F21" i="115" s="1"/>
  <c r="G21" i="115"/>
  <c r="H21" i="115"/>
  <c r="A22" i="115"/>
  <c r="B22" i="115"/>
  <c r="C22" i="115"/>
  <c r="D22" i="115"/>
  <c r="E22" i="115"/>
  <c r="F22" i="115" s="1"/>
  <c r="G22" i="115"/>
  <c r="H22" i="115"/>
  <c r="A23" i="115"/>
  <c r="B23" i="115"/>
  <c r="C23" i="115"/>
  <c r="D23" i="115"/>
  <c r="E23" i="115"/>
  <c r="F23" i="115" s="1"/>
  <c r="G23" i="115"/>
  <c r="H23" i="115"/>
  <c r="A24" i="115"/>
  <c r="B24" i="115"/>
  <c r="C24" i="115"/>
  <c r="D24" i="115"/>
  <c r="E24" i="115"/>
  <c r="F24" i="115" s="1"/>
  <c r="G24" i="115"/>
  <c r="H24" i="115"/>
  <c r="A25" i="115"/>
  <c r="B25" i="115"/>
  <c r="C25" i="115"/>
  <c r="D25" i="115"/>
  <c r="E25" i="115"/>
  <c r="F25" i="115" s="1"/>
  <c r="G25" i="115"/>
  <c r="H25" i="115"/>
  <c r="A26" i="115"/>
  <c r="B26" i="115"/>
  <c r="C26" i="115"/>
  <c r="D26" i="115"/>
  <c r="E26" i="115"/>
  <c r="F26" i="115" s="1"/>
  <c r="G26" i="115"/>
  <c r="H26" i="115"/>
  <c r="A27" i="115"/>
  <c r="B27" i="115"/>
  <c r="C27" i="115"/>
  <c r="D27" i="115"/>
  <c r="E27" i="115"/>
  <c r="F27" i="115" s="1"/>
  <c r="G27" i="115"/>
  <c r="H27" i="115"/>
  <c r="A28" i="115"/>
  <c r="B28" i="115"/>
  <c r="C28" i="115"/>
  <c r="D28" i="115"/>
  <c r="E28" i="115"/>
  <c r="F28" i="115" s="1"/>
  <c r="G28" i="115"/>
  <c r="H28" i="115"/>
  <c r="A29" i="115"/>
  <c r="B29" i="115"/>
  <c r="C29" i="115"/>
  <c r="D29" i="115"/>
  <c r="E29" i="115"/>
  <c r="F29" i="115" s="1"/>
  <c r="G29" i="115"/>
  <c r="H29" i="115"/>
  <c r="A30" i="115"/>
  <c r="B30" i="115"/>
  <c r="C30" i="115"/>
  <c r="D30" i="115"/>
  <c r="E30" i="115"/>
  <c r="F30" i="115" s="1"/>
  <c r="G30" i="115"/>
  <c r="H30" i="115"/>
  <c r="A31" i="115"/>
  <c r="B31" i="115"/>
  <c r="C31" i="115"/>
  <c r="D31" i="115"/>
  <c r="E31" i="115"/>
  <c r="F31" i="115" s="1"/>
  <c r="G31" i="115"/>
  <c r="H31" i="115"/>
  <c r="S51" i="7"/>
  <c r="E20" i="10"/>
  <c r="C20" i="10"/>
  <c r="E8" i="10"/>
  <c r="C8" i="10"/>
  <c r="E6" i="10"/>
  <c r="C6" i="10"/>
  <c r="E51" i="7"/>
  <c r="E17" i="10"/>
  <c r="C17" i="10"/>
  <c r="P51" i="7"/>
  <c r="E42" i="10"/>
  <c r="C42" i="10"/>
  <c r="AO51" i="7"/>
  <c r="E36" i="10"/>
  <c r="C36" i="10"/>
  <c r="AI51" i="7"/>
  <c r="M51" i="7"/>
  <c r="E14" i="10"/>
  <c r="C14" i="10"/>
  <c r="J46" i="46" l="1"/>
  <c r="J50" i="46" l="1"/>
  <c r="J48" i="46"/>
  <c r="J39" i="46"/>
  <c r="J37" i="46"/>
  <c r="J35" i="46"/>
  <c r="J52" i="46" l="1"/>
  <c r="J41" i="46"/>
  <c r="AA51" i="7" l="1"/>
  <c r="AP51" i="7"/>
  <c r="AN51" i="7"/>
  <c r="AM51" i="7"/>
  <c r="AL51" i="7"/>
  <c r="AK51" i="7"/>
  <c r="AJ51" i="7"/>
  <c r="AH51" i="7"/>
  <c r="AE51" i="7"/>
  <c r="AC51" i="7"/>
  <c r="Z51" i="7"/>
  <c r="Y51" i="7"/>
  <c r="H51" i="7"/>
  <c r="I51" i="7"/>
  <c r="H12" i="117" l="1"/>
  <c r="G12" i="117"/>
  <c r="E12" i="117"/>
  <c r="F12" i="117" s="1"/>
  <c r="D12" i="117"/>
  <c r="C12" i="117"/>
  <c r="B12" i="117"/>
  <c r="A12" i="117"/>
  <c r="O2" i="113" l="1"/>
  <c r="H10" i="117" l="1"/>
  <c r="H13" i="117"/>
  <c r="H14" i="117"/>
  <c r="H15" i="117"/>
  <c r="H16" i="117"/>
  <c r="H17" i="117"/>
  <c r="H18" i="117"/>
  <c r="H19" i="117"/>
  <c r="H20" i="117"/>
  <c r="H21" i="117"/>
  <c r="H22" i="117"/>
  <c r="H23" i="117"/>
  <c r="H24" i="117"/>
  <c r="H25" i="117"/>
  <c r="H26" i="117"/>
  <c r="H27" i="117"/>
  <c r="H28" i="117"/>
  <c r="H29" i="117"/>
  <c r="H30" i="117"/>
  <c r="H31" i="117"/>
  <c r="H32" i="117"/>
  <c r="H33" i="117"/>
  <c r="H34" i="117"/>
  <c r="H35" i="117"/>
  <c r="H36" i="117"/>
  <c r="H9" i="117"/>
  <c r="G10" i="117"/>
  <c r="G11" i="117"/>
  <c r="G13" i="117"/>
  <c r="G14" i="117"/>
  <c r="G15" i="117"/>
  <c r="G16" i="117"/>
  <c r="G17" i="117"/>
  <c r="G18" i="117"/>
  <c r="G19" i="117"/>
  <c r="G20" i="117"/>
  <c r="G21" i="117"/>
  <c r="G22" i="117"/>
  <c r="G23" i="117"/>
  <c r="G24" i="117"/>
  <c r="G25" i="117"/>
  <c r="G26" i="117"/>
  <c r="G27" i="117"/>
  <c r="G28" i="117"/>
  <c r="G29" i="117"/>
  <c r="G30" i="117"/>
  <c r="G31" i="117"/>
  <c r="G32" i="117"/>
  <c r="G33" i="117"/>
  <c r="G34" i="117"/>
  <c r="G35" i="117"/>
  <c r="G36" i="117"/>
  <c r="G9" i="117"/>
  <c r="H10" i="116"/>
  <c r="H11" i="116"/>
  <c r="H12" i="116"/>
  <c r="H13" i="116"/>
  <c r="H14" i="116"/>
  <c r="H15" i="116"/>
  <c r="H16" i="116"/>
  <c r="H17" i="116"/>
  <c r="H18" i="116"/>
  <c r="H19" i="116"/>
  <c r="H20" i="116"/>
  <c r="H21" i="116"/>
  <c r="H22" i="116"/>
  <c r="H23" i="116"/>
  <c r="H24" i="116"/>
  <c r="H25" i="116"/>
  <c r="H26" i="116"/>
  <c r="H27" i="116"/>
  <c r="H28" i="116"/>
  <c r="H30" i="116"/>
  <c r="H31" i="116"/>
  <c r="H32" i="116"/>
  <c r="H33" i="116"/>
  <c r="H34" i="116"/>
  <c r="H35" i="116"/>
  <c r="H36" i="116"/>
  <c r="H37" i="116"/>
  <c r="H38" i="116"/>
  <c r="H40" i="116"/>
  <c r="H41" i="116"/>
  <c r="H42" i="116"/>
  <c r="H43" i="116"/>
  <c r="H44" i="116"/>
  <c r="H45" i="116"/>
  <c r="H46" i="116"/>
  <c r="H47" i="116"/>
  <c r="H48" i="116"/>
  <c r="H49" i="116"/>
  <c r="H50" i="116"/>
  <c r="H51" i="116"/>
  <c r="H52" i="116"/>
  <c r="H53" i="116"/>
  <c r="H54" i="116"/>
  <c r="H55" i="116"/>
  <c r="H56" i="116"/>
  <c r="H57" i="116"/>
  <c r="H59" i="116"/>
  <c r="H9" i="116"/>
  <c r="G10" i="116"/>
  <c r="G11" i="116"/>
  <c r="G12" i="116"/>
  <c r="G13" i="116"/>
  <c r="G14" i="116"/>
  <c r="G15" i="116"/>
  <c r="G16" i="116"/>
  <c r="G17" i="116"/>
  <c r="G18" i="116"/>
  <c r="G19" i="116"/>
  <c r="G20" i="116"/>
  <c r="G21" i="116"/>
  <c r="G22" i="116"/>
  <c r="G23" i="116"/>
  <c r="G24" i="116"/>
  <c r="G25" i="116"/>
  <c r="G26" i="116"/>
  <c r="G27" i="116"/>
  <c r="G28" i="116"/>
  <c r="G29" i="116"/>
  <c r="G30" i="116"/>
  <c r="G31" i="116"/>
  <c r="G32" i="116"/>
  <c r="G33" i="116"/>
  <c r="G34" i="116"/>
  <c r="G35" i="116"/>
  <c r="G36" i="116"/>
  <c r="G37" i="116"/>
  <c r="G38" i="116"/>
  <c r="G39" i="116"/>
  <c r="G40" i="116"/>
  <c r="G41" i="116"/>
  <c r="G42" i="116"/>
  <c r="G43" i="116"/>
  <c r="G44" i="116"/>
  <c r="G45" i="116"/>
  <c r="G46" i="116"/>
  <c r="G47" i="116"/>
  <c r="G48" i="116"/>
  <c r="G49" i="116"/>
  <c r="G50" i="116"/>
  <c r="G51" i="116"/>
  <c r="G52" i="116"/>
  <c r="G53" i="116"/>
  <c r="G54" i="116"/>
  <c r="G55" i="116"/>
  <c r="G56" i="116"/>
  <c r="G57" i="116"/>
  <c r="G58" i="116"/>
  <c r="G59" i="116"/>
  <c r="G9" i="116"/>
  <c r="A10" i="117"/>
  <c r="B10" i="117"/>
  <c r="C10" i="117"/>
  <c r="D10" i="117"/>
  <c r="E10" i="117"/>
  <c r="F10" i="117" s="1"/>
  <c r="A11" i="117"/>
  <c r="B11" i="117"/>
  <c r="C11" i="117"/>
  <c r="D11" i="117"/>
  <c r="E11" i="117"/>
  <c r="F11" i="117" s="1"/>
  <c r="A13" i="117"/>
  <c r="B13" i="117"/>
  <c r="C13" i="117"/>
  <c r="D13" i="117"/>
  <c r="E13" i="117"/>
  <c r="F13" i="117" s="1"/>
  <c r="A14" i="117"/>
  <c r="B14" i="117"/>
  <c r="C14" i="117"/>
  <c r="D14" i="117"/>
  <c r="E14" i="117"/>
  <c r="F14" i="117" s="1"/>
  <c r="A15" i="117"/>
  <c r="B15" i="117"/>
  <c r="C15" i="117"/>
  <c r="D15" i="117"/>
  <c r="E15" i="117"/>
  <c r="F15" i="117" s="1"/>
  <c r="A16" i="117"/>
  <c r="B16" i="117"/>
  <c r="C16" i="117"/>
  <c r="D16" i="117"/>
  <c r="E16" i="117"/>
  <c r="F16" i="117" s="1"/>
  <c r="A17" i="117"/>
  <c r="B17" i="117"/>
  <c r="C17" i="117"/>
  <c r="D17" i="117"/>
  <c r="E17" i="117"/>
  <c r="F17" i="117" s="1"/>
  <c r="A18" i="117"/>
  <c r="B18" i="117"/>
  <c r="C18" i="117"/>
  <c r="D18" i="117"/>
  <c r="E18" i="117"/>
  <c r="F18" i="117" s="1"/>
  <c r="A19" i="117"/>
  <c r="B19" i="117"/>
  <c r="C19" i="117"/>
  <c r="D19" i="117"/>
  <c r="E19" i="117"/>
  <c r="F19" i="117" s="1"/>
  <c r="A20" i="117"/>
  <c r="B20" i="117"/>
  <c r="C20" i="117"/>
  <c r="D20" i="117"/>
  <c r="E20" i="117"/>
  <c r="F20" i="117" s="1"/>
  <c r="A21" i="117"/>
  <c r="B21" i="117"/>
  <c r="C21" i="117"/>
  <c r="D21" i="117"/>
  <c r="E21" i="117"/>
  <c r="F21" i="117" s="1"/>
  <c r="A22" i="117"/>
  <c r="B22" i="117"/>
  <c r="C22" i="117"/>
  <c r="D22" i="117"/>
  <c r="E22" i="117"/>
  <c r="F22" i="117" s="1"/>
  <c r="A23" i="117"/>
  <c r="B23" i="117"/>
  <c r="C23" i="117"/>
  <c r="D23" i="117"/>
  <c r="E23" i="117"/>
  <c r="F23" i="117" s="1"/>
  <c r="A24" i="117"/>
  <c r="B24" i="117"/>
  <c r="C24" i="117"/>
  <c r="D24" i="117"/>
  <c r="E24" i="117"/>
  <c r="F24" i="117" s="1"/>
  <c r="A25" i="117"/>
  <c r="B25" i="117"/>
  <c r="C25" i="117"/>
  <c r="D25" i="117"/>
  <c r="E25" i="117"/>
  <c r="F25" i="117" s="1"/>
  <c r="A26" i="117"/>
  <c r="B26" i="117"/>
  <c r="C26" i="117"/>
  <c r="D26" i="117"/>
  <c r="E26" i="117"/>
  <c r="F26" i="117" s="1"/>
  <c r="A27" i="117"/>
  <c r="B27" i="117"/>
  <c r="C27" i="117"/>
  <c r="D27" i="117"/>
  <c r="E27" i="117"/>
  <c r="F27" i="117" s="1"/>
  <c r="A28" i="117"/>
  <c r="B28" i="117"/>
  <c r="C28" i="117"/>
  <c r="D28" i="117"/>
  <c r="E28" i="117"/>
  <c r="F28" i="117" s="1"/>
  <c r="A29" i="117"/>
  <c r="B29" i="117"/>
  <c r="C29" i="117"/>
  <c r="D29" i="117"/>
  <c r="E29" i="117"/>
  <c r="F29" i="117" s="1"/>
  <c r="A30" i="117"/>
  <c r="B30" i="117"/>
  <c r="C30" i="117"/>
  <c r="D30" i="117"/>
  <c r="E30" i="117"/>
  <c r="F30" i="117" s="1"/>
  <c r="A31" i="117"/>
  <c r="B31" i="117"/>
  <c r="C31" i="117"/>
  <c r="D31" i="117"/>
  <c r="E31" i="117"/>
  <c r="F31" i="117" s="1"/>
  <c r="A32" i="117"/>
  <c r="B32" i="117"/>
  <c r="C32" i="117"/>
  <c r="D32" i="117"/>
  <c r="E32" i="117"/>
  <c r="F32" i="117" s="1"/>
  <c r="A33" i="117"/>
  <c r="B33" i="117"/>
  <c r="C33" i="117"/>
  <c r="D33" i="117"/>
  <c r="E33" i="117"/>
  <c r="F33" i="117" s="1"/>
  <c r="A34" i="117"/>
  <c r="B34" i="117"/>
  <c r="C34" i="117"/>
  <c r="D34" i="117"/>
  <c r="E34" i="117"/>
  <c r="F34" i="117" s="1"/>
  <c r="A35" i="117"/>
  <c r="B35" i="117"/>
  <c r="C35" i="117"/>
  <c r="D35" i="117"/>
  <c r="E35" i="117"/>
  <c r="F35" i="117" s="1"/>
  <c r="A36" i="117"/>
  <c r="B36" i="117"/>
  <c r="C36" i="117"/>
  <c r="D36" i="117"/>
  <c r="E36" i="117"/>
  <c r="F36" i="117" s="1"/>
  <c r="B9" i="117"/>
  <c r="C9" i="117"/>
  <c r="D9" i="117"/>
  <c r="E9" i="117"/>
  <c r="F9" i="117" s="1"/>
  <c r="A9" i="117"/>
  <c r="O2" i="117"/>
  <c r="I2" i="117"/>
  <c r="B2" i="117"/>
  <c r="A10" i="116"/>
  <c r="B10" i="116"/>
  <c r="C10" i="116"/>
  <c r="D10" i="116"/>
  <c r="E10" i="116"/>
  <c r="F10" i="116" s="1"/>
  <c r="A11" i="116"/>
  <c r="B11" i="116"/>
  <c r="C11" i="116"/>
  <c r="D11" i="116"/>
  <c r="E11" i="116"/>
  <c r="F11" i="116" s="1"/>
  <c r="A12" i="116"/>
  <c r="B12" i="116"/>
  <c r="C12" i="116"/>
  <c r="D12" i="116"/>
  <c r="E12" i="116"/>
  <c r="F12" i="116" s="1"/>
  <c r="A13" i="116"/>
  <c r="B13" i="116"/>
  <c r="C13" i="116"/>
  <c r="D13" i="116"/>
  <c r="E13" i="116"/>
  <c r="F13" i="116" s="1"/>
  <c r="A14" i="116"/>
  <c r="B14" i="116"/>
  <c r="C14" i="116"/>
  <c r="D14" i="116"/>
  <c r="E14" i="116"/>
  <c r="F14" i="116" s="1"/>
  <c r="A15" i="116"/>
  <c r="B15" i="116"/>
  <c r="C15" i="116"/>
  <c r="D15" i="116"/>
  <c r="E15" i="116"/>
  <c r="F15" i="116" s="1"/>
  <c r="A16" i="116"/>
  <c r="B16" i="116"/>
  <c r="C16" i="116"/>
  <c r="D16" i="116"/>
  <c r="E16" i="116"/>
  <c r="F16" i="116" s="1"/>
  <c r="A17" i="116"/>
  <c r="B17" i="116"/>
  <c r="C17" i="116"/>
  <c r="D17" i="116"/>
  <c r="E17" i="116"/>
  <c r="F17" i="116" s="1"/>
  <c r="A18" i="116"/>
  <c r="B18" i="116"/>
  <c r="C18" i="116"/>
  <c r="D18" i="116"/>
  <c r="E18" i="116"/>
  <c r="F18" i="116" s="1"/>
  <c r="A19" i="116"/>
  <c r="B19" i="116"/>
  <c r="C19" i="116"/>
  <c r="D19" i="116"/>
  <c r="E19" i="116"/>
  <c r="F19" i="116" s="1"/>
  <c r="A20" i="116"/>
  <c r="B20" i="116"/>
  <c r="C20" i="116"/>
  <c r="D20" i="116"/>
  <c r="E20" i="116"/>
  <c r="F20" i="116" s="1"/>
  <c r="A21" i="116"/>
  <c r="B21" i="116"/>
  <c r="C21" i="116"/>
  <c r="D21" i="116"/>
  <c r="E21" i="116"/>
  <c r="F21" i="116" s="1"/>
  <c r="A22" i="116"/>
  <c r="B22" i="116"/>
  <c r="C22" i="116"/>
  <c r="D22" i="116"/>
  <c r="E22" i="116"/>
  <c r="F22" i="116" s="1"/>
  <c r="A23" i="116"/>
  <c r="B23" i="116"/>
  <c r="C23" i="116"/>
  <c r="D23" i="116"/>
  <c r="E23" i="116"/>
  <c r="F23" i="116" s="1"/>
  <c r="A24" i="116"/>
  <c r="B24" i="116"/>
  <c r="C24" i="116"/>
  <c r="D24" i="116"/>
  <c r="E24" i="116"/>
  <c r="F24" i="116" s="1"/>
  <c r="A25" i="116"/>
  <c r="B25" i="116"/>
  <c r="C25" i="116"/>
  <c r="D25" i="116"/>
  <c r="E25" i="116"/>
  <c r="F25" i="116" s="1"/>
  <c r="A26" i="116"/>
  <c r="B26" i="116"/>
  <c r="C26" i="116"/>
  <c r="D26" i="116"/>
  <c r="E26" i="116"/>
  <c r="F26" i="116" s="1"/>
  <c r="A27" i="116"/>
  <c r="B27" i="116"/>
  <c r="C27" i="116"/>
  <c r="D27" i="116"/>
  <c r="E27" i="116"/>
  <c r="F27" i="116" s="1"/>
  <c r="A28" i="116"/>
  <c r="B28" i="116"/>
  <c r="C28" i="116"/>
  <c r="D28" i="116"/>
  <c r="E28" i="116"/>
  <c r="F28" i="116" s="1"/>
  <c r="A29" i="116"/>
  <c r="B29" i="116"/>
  <c r="C29" i="116"/>
  <c r="D29" i="116"/>
  <c r="E29" i="116"/>
  <c r="F29" i="116" s="1"/>
  <c r="A30" i="116"/>
  <c r="B30" i="116"/>
  <c r="C30" i="116"/>
  <c r="D30" i="116"/>
  <c r="E30" i="116"/>
  <c r="F30" i="116" s="1"/>
  <c r="A31" i="116"/>
  <c r="B31" i="116"/>
  <c r="C31" i="116"/>
  <c r="D31" i="116"/>
  <c r="E31" i="116"/>
  <c r="F31" i="116" s="1"/>
  <c r="A32" i="116"/>
  <c r="B32" i="116"/>
  <c r="C32" i="116"/>
  <c r="D32" i="116"/>
  <c r="E32" i="116"/>
  <c r="F32" i="116" s="1"/>
  <c r="A33" i="116"/>
  <c r="B33" i="116"/>
  <c r="C33" i="116"/>
  <c r="D33" i="116"/>
  <c r="E33" i="116"/>
  <c r="F33" i="116" s="1"/>
  <c r="A34" i="116"/>
  <c r="B34" i="116"/>
  <c r="C34" i="116"/>
  <c r="D34" i="116"/>
  <c r="E34" i="116"/>
  <c r="F34" i="116" s="1"/>
  <c r="A35" i="116"/>
  <c r="B35" i="116"/>
  <c r="C35" i="116"/>
  <c r="D35" i="116"/>
  <c r="E35" i="116"/>
  <c r="F35" i="116" s="1"/>
  <c r="A36" i="116"/>
  <c r="B36" i="116"/>
  <c r="C36" i="116"/>
  <c r="D36" i="116"/>
  <c r="E36" i="116"/>
  <c r="F36" i="116" s="1"/>
  <c r="A37" i="116"/>
  <c r="B37" i="116"/>
  <c r="C37" i="116"/>
  <c r="D37" i="116"/>
  <c r="E37" i="116"/>
  <c r="F37" i="116" s="1"/>
  <c r="A38" i="116"/>
  <c r="B38" i="116"/>
  <c r="C38" i="116"/>
  <c r="D38" i="116"/>
  <c r="E38" i="116"/>
  <c r="F38" i="116" s="1"/>
  <c r="A39" i="116"/>
  <c r="B39" i="116"/>
  <c r="C39" i="116"/>
  <c r="D39" i="116"/>
  <c r="E39" i="116"/>
  <c r="F39" i="116" s="1"/>
  <c r="A40" i="116"/>
  <c r="B40" i="116"/>
  <c r="C40" i="116"/>
  <c r="D40" i="116"/>
  <c r="E40" i="116"/>
  <c r="F40" i="116" s="1"/>
  <c r="A41" i="116"/>
  <c r="B41" i="116"/>
  <c r="C41" i="116"/>
  <c r="D41" i="116"/>
  <c r="E41" i="116"/>
  <c r="F41" i="116" s="1"/>
  <c r="A42" i="116"/>
  <c r="B42" i="116"/>
  <c r="C42" i="116"/>
  <c r="D42" i="116"/>
  <c r="E42" i="116"/>
  <c r="F42" i="116" s="1"/>
  <c r="A43" i="116"/>
  <c r="B43" i="116"/>
  <c r="C43" i="116"/>
  <c r="D43" i="116"/>
  <c r="E43" i="116"/>
  <c r="F43" i="116" s="1"/>
  <c r="A44" i="116"/>
  <c r="B44" i="116"/>
  <c r="C44" i="116"/>
  <c r="D44" i="116"/>
  <c r="E44" i="116"/>
  <c r="F44" i="116" s="1"/>
  <c r="A45" i="116"/>
  <c r="B45" i="116"/>
  <c r="C45" i="116"/>
  <c r="D45" i="116"/>
  <c r="E45" i="116"/>
  <c r="F45" i="116" s="1"/>
  <c r="A46" i="116"/>
  <c r="B46" i="116"/>
  <c r="C46" i="116"/>
  <c r="D46" i="116"/>
  <c r="E46" i="116"/>
  <c r="F46" i="116" s="1"/>
  <c r="A47" i="116"/>
  <c r="B47" i="116"/>
  <c r="C47" i="116"/>
  <c r="D47" i="116"/>
  <c r="E47" i="116"/>
  <c r="F47" i="116" s="1"/>
  <c r="A48" i="116"/>
  <c r="B48" i="116"/>
  <c r="C48" i="116"/>
  <c r="D48" i="116"/>
  <c r="E48" i="116"/>
  <c r="F48" i="116" s="1"/>
  <c r="A49" i="116"/>
  <c r="B49" i="116"/>
  <c r="C49" i="116"/>
  <c r="D49" i="116"/>
  <c r="E49" i="116"/>
  <c r="F49" i="116" s="1"/>
  <c r="A50" i="116"/>
  <c r="B50" i="116"/>
  <c r="C50" i="116"/>
  <c r="D50" i="116"/>
  <c r="E50" i="116"/>
  <c r="F50" i="116" s="1"/>
  <c r="A51" i="116"/>
  <c r="B51" i="116"/>
  <c r="C51" i="116"/>
  <c r="D51" i="116"/>
  <c r="E51" i="116"/>
  <c r="F51" i="116" s="1"/>
  <c r="A52" i="116"/>
  <c r="B52" i="116"/>
  <c r="C52" i="116"/>
  <c r="D52" i="116"/>
  <c r="E52" i="116"/>
  <c r="F52" i="116" s="1"/>
  <c r="A53" i="116"/>
  <c r="B53" i="116"/>
  <c r="C53" i="116"/>
  <c r="D53" i="116"/>
  <c r="E53" i="116"/>
  <c r="F53" i="116" s="1"/>
  <c r="A54" i="116"/>
  <c r="B54" i="116"/>
  <c r="C54" i="116"/>
  <c r="D54" i="116"/>
  <c r="E54" i="116"/>
  <c r="F54" i="116" s="1"/>
  <c r="A55" i="116"/>
  <c r="B55" i="116"/>
  <c r="C55" i="116"/>
  <c r="D55" i="116"/>
  <c r="E55" i="116"/>
  <c r="F55" i="116" s="1"/>
  <c r="A56" i="116"/>
  <c r="B56" i="116"/>
  <c r="C56" i="116"/>
  <c r="D56" i="116"/>
  <c r="E56" i="116"/>
  <c r="F56" i="116" s="1"/>
  <c r="A57" i="116"/>
  <c r="B57" i="116"/>
  <c r="C57" i="116"/>
  <c r="D57" i="116"/>
  <c r="E57" i="116"/>
  <c r="F57" i="116" s="1"/>
  <c r="A58" i="116"/>
  <c r="B58" i="116"/>
  <c r="C58" i="116"/>
  <c r="D58" i="116"/>
  <c r="E58" i="116"/>
  <c r="F58" i="116" s="1"/>
  <c r="A59" i="116"/>
  <c r="B59" i="116"/>
  <c r="C59" i="116"/>
  <c r="D59" i="116"/>
  <c r="E59" i="116"/>
  <c r="F59" i="116" s="1"/>
  <c r="B9" i="116"/>
  <c r="C9" i="116"/>
  <c r="D9" i="116"/>
  <c r="E9" i="116"/>
  <c r="F9" i="116" s="1"/>
  <c r="A9" i="116"/>
  <c r="O2" i="116"/>
  <c r="I2" i="116"/>
  <c r="B2" i="116"/>
  <c r="H9" i="115"/>
  <c r="G9" i="115"/>
  <c r="B9" i="115"/>
  <c r="C9" i="115"/>
  <c r="D9" i="115"/>
  <c r="E9" i="115"/>
  <c r="F9" i="115" s="1"/>
  <c r="A9" i="115"/>
  <c r="O2" i="115"/>
  <c r="I2" i="115"/>
  <c r="B2" i="115"/>
  <c r="H10" i="114"/>
  <c r="H11" i="114"/>
  <c r="H12" i="114"/>
  <c r="H13" i="114"/>
  <c r="H14" i="114"/>
  <c r="H16" i="114"/>
  <c r="H17" i="114"/>
  <c r="H18" i="114"/>
  <c r="H19" i="114"/>
  <c r="H20" i="114"/>
  <c r="H21" i="114"/>
  <c r="H22" i="114"/>
  <c r="H9" i="114"/>
  <c r="G10" i="114"/>
  <c r="G11" i="114"/>
  <c r="G12" i="114"/>
  <c r="G13" i="114"/>
  <c r="G14" i="114"/>
  <c r="G15" i="114"/>
  <c r="G16" i="114"/>
  <c r="G17" i="114"/>
  <c r="G18" i="114"/>
  <c r="G19" i="114"/>
  <c r="G20" i="114"/>
  <c r="G21" i="114"/>
  <c r="G22" i="114"/>
  <c r="G9" i="114"/>
  <c r="G10" i="113"/>
  <c r="H10" i="113"/>
  <c r="G11" i="113"/>
  <c r="H11" i="113"/>
  <c r="G12" i="113"/>
  <c r="H12" i="113"/>
  <c r="G13" i="113"/>
  <c r="H13" i="113"/>
  <c r="G14" i="113"/>
  <c r="G15" i="113"/>
  <c r="H15" i="113"/>
  <c r="G16" i="113"/>
  <c r="H16" i="113"/>
  <c r="G17" i="113"/>
  <c r="H17" i="113"/>
  <c r="G18" i="113"/>
  <c r="H18" i="113"/>
  <c r="G19" i="113"/>
  <c r="H19" i="113"/>
  <c r="G20" i="113"/>
  <c r="H20" i="113"/>
  <c r="G21" i="113"/>
  <c r="H21" i="113"/>
  <c r="G22" i="113"/>
  <c r="H22" i="113"/>
  <c r="G23" i="113"/>
  <c r="H23" i="113"/>
  <c r="G24" i="113"/>
  <c r="H24" i="113"/>
  <c r="G25" i="113"/>
  <c r="H25" i="113"/>
  <c r="G26" i="113"/>
  <c r="H26" i="113"/>
  <c r="G27" i="113"/>
  <c r="H27" i="113"/>
  <c r="G28" i="113"/>
  <c r="H28" i="113"/>
  <c r="G29" i="113"/>
  <c r="H29" i="113"/>
  <c r="G30" i="113"/>
  <c r="H30" i="113"/>
  <c r="G31" i="113"/>
  <c r="H31" i="113"/>
  <c r="G32" i="113"/>
  <c r="H32" i="113"/>
  <c r="G33" i="113"/>
  <c r="H33" i="113"/>
  <c r="G34" i="113"/>
  <c r="H34" i="113"/>
  <c r="G35" i="113"/>
  <c r="H35" i="113"/>
  <c r="G36" i="113"/>
  <c r="H36" i="113"/>
  <c r="G37" i="113"/>
  <c r="H37" i="113"/>
  <c r="G38" i="113"/>
  <c r="H38" i="113"/>
  <c r="G39" i="113"/>
  <c r="H39" i="113"/>
  <c r="G40" i="113"/>
  <c r="H40" i="113"/>
  <c r="G41" i="113"/>
  <c r="H41" i="113"/>
  <c r="G42" i="113"/>
  <c r="H42" i="113"/>
  <c r="G43" i="113"/>
  <c r="H43" i="113"/>
  <c r="G44" i="113"/>
  <c r="H44" i="113"/>
  <c r="G45" i="113"/>
  <c r="H45" i="113"/>
  <c r="G46" i="113"/>
  <c r="H46" i="113"/>
  <c r="G47" i="113"/>
  <c r="H47" i="113"/>
  <c r="G48" i="113"/>
  <c r="H48" i="113"/>
  <c r="G49" i="113"/>
  <c r="H49" i="113"/>
  <c r="G50" i="113"/>
  <c r="H50" i="113"/>
  <c r="G51" i="113"/>
  <c r="H51" i="113"/>
  <c r="G52" i="113"/>
  <c r="H52" i="113"/>
  <c r="G53" i="113"/>
  <c r="H53" i="113"/>
  <c r="G54" i="113"/>
  <c r="H54" i="113"/>
  <c r="G55" i="113"/>
  <c r="H55" i="113"/>
  <c r="G56" i="113"/>
  <c r="H56" i="113"/>
  <c r="G57" i="113"/>
  <c r="H57" i="113"/>
  <c r="G58" i="113"/>
  <c r="H58" i="113"/>
  <c r="G59" i="113"/>
  <c r="H59" i="113"/>
  <c r="G60" i="113"/>
  <c r="H60" i="113"/>
  <c r="G61" i="113"/>
  <c r="H61" i="113"/>
  <c r="G62" i="113"/>
  <c r="H62" i="113"/>
  <c r="G63" i="113"/>
  <c r="H63" i="113"/>
  <c r="G64" i="113"/>
  <c r="H64" i="113"/>
  <c r="G65" i="113"/>
  <c r="H65" i="113"/>
  <c r="G66" i="113"/>
  <c r="H66" i="113"/>
  <c r="G67" i="113"/>
  <c r="H67" i="113"/>
  <c r="G68" i="113"/>
  <c r="H68" i="113"/>
  <c r="G69" i="113"/>
  <c r="H69" i="113"/>
  <c r="G70" i="113"/>
  <c r="H70" i="113"/>
  <c r="G71" i="113"/>
  <c r="H71" i="113"/>
  <c r="G72" i="113"/>
  <c r="H72" i="113"/>
  <c r="G73" i="113"/>
  <c r="H73" i="113"/>
  <c r="G74" i="113"/>
  <c r="H74" i="113"/>
  <c r="G75" i="113"/>
  <c r="H75" i="113"/>
  <c r="G76" i="113"/>
  <c r="H76" i="113"/>
  <c r="G77" i="113"/>
  <c r="H77" i="113"/>
  <c r="G78" i="113"/>
  <c r="H78" i="113"/>
  <c r="G79" i="113"/>
  <c r="H79" i="113"/>
  <c r="G80" i="113"/>
  <c r="H80" i="113"/>
  <c r="G81" i="113"/>
  <c r="H81" i="113"/>
  <c r="G82" i="113"/>
  <c r="H82" i="113"/>
  <c r="G83" i="113"/>
  <c r="H83" i="113"/>
  <c r="G84" i="113"/>
  <c r="H84" i="113"/>
  <c r="G85" i="113"/>
  <c r="H85" i="113"/>
  <c r="G86" i="113"/>
  <c r="H86" i="113"/>
  <c r="G87" i="113"/>
  <c r="H87" i="113"/>
  <c r="G88" i="113"/>
  <c r="H88" i="113"/>
  <c r="G89" i="113"/>
  <c r="H89" i="113"/>
  <c r="G90" i="113"/>
  <c r="H90" i="113"/>
  <c r="G91" i="113"/>
  <c r="H91" i="113"/>
  <c r="G92" i="113"/>
  <c r="H92" i="113"/>
  <c r="G93" i="113"/>
  <c r="H93" i="113"/>
  <c r="G94" i="113"/>
  <c r="H94" i="113"/>
  <c r="G95" i="113"/>
  <c r="H95" i="113"/>
  <c r="G96" i="113"/>
  <c r="H96" i="113"/>
  <c r="G97" i="113"/>
  <c r="H97" i="113"/>
  <c r="G98" i="113"/>
  <c r="H98" i="113"/>
  <c r="G99" i="113"/>
  <c r="H99" i="113"/>
  <c r="G100" i="113"/>
  <c r="H100" i="113"/>
  <c r="G101" i="113"/>
  <c r="H101" i="113"/>
  <c r="G102" i="113"/>
  <c r="G103" i="113"/>
  <c r="H103" i="113"/>
  <c r="G104" i="113"/>
  <c r="H104" i="113"/>
  <c r="G105" i="113"/>
  <c r="H105" i="113"/>
  <c r="G106" i="113"/>
  <c r="H106" i="113"/>
  <c r="G107" i="113"/>
  <c r="H107" i="113"/>
  <c r="G108" i="113"/>
  <c r="H108" i="113"/>
  <c r="G109" i="113"/>
  <c r="H109" i="113"/>
  <c r="G110" i="113"/>
  <c r="H110" i="113"/>
  <c r="G111" i="113"/>
  <c r="H111" i="113"/>
  <c r="G112" i="113"/>
  <c r="H112" i="113"/>
  <c r="G113" i="113"/>
  <c r="H113" i="113"/>
  <c r="G114" i="113"/>
  <c r="H114" i="113"/>
  <c r="G115" i="113"/>
  <c r="H115" i="113"/>
  <c r="G116" i="113"/>
  <c r="H116" i="113"/>
  <c r="G117" i="113"/>
  <c r="H117" i="113"/>
  <c r="G118" i="113"/>
  <c r="H118" i="113"/>
  <c r="G119" i="113"/>
  <c r="H119" i="113"/>
  <c r="G120" i="113"/>
  <c r="H120" i="113"/>
  <c r="G121" i="113"/>
  <c r="H121" i="113"/>
  <c r="G122" i="113"/>
  <c r="H122" i="113"/>
  <c r="G123" i="113"/>
  <c r="H123" i="113"/>
  <c r="G124" i="113"/>
  <c r="H124" i="113"/>
  <c r="G125" i="113"/>
  <c r="H125" i="113"/>
  <c r="G126" i="113"/>
  <c r="H126" i="113"/>
  <c r="G127" i="113"/>
  <c r="H127" i="113"/>
  <c r="G128" i="113"/>
  <c r="H128" i="113"/>
  <c r="G129" i="113"/>
  <c r="H129" i="113"/>
  <c r="G130" i="113"/>
  <c r="H130" i="113"/>
  <c r="G131" i="113"/>
  <c r="H131" i="113"/>
  <c r="G132" i="113"/>
  <c r="H132" i="113"/>
  <c r="G133" i="113"/>
  <c r="H133" i="113"/>
  <c r="G134" i="113"/>
  <c r="H134" i="113"/>
  <c r="G135" i="113"/>
  <c r="H135" i="113"/>
  <c r="G136" i="113"/>
  <c r="H136" i="113"/>
  <c r="G137" i="113"/>
  <c r="H137" i="113"/>
  <c r="G138" i="113"/>
  <c r="H138" i="113"/>
  <c r="G139" i="113"/>
  <c r="H139" i="113"/>
  <c r="G140" i="113"/>
  <c r="H140" i="113"/>
  <c r="G141" i="113"/>
  <c r="H141" i="113"/>
  <c r="G142" i="113"/>
  <c r="H142" i="113"/>
  <c r="G143" i="113"/>
  <c r="H143" i="113"/>
  <c r="G144" i="113"/>
  <c r="H144" i="113"/>
  <c r="G145" i="113"/>
  <c r="H145" i="113"/>
  <c r="G146" i="113"/>
  <c r="H146" i="113"/>
  <c r="G147" i="113"/>
  <c r="H147" i="113"/>
  <c r="G148" i="113"/>
  <c r="H148" i="113"/>
  <c r="G149" i="113"/>
  <c r="H149" i="113"/>
  <c r="G150" i="113"/>
  <c r="H150" i="113"/>
  <c r="G151" i="113"/>
  <c r="H151" i="113"/>
  <c r="G152" i="113"/>
  <c r="H152" i="113"/>
  <c r="G153" i="113"/>
  <c r="H153" i="113"/>
  <c r="G154" i="113"/>
  <c r="H154" i="113"/>
  <c r="G155" i="113"/>
  <c r="H155" i="113"/>
  <c r="G156" i="113"/>
  <c r="H156" i="113"/>
  <c r="G157" i="113"/>
  <c r="H157" i="113"/>
  <c r="G158" i="113"/>
  <c r="H158" i="113"/>
  <c r="G159" i="113"/>
  <c r="H159" i="113"/>
  <c r="G160" i="113"/>
  <c r="H160" i="113"/>
  <c r="G161" i="113"/>
  <c r="H161" i="113"/>
  <c r="G162" i="113"/>
  <c r="H162" i="113"/>
  <c r="G163" i="113"/>
  <c r="H163" i="113"/>
  <c r="G164" i="113"/>
  <c r="H164" i="113"/>
  <c r="G165" i="113"/>
  <c r="H165" i="113"/>
  <c r="G166" i="113"/>
  <c r="H166" i="113"/>
  <c r="G167" i="113"/>
  <c r="H167" i="113"/>
  <c r="H9" i="113"/>
  <c r="G9" i="113"/>
  <c r="A10" i="114"/>
  <c r="B10" i="114"/>
  <c r="C10" i="114"/>
  <c r="D10" i="114"/>
  <c r="E10" i="114"/>
  <c r="F10" i="114" s="1"/>
  <c r="A11" i="114"/>
  <c r="B11" i="114"/>
  <c r="C11" i="114"/>
  <c r="D11" i="114"/>
  <c r="E11" i="114"/>
  <c r="F11" i="114" s="1"/>
  <c r="A12" i="114"/>
  <c r="B12" i="114"/>
  <c r="C12" i="114"/>
  <c r="D12" i="114"/>
  <c r="E12" i="114"/>
  <c r="F12" i="114" s="1"/>
  <c r="A13" i="114"/>
  <c r="B13" i="114"/>
  <c r="C13" i="114"/>
  <c r="D13" i="114"/>
  <c r="E13" i="114"/>
  <c r="F13" i="114" s="1"/>
  <c r="A14" i="114"/>
  <c r="B14" i="114"/>
  <c r="C14" i="114"/>
  <c r="D14" i="114"/>
  <c r="E14" i="114"/>
  <c r="F14" i="114" s="1"/>
  <c r="A15" i="114"/>
  <c r="B15" i="114"/>
  <c r="C15" i="114"/>
  <c r="D15" i="114"/>
  <c r="E15" i="114"/>
  <c r="F15" i="114" s="1"/>
  <c r="A16" i="114"/>
  <c r="B16" i="114"/>
  <c r="C16" i="114"/>
  <c r="D16" i="114"/>
  <c r="E16" i="114"/>
  <c r="F16" i="114" s="1"/>
  <c r="A17" i="114"/>
  <c r="B17" i="114"/>
  <c r="C17" i="114"/>
  <c r="D17" i="114"/>
  <c r="E17" i="114"/>
  <c r="F17" i="114" s="1"/>
  <c r="A18" i="114"/>
  <c r="B18" i="114"/>
  <c r="C18" i="114"/>
  <c r="D18" i="114"/>
  <c r="E18" i="114"/>
  <c r="F18" i="114" s="1"/>
  <c r="A19" i="114"/>
  <c r="B19" i="114"/>
  <c r="C19" i="114"/>
  <c r="D19" i="114"/>
  <c r="E19" i="114"/>
  <c r="F19" i="114" s="1"/>
  <c r="A20" i="114"/>
  <c r="B20" i="114"/>
  <c r="C20" i="114"/>
  <c r="D20" i="114"/>
  <c r="E20" i="114"/>
  <c r="F20" i="114" s="1"/>
  <c r="A21" i="114"/>
  <c r="B21" i="114"/>
  <c r="C21" i="114"/>
  <c r="D21" i="114"/>
  <c r="E21" i="114"/>
  <c r="F21" i="114" s="1"/>
  <c r="A22" i="114"/>
  <c r="B22" i="114"/>
  <c r="C22" i="114"/>
  <c r="D22" i="114"/>
  <c r="E22" i="114"/>
  <c r="F22" i="114" s="1"/>
  <c r="B9" i="114"/>
  <c r="C9" i="114"/>
  <c r="D9" i="114"/>
  <c r="E9" i="114"/>
  <c r="F9" i="114" s="1"/>
  <c r="A9" i="114"/>
  <c r="O2" i="114"/>
  <c r="I2" i="114"/>
  <c r="B2" i="114"/>
  <c r="B13" i="113"/>
  <c r="C13" i="113"/>
  <c r="D13" i="113"/>
  <c r="E13" i="113"/>
  <c r="F13" i="113" s="1"/>
  <c r="B14" i="113"/>
  <c r="C14" i="113"/>
  <c r="D14" i="113"/>
  <c r="E14" i="113"/>
  <c r="F14" i="113" s="1"/>
  <c r="B15" i="113"/>
  <c r="C15" i="113"/>
  <c r="D15" i="113"/>
  <c r="E15" i="113"/>
  <c r="F15" i="113" s="1"/>
  <c r="B16" i="113"/>
  <c r="C16" i="113"/>
  <c r="D16" i="113"/>
  <c r="E16" i="113"/>
  <c r="F16" i="113" s="1"/>
  <c r="B17" i="113"/>
  <c r="C17" i="113"/>
  <c r="D17" i="113"/>
  <c r="E17" i="113"/>
  <c r="F17" i="113" s="1"/>
  <c r="B18" i="113"/>
  <c r="C18" i="113"/>
  <c r="D18" i="113"/>
  <c r="E18" i="113"/>
  <c r="F18" i="113" s="1"/>
  <c r="B19" i="113"/>
  <c r="C19" i="113"/>
  <c r="D19" i="113"/>
  <c r="E19" i="113"/>
  <c r="F19" i="113" s="1"/>
  <c r="B20" i="113"/>
  <c r="C20" i="113"/>
  <c r="D20" i="113"/>
  <c r="E20" i="113"/>
  <c r="F20" i="113" s="1"/>
  <c r="B21" i="113"/>
  <c r="C21" i="113"/>
  <c r="D21" i="113"/>
  <c r="E21" i="113"/>
  <c r="F21" i="113" s="1"/>
  <c r="B22" i="113"/>
  <c r="C22" i="113"/>
  <c r="D22" i="113"/>
  <c r="E22" i="113"/>
  <c r="F22" i="113" s="1"/>
  <c r="B23" i="113"/>
  <c r="C23" i="113"/>
  <c r="D23" i="113"/>
  <c r="E23" i="113"/>
  <c r="F23" i="113" s="1"/>
  <c r="B24" i="113"/>
  <c r="C24" i="113"/>
  <c r="D24" i="113"/>
  <c r="E24" i="113"/>
  <c r="F24" i="113" s="1"/>
  <c r="B25" i="113"/>
  <c r="C25" i="113"/>
  <c r="D25" i="113"/>
  <c r="E25" i="113"/>
  <c r="F25" i="113" s="1"/>
  <c r="B26" i="113"/>
  <c r="C26" i="113"/>
  <c r="D26" i="113"/>
  <c r="E26" i="113"/>
  <c r="F26" i="113" s="1"/>
  <c r="B27" i="113"/>
  <c r="C27" i="113"/>
  <c r="D27" i="113"/>
  <c r="E27" i="113"/>
  <c r="F27" i="113" s="1"/>
  <c r="B28" i="113"/>
  <c r="C28" i="113"/>
  <c r="D28" i="113"/>
  <c r="E28" i="113"/>
  <c r="F28" i="113" s="1"/>
  <c r="B29" i="113"/>
  <c r="C29" i="113"/>
  <c r="D29" i="113"/>
  <c r="E29" i="113"/>
  <c r="F29" i="113" s="1"/>
  <c r="B30" i="113"/>
  <c r="C30" i="113"/>
  <c r="D30" i="113"/>
  <c r="E30" i="113"/>
  <c r="F30" i="113" s="1"/>
  <c r="B31" i="113"/>
  <c r="C31" i="113"/>
  <c r="D31" i="113"/>
  <c r="E31" i="113"/>
  <c r="F31" i="113" s="1"/>
  <c r="B32" i="113"/>
  <c r="C32" i="113"/>
  <c r="D32" i="113"/>
  <c r="E32" i="113"/>
  <c r="F32" i="113" s="1"/>
  <c r="B33" i="113"/>
  <c r="C33" i="113"/>
  <c r="D33" i="113"/>
  <c r="E33" i="113"/>
  <c r="F33" i="113" s="1"/>
  <c r="B34" i="113"/>
  <c r="C34" i="113"/>
  <c r="D34" i="113"/>
  <c r="E34" i="113"/>
  <c r="F34" i="113" s="1"/>
  <c r="B35" i="113"/>
  <c r="C35" i="113"/>
  <c r="D35" i="113"/>
  <c r="E35" i="113"/>
  <c r="F35" i="113" s="1"/>
  <c r="B36" i="113"/>
  <c r="C36" i="113"/>
  <c r="D36" i="113"/>
  <c r="E36" i="113"/>
  <c r="F36" i="113" s="1"/>
  <c r="B37" i="113"/>
  <c r="C37" i="113"/>
  <c r="D37" i="113"/>
  <c r="E37" i="113"/>
  <c r="F37" i="113" s="1"/>
  <c r="B38" i="113"/>
  <c r="C38" i="113"/>
  <c r="D38" i="113"/>
  <c r="E38" i="113"/>
  <c r="F38" i="113" s="1"/>
  <c r="B39" i="113"/>
  <c r="C39" i="113"/>
  <c r="D39" i="113"/>
  <c r="E39" i="113"/>
  <c r="F39" i="113" s="1"/>
  <c r="B40" i="113"/>
  <c r="C40" i="113"/>
  <c r="D40" i="113"/>
  <c r="E40" i="113"/>
  <c r="F40" i="113" s="1"/>
  <c r="B41" i="113"/>
  <c r="C41" i="113"/>
  <c r="D41" i="113"/>
  <c r="E41" i="113"/>
  <c r="F41" i="113" s="1"/>
  <c r="B42" i="113"/>
  <c r="C42" i="113"/>
  <c r="D42" i="113"/>
  <c r="E42" i="113"/>
  <c r="F42" i="113" s="1"/>
  <c r="B43" i="113"/>
  <c r="C43" i="113"/>
  <c r="D43" i="113"/>
  <c r="E43" i="113"/>
  <c r="F43" i="113" s="1"/>
  <c r="B44" i="113"/>
  <c r="C44" i="113"/>
  <c r="D44" i="113"/>
  <c r="E44" i="113"/>
  <c r="F44" i="113" s="1"/>
  <c r="B45" i="113"/>
  <c r="C45" i="113"/>
  <c r="D45" i="113"/>
  <c r="E45" i="113"/>
  <c r="F45" i="113" s="1"/>
  <c r="B46" i="113"/>
  <c r="C46" i="113"/>
  <c r="D46" i="113"/>
  <c r="E46" i="113"/>
  <c r="F46" i="113" s="1"/>
  <c r="B47" i="113"/>
  <c r="C47" i="113"/>
  <c r="D47" i="113"/>
  <c r="E47" i="113"/>
  <c r="F47" i="113" s="1"/>
  <c r="B48" i="113"/>
  <c r="C48" i="113"/>
  <c r="D48" i="113"/>
  <c r="E48" i="113"/>
  <c r="F48" i="113" s="1"/>
  <c r="B49" i="113"/>
  <c r="C49" i="113"/>
  <c r="D49" i="113"/>
  <c r="E49" i="113"/>
  <c r="F49" i="113" s="1"/>
  <c r="B50" i="113"/>
  <c r="C50" i="113"/>
  <c r="D50" i="113"/>
  <c r="E50" i="113"/>
  <c r="F50" i="113" s="1"/>
  <c r="B51" i="113"/>
  <c r="C51" i="113"/>
  <c r="D51" i="113"/>
  <c r="E51" i="113"/>
  <c r="F51" i="113" s="1"/>
  <c r="B52" i="113"/>
  <c r="C52" i="113"/>
  <c r="D52" i="113"/>
  <c r="E52" i="113"/>
  <c r="F52" i="113" s="1"/>
  <c r="B53" i="113"/>
  <c r="C53" i="113"/>
  <c r="D53" i="113"/>
  <c r="E53" i="113"/>
  <c r="F53" i="113" s="1"/>
  <c r="B54" i="113"/>
  <c r="C54" i="113"/>
  <c r="D54" i="113"/>
  <c r="E54" i="113"/>
  <c r="F54" i="113" s="1"/>
  <c r="B55" i="113"/>
  <c r="C55" i="113"/>
  <c r="D55" i="113"/>
  <c r="E55" i="113"/>
  <c r="F55" i="113" s="1"/>
  <c r="B56" i="113"/>
  <c r="C56" i="113"/>
  <c r="D56" i="113"/>
  <c r="E56" i="113"/>
  <c r="F56" i="113" s="1"/>
  <c r="B57" i="113"/>
  <c r="C57" i="113"/>
  <c r="D57" i="113"/>
  <c r="E57" i="113"/>
  <c r="F57" i="113" s="1"/>
  <c r="B58" i="113"/>
  <c r="C58" i="113"/>
  <c r="D58" i="113"/>
  <c r="E58" i="113"/>
  <c r="F58" i="113" s="1"/>
  <c r="B59" i="113"/>
  <c r="C59" i="113"/>
  <c r="D59" i="113"/>
  <c r="E59" i="113"/>
  <c r="F59" i="113" s="1"/>
  <c r="B60" i="113"/>
  <c r="C60" i="113"/>
  <c r="D60" i="113"/>
  <c r="E60" i="113"/>
  <c r="F60" i="113" s="1"/>
  <c r="B61" i="113"/>
  <c r="C61" i="113"/>
  <c r="D61" i="113"/>
  <c r="E61" i="113"/>
  <c r="F61" i="113" s="1"/>
  <c r="B62" i="113"/>
  <c r="C62" i="113"/>
  <c r="D62" i="113"/>
  <c r="E62" i="113"/>
  <c r="F62" i="113" s="1"/>
  <c r="B63" i="113"/>
  <c r="C63" i="113"/>
  <c r="D63" i="113"/>
  <c r="E63" i="113"/>
  <c r="F63" i="113" s="1"/>
  <c r="B64" i="113"/>
  <c r="C64" i="113"/>
  <c r="D64" i="113"/>
  <c r="E64" i="113"/>
  <c r="F64" i="113" s="1"/>
  <c r="B65" i="113"/>
  <c r="C65" i="113"/>
  <c r="D65" i="113"/>
  <c r="E65" i="113"/>
  <c r="F65" i="113" s="1"/>
  <c r="B66" i="113"/>
  <c r="C66" i="113"/>
  <c r="D66" i="113"/>
  <c r="E66" i="113"/>
  <c r="F66" i="113" s="1"/>
  <c r="B67" i="113"/>
  <c r="C67" i="113"/>
  <c r="D67" i="113"/>
  <c r="E67" i="113"/>
  <c r="F67" i="113" s="1"/>
  <c r="B68" i="113"/>
  <c r="C68" i="113"/>
  <c r="D68" i="113"/>
  <c r="E68" i="113"/>
  <c r="F68" i="113" s="1"/>
  <c r="B69" i="113"/>
  <c r="C69" i="113"/>
  <c r="D69" i="113"/>
  <c r="E69" i="113"/>
  <c r="F69" i="113" s="1"/>
  <c r="B70" i="113"/>
  <c r="C70" i="113"/>
  <c r="D70" i="113"/>
  <c r="E70" i="113"/>
  <c r="F70" i="113" s="1"/>
  <c r="B71" i="113"/>
  <c r="C71" i="113"/>
  <c r="D71" i="113"/>
  <c r="E71" i="113"/>
  <c r="F71" i="113" s="1"/>
  <c r="B72" i="113"/>
  <c r="C72" i="113"/>
  <c r="D72" i="113"/>
  <c r="E72" i="113"/>
  <c r="F72" i="113" s="1"/>
  <c r="B73" i="113"/>
  <c r="C73" i="113"/>
  <c r="D73" i="113"/>
  <c r="E73" i="113"/>
  <c r="F73" i="113" s="1"/>
  <c r="B74" i="113"/>
  <c r="C74" i="113"/>
  <c r="D74" i="113"/>
  <c r="E74" i="113"/>
  <c r="F74" i="113" s="1"/>
  <c r="B75" i="113"/>
  <c r="C75" i="113"/>
  <c r="D75" i="113"/>
  <c r="E75" i="113"/>
  <c r="F75" i="113" s="1"/>
  <c r="B76" i="113"/>
  <c r="C76" i="113"/>
  <c r="D76" i="113"/>
  <c r="E76" i="113"/>
  <c r="F76" i="113" s="1"/>
  <c r="B77" i="113"/>
  <c r="C77" i="113"/>
  <c r="D77" i="113"/>
  <c r="E77" i="113"/>
  <c r="F77" i="113" s="1"/>
  <c r="B78" i="113"/>
  <c r="C78" i="113"/>
  <c r="D78" i="113"/>
  <c r="E78" i="113"/>
  <c r="F78" i="113" s="1"/>
  <c r="B79" i="113"/>
  <c r="C79" i="113"/>
  <c r="D79" i="113"/>
  <c r="E79" i="113"/>
  <c r="F79" i="113" s="1"/>
  <c r="B80" i="113"/>
  <c r="C80" i="113"/>
  <c r="D80" i="113"/>
  <c r="E80" i="113"/>
  <c r="F80" i="113" s="1"/>
  <c r="B81" i="113"/>
  <c r="C81" i="113"/>
  <c r="D81" i="113"/>
  <c r="E81" i="113"/>
  <c r="F81" i="113" s="1"/>
  <c r="B82" i="113"/>
  <c r="C82" i="113"/>
  <c r="D82" i="113"/>
  <c r="E82" i="113"/>
  <c r="F82" i="113" s="1"/>
  <c r="B83" i="113"/>
  <c r="C83" i="113"/>
  <c r="D83" i="113"/>
  <c r="E83" i="113"/>
  <c r="F83" i="113" s="1"/>
  <c r="B84" i="113"/>
  <c r="C84" i="113"/>
  <c r="D84" i="113"/>
  <c r="E84" i="113"/>
  <c r="F84" i="113" s="1"/>
  <c r="B85" i="113"/>
  <c r="C85" i="113"/>
  <c r="D85" i="113"/>
  <c r="E85" i="113"/>
  <c r="F85" i="113" s="1"/>
  <c r="B86" i="113"/>
  <c r="C86" i="113"/>
  <c r="D86" i="113"/>
  <c r="E86" i="113"/>
  <c r="F86" i="113" s="1"/>
  <c r="B87" i="113"/>
  <c r="C87" i="113"/>
  <c r="D87" i="113"/>
  <c r="E87" i="113"/>
  <c r="F87" i="113" s="1"/>
  <c r="B88" i="113"/>
  <c r="C88" i="113"/>
  <c r="D88" i="113"/>
  <c r="E88" i="113"/>
  <c r="F88" i="113" s="1"/>
  <c r="B89" i="113"/>
  <c r="C89" i="113"/>
  <c r="D89" i="113"/>
  <c r="E89" i="113"/>
  <c r="F89" i="113" s="1"/>
  <c r="B90" i="113"/>
  <c r="C90" i="113"/>
  <c r="D90" i="113"/>
  <c r="E90" i="113"/>
  <c r="F90" i="113" s="1"/>
  <c r="B91" i="113"/>
  <c r="C91" i="113"/>
  <c r="D91" i="113"/>
  <c r="E91" i="113"/>
  <c r="F91" i="113" s="1"/>
  <c r="B92" i="113"/>
  <c r="C92" i="113"/>
  <c r="D92" i="113"/>
  <c r="E92" i="113"/>
  <c r="F92" i="113" s="1"/>
  <c r="B93" i="113"/>
  <c r="C93" i="113"/>
  <c r="D93" i="113"/>
  <c r="E93" i="113"/>
  <c r="F93" i="113" s="1"/>
  <c r="B94" i="113"/>
  <c r="C94" i="113"/>
  <c r="D94" i="113"/>
  <c r="E94" i="113"/>
  <c r="F94" i="113" s="1"/>
  <c r="B95" i="113"/>
  <c r="C95" i="113"/>
  <c r="D95" i="113"/>
  <c r="E95" i="113"/>
  <c r="F95" i="113" s="1"/>
  <c r="B96" i="113"/>
  <c r="C96" i="113"/>
  <c r="D96" i="113"/>
  <c r="E96" i="113"/>
  <c r="F96" i="113" s="1"/>
  <c r="B97" i="113"/>
  <c r="C97" i="113"/>
  <c r="D97" i="113"/>
  <c r="E97" i="113"/>
  <c r="F97" i="113" s="1"/>
  <c r="B98" i="113"/>
  <c r="C98" i="113"/>
  <c r="D98" i="113"/>
  <c r="E98" i="113"/>
  <c r="F98" i="113" s="1"/>
  <c r="B99" i="113"/>
  <c r="C99" i="113"/>
  <c r="D99" i="113"/>
  <c r="E99" i="113"/>
  <c r="F99" i="113" s="1"/>
  <c r="B100" i="113"/>
  <c r="C100" i="113"/>
  <c r="D100" i="113"/>
  <c r="E100" i="113"/>
  <c r="F100" i="113" s="1"/>
  <c r="B101" i="113"/>
  <c r="C101" i="113"/>
  <c r="D101" i="113"/>
  <c r="E101" i="113"/>
  <c r="F101" i="113" s="1"/>
  <c r="B102" i="113"/>
  <c r="C102" i="113"/>
  <c r="D102" i="113"/>
  <c r="E102" i="113"/>
  <c r="F102" i="113" s="1"/>
  <c r="B103" i="113"/>
  <c r="C103" i="113"/>
  <c r="D103" i="113"/>
  <c r="E103" i="113"/>
  <c r="F103" i="113" s="1"/>
  <c r="B104" i="113"/>
  <c r="C104" i="113"/>
  <c r="D104" i="113"/>
  <c r="E104" i="113"/>
  <c r="F104" i="113" s="1"/>
  <c r="B105" i="113"/>
  <c r="C105" i="113"/>
  <c r="D105" i="113"/>
  <c r="E105" i="113"/>
  <c r="F105" i="113" s="1"/>
  <c r="B106" i="113"/>
  <c r="C106" i="113"/>
  <c r="D106" i="113"/>
  <c r="E106" i="113"/>
  <c r="F106" i="113" s="1"/>
  <c r="B107" i="113"/>
  <c r="C107" i="113"/>
  <c r="D107" i="113"/>
  <c r="E107" i="113"/>
  <c r="F107" i="113" s="1"/>
  <c r="B108" i="113"/>
  <c r="C108" i="113"/>
  <c r="D108" i="113"/>
  <c r="E108" i="113"/>
  <c r="F108" i="113" s="1"/>
  <c r="B109" i="113"/>
  <c r="C109" i="113"/>
  <c r="D109" i="113"/>
  <c r="E109" i="113"/>
  <c r="F109" i="113" s="1"/>
  <c r="B110" i="113"/>
  <c r="C110" i="113"/>
  <c r="D110" i="113"/>
  <c r="E110" i="113"/>
  <c r="F110" i="113" s="1"/>
  <c r="B111" i="113"/>
  <c r="C111" i="113"/>
  <c r="D111" i="113"/>
  <c r="E111" i="113"/>
  <c r="F111" i="113" s="1"/>
  <c r="B112" i="113"/>
  <c r="C112" i="113"/>
  <c r="D112" i="113"/>
  <c r="E112" i="113"/>
  <c r="F112" i="113" s="1"/>
  <c r="B113" i="113"/>
  <c r="C113" i="113"/>
  <c r="D113" i="113"/>
  <c r="E113" i="113"/>
  <c r="F113" i="113" s="1"/>
  <c r="B114" i="113"/>
  <c r="C114" i="113"/>
  <c r="D114" i="113"/>
  <c r="E114" i="113"/>
  <c r="F114" i="113" s="1"/>
  <c r="B115" i="113"/>
  <c r="C115" i="113"/>
  <c r="D115" i="113"/>
  <c r="E115" i="113"/>
  <c r="F115" i="113" s="1"/>
  <c r="B116" i="113"/>
  <c r="C116" i="113"/>
  <c r="D116" i="113"/>
  <c r="E116" i="113"/>
  <c r="F116" i="113" s="1"/>
  <c r="B117" i="113"/>
  <c r="C117" i="113"/>
  <c r="D117" i="113"/>
  <c r="E117" i="113"/>
  <c r="F117" i="113" s="1"/>
  <c r="B118" i="113"/>
  <c r="C118" i="113"/>
  <c r="D118" i="113"/>
  <c r="E118" i="113"/>
  <c r="F118" i="113" s="1"/>
  <c r="B119" i="113"/>
  <c r="C119" i="113"/>
  <c r="D119" i="113"/>
  <c r="E119" i="113"/>
  <c r="F119" i="113" s="1"/>
  <c r="B120" i="113"/>
  <c r="C120" i="113"/>
  <c r="D120" i="113"/>
  <c r="E120" i="113"/>
  <c r="F120" i="113" s="1"/>
  <c r="B121" i="113"/>
  <c r="C121" i="113"/>
  <c r="D121" i="113"/>
  <c r="E121" i="113"/>
  <c r="F121" i="113" s="1"/>
  <c r="B122" i="113"/>
  <c r="C122" i="113"/>
  <c r="D122" i="113"/>
  <c r="E122" i="113"/>
  <c r="F122" i="113" s="1"/>
  <c r="B123" i="113"/>
  <c r="C123" i="113"/>
  <c r="D123" i="113"/>
  <c r="E123" i="113"/>
  <c r="F123" i="113" s="1"/>
  <c r="B124" i="113"/>
  <c r="C124" i="113"/>
  <c r="D124" i="113"/>
  <c r="E124" i="113"/>
  <c r="F124" i="113" s="1"/>
  <c r="B125" i="113"/>
  <c r="C125" i="113"/>
  <c r="D125" i="113"/>
  <c r="E125" i="113"/>
  <c r="F125" i="113" s="1"/>
  <c r="B126" i="113"/>
  <c r="C126" i="113"/>
  <c r="D126" i="113"/>
  <c r="E126" i="113"/>
  <c r="F126" i="113" s="1"/>
  <c r="B127" i="113"/>
  <c r="C127" i="113"/>
  <c r="D127" i="113"/>
  <c r="E127" i="113"/>
  <c r="F127" i="113" s="1"/>
  <c r="B128" i="113"/>
  <c r="C128" i="113"/>
  <c r="D128" i="113"/>
  <c r="E128" i="113"/>
  <c r="F128" i="113" s="1"/>
  <c r="B129" i="113"/>
  <c r="C129" i="113"/>
  <c r="D129" i="113"/>
  <c r="E129" i="113"/>
  <c r="F129" i="113" s="1"/>
  <c r="B130" i="113"/>
  <c r="C130" i="113"/>
  <c r="D130" i="113"/>
  <c r="E130" i="113"/>
  <c r="F130" i="113" s="1"/>
  <c r="B131" i="113"/>
  <c r="C131" i="113"/>
  <c r="D131" i="113"/>
  <c r="E131" i="113"/>
  <c r="F131" i="113" s="1"/>
  <c r="B132" i="113"/>
  <c r="C132" i="113"/>
  <c r="D132" i="113"/>
  <c r="E132" i="113"/>
  <c r="F132" i="113" s="1"/>
  <c r="B133" i="113"/>
  <c r="C133" i="113"/>
  <c r="D133" i="113"/>
  <c r="E133" i="113"/>
  <c r="F133" i="113" s="1"/>
  <c r="B134" i="113"/>
  <c r="C134" i="113"/>
  <c r="D134" i="113"/>
  <c r="E134" i="113"/>
  <c r="F134" i="113" s="1"/>
  <c r="B135" i="113"/>
  <c r="C135" i="113"/>
  <c r="D135" i="113"/>
  <c r="E135" i="113"/>
  <c r="F135" i="113" s="1"/>
  <c r="B136" i="113"/>
  <c r="C136" i="113"/>
  <c r="D136" i="113"/>
  <c r="E136" i="113"/>
  <c r="F136" i="113" s="1"/>
  <c r="B137" i="113"/>
  <c r="C137" i="113"/>
  <c r="D137" i="113"/>
  <c r="E137" i="113"/>
  <c r="F137" i="113" s="1"/>
  <c r="B138" i="113"/>
  <c r="C138" i="113"/>
  <c r="D138" i="113"/>
  <c r="E138" i="113"/>
  <c r="F138" i="113" s="1"/>
  <c r="B139" i="113"/>
  <c r="C139" i="113"/>
  <c r="D139" i="113"/>
  <c r="E139" i="113"/>
  <c r="F139" i="113" s="1"/>
  <c r="B140" i="113"/>
  <c r="C140" i="113"/>
  <c r="D140" i="113"/>
  <c r="E140" i="113"/>
  <c r="F140" i="113" s="1"/>
  <c r="B141" i="113"/>
  <c r="C141" i="113"/>
  <c r="D141" i="113"/>
  <c r="E141" i="113"/>
  <c r="F141" i="113" s="1"/>
  <c r="B142" i="113"/>
  <c r="C142" i="113"/>
  <c r="D142" i="113"/>
  <c r="E142" i="113"/>
  <c r="F142" i="113" s="1"/>
  <c r="B143" i="113"/>
  <c r="C143" i="113"/>
  <c r="D143" i="113"/>
  <c r="E143" i="113"/>
  <c r="F143" i="113" s="1"/>
  <c r="B144" i="113"/>
  <c r="C144" i="113"/>
  <c r="D144" i="113"/>
  <c r="E144" i="113"/>
  <c r="F144" i="113" s="1"/>
  <c r="B145" i="113"/>
  <c r="C145" i="113"/>
  <c r="D145" i="113"/>
  <c r="E145" i="113"/>
  <c r="F145" i="113" s="1"/>
  <c r="B146" i="113"/>
  <c r="C146" i="113"/>
  <c r="D146" i="113"/>
  <c r="E146" i="113"/>
  <c r="F146" i="113" s="1"/>
  <c r="B147" i="113"/>
  <c r="C147" i="113"/>
  <c r="D147" i="113"/>
  <c r="E147" i="113"/>
  <c r="F147" i="113" s="1"/>
  <c r="B148" i="113"/>
  <c r="C148" i="113"/>
  <c r="D148" i="113"/>
  <c r="E148" i="113"/>
  <c r="F148" i="113" s="1"/>
  <c r="B149" i="113"/>
  <c r="C149" i="113"/>
  <c r="D149" i="113"/>
  <c r="E149" i="113"/>
  <c r="F149" i="113" s="1"/>
  <c r="B150" i="113"/>
  <c r="C150" i="113"/>
  <c r="D150" i="113"/>
  <c r="E150" i="113"/>
  <c r="F150" i="113" s="1"/>
  <c r="B151" i="113"/>
  <c r="C151" i="113"/>
  <c r="D151" i="113"/>
  <c r="E151" i="113"/>
  <c r="F151" i="113" s="1"/>
  <c r="B152" i="113"/>
  <c r="C152" i="113"/>
  <c r="D152" i="113"/>
  <c r="E152" i="113"/>
  <c r="F152" i="113" s="1"/>
  <c r="B153" i="113"/>
  <c r="C153" i="113"/>
  <c r="D153" i="113"/>
  <c r="E153" i="113"/>
  <c r="F153" i="113" s="1"/>
  <c r="B154" i="113"/>
  <c r="C154" i="113"/>
  <c r="D154" i="113"/>
  <c r="E154" i="113"/>
  <c r="F154" i="113" s="1"/>
  <c r="B155" i="113"/>
  <c r="C155" i="113"/>
  <c r="D155" i="113"/>
  <c r="E155" i="113"/>
  <c r="F155" i="113" s="1"/>
  <c r="B156" i="113"/>
  <c r="C156" i="113"/>
  <c r="D156" i="113"/>
  <c r="E156" i="113"/>
  <c r="F156" i="113" s="1"/>
  <c r="B157" i="113"/>
  <c r="C157" i="113"/>
  <c r="D157" i="113"/>
  <c r="E157" i="113"/>
  <c r="F157" i="113" s="1"/>
  <c r="B158" i="113"/>
  <c r="C158" i="113"/>
  <c r="D158" i="113"/>
  <c r="E158" i="113"/>
  <c r="F158" i="113" s="1"/>
  <c r="B159" i="113"/>
  <c r="C159" i="113"/>
  <c r="D159" i="113"/>
  <c r="E159" i="113"/>
  <c r="F159" i="113" s="1"/>
  <c r="B160" i="113"/>
  <c r="C160" i="113"/>
  <c r="D160" i="113"/>
  <c r="E160" i="113"/>
  <c r="F160" i="113" s="1"/>
  <c r="B161" i="113"/>
  <c r="C161" i="113"/>
  <c r="D161" i="113"/>
  <c r="E161" i="113"/>
  <c r="F161" i="113" s="1"/>
  <c r="B162" i="113"/>
  <c r="C162" i="113"/>
  <c r="D162" i="113"/>
  <c r="E162" i="113"/>
  <c r="F162" i="113" s="1"/>
  <c r="B163" i="113"/>
  <c r="C163" i="113"/>
  <c r="D163" i="113"/>
  <c r="E163" i="113"/>
  <c r="F163" i="113" s="1"/>
  <c r="B164" i="113"/>
  <c r="C164" i="113"/>
  <c r="D164" i="113"/>
  <c r="E164" i="113"/>
  <c r="F164" i="113" s="1"/>
  <c r="B165" i="113"/>
  <c r="C165" i="113"/>
  <c r="D165" i="113"/>
  <c r="E165" i="113"/>
  <c r="F165" i="113" s="1"/>
  <c r="B166" i="113"/>
  <c r="C166" i="113"/>
  <c r="D166" i="113"/>
  <c r="E166" i="113"/>
  <c r="F166" i="113" s="1"/>
  <c r="B167" i="113"/>
  <c r="C167" i="113"/>
  <c r="D167" i="113"/>
  <c r="E167" i="113"/>
  <c r="F167" i="113" s="1"/>
  <c r="B10" i="113"/>
  <c r="C10" i="113"/>
  <c r="D10" i="113"/>
  <c r="E10" i="113"/>
  <c r="F10" i="113" s="1"/>
  <c r="B11" i="113"/>
  <c r="C11" i="113"/>
  <c r="D11" i="113"/>
  <c r="E11" i="113"/>
  <c r="F11" i="113" s="1"/>
  <c r="B12" i="113"/>
  <c r="C12" i="113"/>
  <c r="D12" i="113"/>
  <c r="E12" i="113"/>
  <c r="F12" i="113" s="1"/>
  <c r="C9" i="113"/>
  <c r="D9" i="113"/>
  <c r="E9" i="113"/>
  <c r="F9" i="113" s="1"/>
  <c r="B9" i="113"/>
  <c r="A10" i="113"/>
  <c r="A11" i="113"/>
  <c r="A12" i="113"/>
  <c r="A13" i="113"/>
  <c r="A14" i="113"/>
  <c r="A15" i="113"/>
  <c r="A16" i="113"/>
  <c r="A17" i="113"/>
  <c r="A18" i="113"/>
  <c r="A19" i="113"/>
  <c r="A20" i="113"/>
  <c r="A21" i="113"/>
  <c r="A22" i="113"/>
  <c r="A23" i="113"/>
  <c r="A24" i="113"/>
  <c r="A25" i="113"/>
  <c r="A26" i="113"/>
  <c r="A27" i="113"/>
  <c r="A28" i="113"/>
  <c r="A29" i="113"/>
  <c r="A30" i="113"/>
  <c r="A31" i="113"/>
  <c r="A32" i="113"/>
  <c r="A33" i="113"/>
  <c r="A34" i="113"/>
  <c r="A35" i="113"/>
  <c r="A36" i="113"/>
  <c r="A37" i="113"/>
  <c r="A38" i="113"/>
  <c r="A39" i="113"/>
  <c r="A40" i="113"/>
  <c r="A41" i="113"/>
  <c r="A42" i="113"/>
  <c r="A43" i="113"/>
  <c r="A44" i="113"/>
  <c r="A45" i="113"/>
  <c r="A46" i="113"/>
  <c r="A47" i="113"/>
  <c r="A48" i="113"/>
  <c r="A49" i="113"/>
  <c r="A50" i="113"/>
  <c r="A51" i="113"/>
  <c r="A52" i="113"/>
  <c r="A53" i="113"/>
  <c r="A54" i="113"/>
  <c r="A55" i="113"/>
  <c r="A56" i="113"/>
  <c r="A57" i="113"/>
  <c r="A58" i="113"/>
  <c r="A59" i="113"/>
  <c r="A60" i="113"/>
  <c r="A61" i="113"/>
  <c r="A62" i="113"/>
  <c r="A63" i="113"/>
  <c r="A64" i="113"/>
  <c r="A65" i="113"/>
  <c r="A66" i="113"/>
  <c r="A67" i="113"/>
  <c r="A68" i="113"/>
  <c r="A69" i="113"/>
  <c r="A70" i="113"/>
  <c r="A71" i="113"/>
  <c r="A72" i="113"/>
  <c r="A73" i="113"/>
  <c r="A74" i="113"/>
  <c r="A75" i="113"/>
  <c r="A76" i="113"/>
  <c r="A77" i="113"/>
  <c r="A78" i="113"/>
  <c r="A79" i="113"/>
  <c r="A80" i="113"/>
  <c r="A81" i="113"/>
  <c r="A82" i="113"/>
  <c r="A83" i="113"/>
  <c r="A84" i="113"/>
  <c r="A85" i="113"/>
  <c r="A86" i="113"/>
  <c r="A87" i="113"/>
  <c r="A88" i="113"/>
  <c r="A89" i="113"/>
  <c r="A90" i="113"/>
  <c r="A91" i="113"/>
  <c r="A92" i="113"/>
  <c r="A93" i="113"/>
  <c r="A94" i="113"/>
  <c r="A95" i="113"/>
  <c r="A96" i="113"/>
  <c r="A97" i="113"/>
  <c r="A98" i="113"/>
  <c r="A99" i="113"/>
  <c r="A100" i="113"/>
  <c r="A101" i="113"/>
  <c r="A102" i="113"/>
  <c r="A103" i="113"/>
  <c r="A104" i="113"/>
  <c r="A105" i="113"/>
  <c r="A106" i="113"/>
  <c r="A107" i="113"/>
  <c r="A108" i="113"/>
  <c r="A109" i="113"/>
  <c r="A110" i="113"/>
  <c r="A111" i="113"/>
  <c r="A112" i="113"/>
  <c r="A113" i="113"/>
  <c r="A114" i="113"/>
  <c r="A115" i="113"/>
  <c r="A116" i="113"/>
  <c r="A117" i="113"/>
  <c r="A118" i="113"/>
  <c r="A119" i="113"/>
  <c r="A120" i="113"/>
  <c r="A121" i="113"/>
  <c r="A122" i="113"/>
  <c r="A123" i="113"/>
  <c r="A124" i="113"/>
  <c r="A125" i="113"/>
  <c r="A126" i="113"/>
  <c r="A127" i="113"/>
  <c r="A128" i="113"/>
  <c r="A129" i="113"/>
  <c r="A130" i="113"/>
  <c r="A131" i="113"/>
  <c r="A132" i="113"/>
  <c r="A133" i="113"/>
  <c r="A134" i="113"/>
  <c r="A135" i="113"/>
  <c r="A136" i="113"/>
  <c r="A137" i="113"/>
  <c r="A138" i="113"/>
  <c r="A139" i="113"/>
  <c r="A140" i="113"/>
  <c r="A141" i="113"/>
  <c r="A142" i="113"/>
  <c r="A143" i="113"/>
  <c r="A144" i="113"/>
  <c r="A145" i="113"/>
  <c r="A146" i="113"/>
  <c r="A147" i="113"/>
  <c r="A148" i="113"/>
  <c r="A149" i="113"/>
  <c r="A150" i="113"/>
  <c r="A151" i="113"/>
  <c r="A152" i="113"/>
  <c r="A153" i="113"/>
  <c r="A154" i="113"/>
  <c r="A155" i="113"/>
  <c r="A156" i="113"/>
  <c r="A157" i="113"/>
  <c r="A158" i="113"/>
  <c r="A159" i="113"/>
  <c r="A160" i="113"/>
  <c r="A161" i="113"/>
  <c r="A162" i="113"/>
  <c r="A163" i="113"/>
  <c r="A164" i="113"/>
  <c r="A165" i="113"/>
  <c r="A166" i="113"/>
  <c r="A167" i="113"/>
  <c r="A9" i="113"/>
  <c r="I2" i="113"/>
  <c r="B2" i="113"/>
  <c r="H6" i="115" l="1"/>
  <c r="H7" i="115"/>
  <c r="E26" i="10" l="1"/>
  <c r="C26" i="10"/>
  <c r="H11" i="92"/>
  <c r="H11" i="117" s="1"/>
  <c r="H7" i="117" l="1"/>
  <c r="H6" i="117"/>
  <c r="H14" i="106"/>
  <c r="H14" i="113" s="1"/>
  <c r="E33" i="10" l="1"/>
  <c r="C33" i="10"/>
  <c r="H102" i="106" l="1"/>
  <c r="P2" i="106"/>
  <c r="I2" i="106"/>
  <c r="B2" i="106"/>
  <c r="G29" i="46"/>
  <c r="J29" i="46" s="1"/>
  <c r="J31" i="46" s="1"/>
  <c r="H7" i="106" l="1"/>
  <c r="H102" i="113"/>
  <c r="H6" i="106"/>
  <c r="H15" i="101"/>
  <c r="H15" i="114" s="1"/>
  <c r="H6" i="114" l="1"/>
  <c r="H7" i="114"/>
  <c r="H6" i="113"/>
  <c r="H7" i="113"/>
  <c r="C24" i="78"/>
  <c r="C8" i="78"/>
  <c r="C9" i="78"/>
  <c r="C10" i="78"/>
  <c r="C11" i="78"/>
  <c r="C12" i="78"/>
  <c r="C13" i="78"/>
  <c r="C14" i="78"/>
  <c r="C15" i="78"/>
  <c r="C16" i="78"/>
  <c r="C17" i="78"/>
  <c r="C18" i="78"/>
  <c r="C19" i="78"/>
  <c r="C20" i="78"/>
  <c r="C21" i="78"/>
  <c r="C22" i="78"/>
  <c r="C23" i="78"/>
  <c r="C7" i="78"/>
  <c r="C6" i="78"/>
  <c r="P2" i="92"/>
  <c r="I2" i="92"/>
  <c r="P2" i="94"/>
  <c r="I2" i="94"/>
  <c r="P2" i="100"/>
  <c r="I2" i="100"/>
  <c r="P2" i="101"/>
  <c r="I2" i="101"/>
  <c r="I10" i="115" l="1"/>
  <c r="J10" i="115" s="1"/>
  <c r="K10" i="115" s="1"/>
  <c r="I20" i="115"/>
  <c r="J20" i="115" s="1"/>
  <c r="K20" i="115" s="1"/>
  <c r="I25" i="115"/>
  <c r="J25" i="115" s="1"/>
  <c r="K25" i="115" s="1"/>
  <c r="L10" i="115"/>
  <c r="I29" i="115"/>
  <c r="J29" i="115" s="1"/>
  <c r="K29" i="115" s="1"/>
  <c r="I16" i="115"/>
  <c r="J16" i="115" s="1"/>
  <c r="K16" i="115" s="1"/>
  <c r="L23" i="115"/>
  <c r="L31" i="115"/>
  <c r="I14" i="115"/>
  <c r="J14" i="115" s="1"/>
  <c r="K14" i="115" s="1"/>
  <c r="L18" i="115"/>
  <c r="I15" i="115"/>
  <c r="J15" i="115" s="1"/>
  <c r="K15" i="115" s="1"/>
  <c r="I23" i="115"/>
  <c r="J23" i="115" s="1"/>
  <c r="K23" i="115" s="1"/>
  <c r="I13" i="115"/>
  <c r="J13" i="115" s="1"/>
  <c r="K13" i="115" s="1"/>
  <c r="I27" i="115"/>
  <c r="J27" i="115" s="1"/>
  <c r="K27" i="115" s="1"/>
  <c r="I22" i="115"/>
  <c r="J22" i="115" s="1"/>
  <c r="K22" i="115" s="1"/>
  <c r="L25" i="115"/>
  <c r="L13" i="115"/>
  <c r="L27" i="115"/>
  <c r="L26" i="115"/>
  <c r="I21" i="115"/>
  <c r="J21" i="115" s="1"/>
  <c r="K21" i="115" s="1"/>
  <c r="L28" i="115"/>
  <c r="I26" i="115"/>
  <c r="J26" i="115" s="1"/>
  <c r="K26" i="115" s="1"/>
  <c r="L21" i="115"/>
  <c r="I31" i="115"/>
  <c r="J31" i="115" s="1"/>
  <c r="K31" i="115" s="1"/>
  <c r="L22" i="115"/>
  <c r="I12" i="115"/>
  <c r="J12" i="115" s="1"/>
  <c r="K12" i="115" s="1"/>
  <c r="L19" i="115"/>
  <c r="I11" i="115"/>
  <c r="J11" i="115" s="1"/>
  <c r="K11" i="115" s="1"/>
  <c r="L14" i="115"/>
  <c r="L15" i="115"/>
  <c r="L16" i="115"/>
  <c r="I30" i="115"/>
  <c r="J30" i="115" s="1"/>
  <c r="K30" i="115" s="1"/>
  <c r="L20" i="115"/>
  <c r="L30" i="115"/>
  <c r="I28" i="115"/>
  <c r="J28" i="115" s="1"/>
  <c r="K28" i="115" s="1"/>
  <c r="L24" i="115"/>
  <c r="L17" i="115"/>
  <c r="I24" i="115"/>
  <c r="J24" i="115" s="1"/>
  <c r="K24" i="115" s="1"/>
  <c r="L11" i="115"/>
  <c r="I19" i="115"/>
  <c r="J19" i="115" s="1"/>
  <c r="K19" i="115" s="1"/>
  <c r="I17" i="115"/>
  <c r="J17" i="115" s="1"/>
  <c r="K17" i="115" s="1"/>
  <c r="L12" i="115"/>
  <c r="L29" i="115"/>
  <c r="I18" i="115"/>
  <c r="J18" i="115" s="1"/>
  <c r="K18" i="115" s="1"/>
  <c r="I12" i="117"/>
  <c r="J12" i="117" s="1"/>
  <c r="K12" i="117" s="1"/>
  <c r="L12" i="117"/>
  <c r="L46" i="113"/>
  <c r="L126" i="113"/>
  <c r="I14" i="117"/>
  <c r="J14" i="117" s="1"/>
  <c r="K14" i="117" s="1"/>
  <c r="L142" i="113"/>
  <c r="I145" i="113"/>
  <c r="J145" i="113" s="1"/>
  <c r="K145" i="113" s="1"/>
  <c r="I57" i="113"/>
  <c r="J57" i="113" s="1"/>
  <c r="K57" i="113" s="1"/>
  <c r="I156" i="113"/>
  <c r="J156" i="113" s="1"/>
  <c r="K156" i="113" s="1"/>
  <c r="L23" i="117"/>
  <c r="L25" i="116"/>
  <c r="L162" i="113"/>
  <c r="I133" i="113"/>
  <c r="J133" i="113" s="1"/>
  <c r="K133" i="113" s="1"/>
  <c r="I157" i="113"/>
  <c r="J157" i="113" s="1"/>
  <c r="K157" i="113" s="1"/>
  <c r="I77" i="113"/>
  <c r="J77" i="113" s="1"/>
  <c r="K77" i="113" s="1"/>
  <c r="I13" i="113"/>
  <c r="J13" i="113" s="1"/>
  <c r="K13" i="113" s="1"/>
  <c r="L118" i="113"/>
  <c r="L36" i="117"/>
  <c r="L26" i="117"/>
  <c r="L19" i="117"/>
  <c r="I30" i="117"/>
  <c r="J30" i="117" s="1"/>
  <c r="K30" i="117" s="1"/>
  <c r="I34" i="117"/>
  <c r="J34" i="117" s="1"/>
  <c r="K34" i="117" s="1"/>
  <c r="I22" i="114"/>
  <c r="J22" i="114" s="1"/>
  <c r="K22" i="114" s="1"/>
  <c r="I21" i="114"/>
  <c r="J21" i="114" s="1"/>
  <c r="K21" i="114" s="1"/>
  <c r="L18" i="114"/>
  <c r="I15" i="114"/>
  <c r="J15" i="114" s="1"/>
  <c r="K15" i="114" s="1"/>
  <c r="I52" i="116"/>
  <c r="J52" i="116" s="1"/>
  <c r="K52" i="116" s="1"/>
  <c r="L39" i="116"/>
  <c r="L59" i="116"/>
  <c r="I19" i="116"/>
  <c r="J19" i="116" s="1"/>
  <c r="K19" i="116" s="1"/>
  <c r="I13" i="116"/>
  <c r="J13" i="116" s="1"/>
  <c r="K13" i="116" s="1"/>
  <c r="I38" i="116"/>
  <c r="J38" i="116" s="1"/>
  <c r="K38" i="116" s="1"/>
  <c r="I21" i="116"/>
  <c r="J21" i="116" s="1"/>
  <c r="K21" i="116" s="1"/>
  <c r="L50" i="116"/>
  <c r="L18" i="116"/>
  <c r="I25" i="116"/>
  <c r="J25" i="116" s="1"/>
  <c r="K25" i="116" s="1"/>
  <c r="L52" i="113"/>
  <c r="I99" i="113"/>
  <c r="J99" i="113" s="1"/>
  <c r="K99" i="113" s="1"/>
  <c r="I67" i="113"/>
  <c r="J67" i="113" s="1"/>
  <c r="K67" i="113" s="1"/>
  <c r="I155" i="113"/>
  <c r="J155" i="113" s="1"/>
  <c r="K155" i="113" s="1"/>
  <c r="L159" i="113"/>
  <c r="L135" i="113"/>
  <c r="I90" i="113"/>
  <c r="J90" i="113" s="1"/>
  <c r="K90" i="113" s="1"/>
  <c r="I58" i="113"/>
  <c r="J58" i="113" s="1"/>
  <c r="K58" i="113" s="1"/>
  <c r="I95" i="113"/>
  <c r="J95" i="113" s="1"/>
  <c r="K95" i="113" s="1"/>
  <c r="I114" i="113"/>
  <c r="J114" i="113" s="1"/>
  <c r="K114" i="113" s="1"/>
  <c r="L110" i="113"/>
  <c r="L145" i="113"/>
  <c r="L85" i="113"/>
  <c r="L33" i="113"/>
  <c r="L120" i="113"/>
  <c r="L80" i="113"/>
  <c r="L28" i="113"/>
  <c r="I153" i="113"/>
  <c r="J153" i="113" s="1"/>
  <c r="K153" i="113" s="1"/>
  <c r="I73" i="113"/>
  <c r="J73" i="113" s="1"/>
  <c r="K73" i="113" s="1"/>
  <c r="I72" i="113"/>
  <c r="J72" i="113" s="1"/>
  <c r="K72" i="113" s="1"/>
  <c r="I12" i="113"/>
  <c r="J12" i="113" s="1"/>
  <c r="K12" i="113" s="1"/>
  <c r="L158" i="113"/>
  <c r="L56" i="116"/>
  <c r="L10" i="113"/>
  <c r="L164" i="113"/>
  <c r="L134" i="113"/>
  <c r="I137" i="113"/>
  <c r="J137" i="113" s="1"/>
  <c r="K137" i="113" s="1"/>
  <c r="L49" i="113"/>
  <c r="I124" i="113"/>
  <c r="J124" i="113" s="1"/>
  <c r="K124" i="113" s="1"/>
  <c r="L87" i="113"/>
  <c r="L114" i="113"/>
  <c r="I113" i="113"/>
  <c r="J113" i="113" s="1"/>
  <c r="K113" i="113" s="1"/>
  <c r="L146" i="113"/>
  <c r="L93" i="113"/>
  <c r="L149" i="113"/>
  <c r="L15" i="114"/>
  <c r="I118" i="113"/>
  <c r="J118" i="113" s="1"/>
  <c r="K118" i="113" s="1"/>
  <c r="I10" i="113"/>
  <c r="J10" i="113" s="1"/>
  <c r="K10" i="113" s="1"/>
  <c r="I28" i="117"/>
  <c r="J28" i="117" s="1"/>
  <c r="K28" i="117" s="1"/>
  <c r="I18" i="117"/>
  <c r="J18" i="117" s="1"/>
  <c r="K18" i="117" s="1"/>
  <c r="I11" i="117"/>
  <c r="J11" i="117" s="1"/>
  <c r="K11" i="117" s="1"/>
  <c r="L22" i="117"/>
  <c r="I24" i="117"/>
  <c r="J24" i="117" s="1"/>
  <c r="K24" i="117" s="1"/>
  <c r="L22" i="114"/>
  <c r="L21" i="114"/>
  <c r="I18" i="114"/>
  <c r="J18" i="114" s="1"/>
  <c r="K18" i="114" s="1"/>
  <c r="L11" i="113"/>
  <c r="L28" i="116"/>
  <c r="L36" i="116"/>
  <c r="I23" i="116"/>
  <c r="J23" i="116" s="1"/>
  <c r="K23" i="116" s="1"/>
  <c r="I59" i="116"/>
  <c r="J59" i="116" s="1"/>
  <c r="K59" i="116" s="1"/>
  <c r="L19" i="116"/>
  <c r="L13" i="116"/>
  <c r="L38" i="116"/>
  <c r="L21" i="116"/>
  <c r="I50" i="116"/>
  <c r="J50" i="116" s="1"/>
  <c r="K50" i="116" s="1"/>
  <c r="I18" i="116"/>
  <c r="J18" i="116" s="1"/>
  <c r="K18" i="116" s="1"/>
  <c r="I17" i="116"/>
  <c r="J17" i="116" s="1"/>
  <c r="K17" i="116" s="1"/>
  <c r="I166" i="113"/>
  <c r="J166" i="113" s="1"/>
  <c r="K166" i="113" s="1"/>
  <c r="I52" i="113"/>
  <c r="J52" i="113" s="1"/>
  <c r="K52" i="113" s="1"/>
  <c r="L147" i="113"/>
  <c r="L91" i="113"/>
  <c r="L43" i="113"/>
  <c r="L123" i="113"/>
  <c r="I142" i="113"/>
  <c r="J142" i="113" s="1"/>
  <c r="K142" i="113" s="1"/>
  <c r="I59" i="113"/>
  <c r="J59" i="113" s="1"/>
  <c r="K59" i="113" s="1"/>
  <c r="I159" i="113"/>
  <c r="J159" i="113" s="1"/>
  <c r="K159" i="113" s="1"/>
  <c r="I135" i="113"/>
  <c r="J135" i="113" s="1"/>
  <c r="K135" i="113" s="1"/>
  <c r="L90" i="113"/>
  <c r="L58" i="113"/>
  <c r="I51" i="113"/>
  <c r="J51" i="113" s="1"/>
  <c r="K51" i="113" s="1"/>
  <c r="I47" i="113"/>
  <c r="J47" i="113" s="1"/>
  <c r="K47" i="113" s="1"/>
  <c r="I110" i="113"/>
  <c r="J110" i="113" s="1"/>
  <c r="K110" i="113" s="1"/>
  <c r="L137" i="113"/>
  <c r="L81" i="113"/>
  <c r="L156" i="113"/>
  <c r="L116" i="113"/>
  <c r="L76" i="113"/>
  <c r="L24" i="113"/>
  <c r="I149" i="113"/>
  <c r="J149" i="113" s="1"/>
  <c r="K149" i="113" s="1"/>
  <c r="I56" i="113"/>
  <c r="J56" i="113" s="1"/>
  <c r="K56" i="113" s="1"/>
  <c r="I9" i="113"/>
  <c r="J9" i="113" s="1"/>
  <c r="I125" i="113"/>
  <c r="J125" i="113" s="1"/>
  <c r="K125" i="113" s="1"/>
  <c r="I141" i="113"/>
  <c r="J141" i="113" s="1"/>
  <c r="K141" i="113" s="1"/>
  <c r="L154" i="113"/>
  <c r="L102" i="113"/>
  <c r="L48" i="116"/>
  <c r="L160" i="113"/>
  <c r="L9" i="113"/>
  <c r="L94" i="113"/>
  <c r="I129" i="113"/>
  <c r="J129" i="113" s="1"/>
  <c r="K129" i="113" s="1"/>
  <c r="I41" i="113"/>
  <c r="J41" i="113" s="1"/>
  <c r="K41" i="113" s="1"/>
  <c r="I76" i="113"/>
  <c r="J76" i="113" s="1"/>
  <c r="K76" i="113" s="1"/>
  <c r="L63" i="113"/>
  <c r="I140" i="113"/>
  <c r="J140" i="113" s="1"/>
  <c r="K140" i="113" s="1"/>
  <c r="L138" i="113"/>
  <c r="I29" i="117"/>
  <c r="J29" i="117" s="1"/>
  <c r="K29" i="117" s="1"/>
  <c r="L141" i="113"/>
  <c r="I61" i="113"/>
  <c r="J61" i="113" s="1"/>
  <c r="K61" i="113" s="1"/>
  <c r="I128" i="113"/>
  <c r="J128" i="113" s="1"/>
  <c r="K128" i="113" s="1"/>
  <c r="L86" i="113"/>
  <c r="L28" i="117"/>
  <c r="L18" i="117"/>
  <c r="L11" i="117"/>
  <c r="I22" i="117"/>
  <c r="J22" i="117" s="1"/>
  <c r="K22" i="117" s="1"/>
  <c r="I16" i="117"/>
  <c r="J16" i="117" s="1"/>
  <c r="K16" i="117" s="1"/>
  <c r="I12" i="114"/>
  <c r="J12" i="114" s="1"/>
  <c r="K12" i="114" s="1"/>
  <c r="I13" i="114"/>
  <c r="J13" i="114" s="1"/>
  <c r="K13" i="114" s="1"/>
  <c r="L19" i="114"/>
  <c r="I11" i="113"/>
  <c r="J11" i="113" s="1"/>
  <c r="K11" i="113" s="1"/>
  <c r="I28" i="116"/>
  <c r="J28" i="116" s="1"/>
  <c r="K28" i="116" s="1"/>
  <c r="I36" i="116"/>
  <c r="J36" i="116" s="1"/>
  <c r="K36" i="116" s="1"/>
  <c r="L23" i="116"/>
  <c r="L43" i="116"/>
  <c r="L11" i="116"/>
  <c r="I51" i="116"/>
  <c r="J51" i="116" s="1"/>
  <c r="K51" i="116" s="1"/>
  <c r="L30" i="116"/>
  <c r="I53" i="116"/>
  <c r="J53" i="116" s="1"/>
  <c r="K53" i="116" s="1"/>
  <c r="L42" i="116"/>
  <c r="L10" i="116"/>
  <c r="I56" i="116"/>
  <c r="J56" i="116" s="1"/>
  <c r="K56" i="116" s="1"/>
  <c r="I150" i="113"/>
  <c r="J150" i="113" s="1"/>
  <c r="K150" i="113" s="1"/>
  <c r="L148" i="113"/>
  <c r="I147" i="113"/>
  <c r="J147" i="113" s="1"/>
  <c r="K147" i="113" s="1"/>
  <c r="I91" i="113"/>
  <c r="J91" i="113" s="1"/>
  <c r="K91" i="113" s="1"/>
  <c r="I43" i="113"/>
  <c r="J43" i="113" s="1"/>
  <c r="K43" i="113" s="1"/>
  <c r="I123" i="113"/>
  <c r="J123" i="113" s="1"/>
  <c r="K123" i="113" s="1"/>
  <c r="I115" i="113"/>
  <c r="J115" i="113" s="1"/>
  <c r="K115" i="113" s="1"/>
  <c r="I94" i="113"/>
  <c r="J94" i="113" s="1"/>
  <c r="K94" i="113" s="1"/>
  <c r="L143" i="113"/>
  <c r="L127" i="113"/>
  <c r="L82" i="113"/>
  <c r="L50" i="113"/>
  <c r="I111" i="113"/>
  <c r="J111" i="113" s="1"/>
  <c r="K111" i="113" s="1"/>
  <c r="I160" i="113"/>
  <c r="J160" i="113" s="1"/>
  <c r="K160" i="113" s="1"/>
  <c r="L133" i="113"/>
  <c r="L77" i="113"/>
  <c r="L112" i="113"/>
  <c r="L60" i="113"/>
  <c r="L16" i="113"/>
  <c r="I65" i="113"/>
  <c r="J65" i="113" s="1"/>
  <c r="K65" i="113" s="1"/>
  <c r="I50" i="113"/>
  <c r="J50" i="113" s="1"/>
  <c r="K50" i="113" s="1"/>
  <c r="I32" i="117"/>
  <c r="J32" i="117" s="1"/>
  <c r="K32" i="117" s="1"/>
  <c r="L129" i="113"/>
  <c r="L13" i="113"/>
  <c r="L108" i="113"/>
  <c r="I112" i="113"/>
  <c r="J112" i="113" s="1"/>
  <c r="K112" i="113" s="1"/>
  <c r="I11" i="114"/>
  <c r="J11" i="114" s="1"/>
  <c r="K11" i="114" s="1"/>
  <c r="I15" i="116"/>
  <c r="J15" i="116" s="1"/>
  <c r="K15" i="116" s="1"/>
  <c r="L45" i="116"/>
  <c r="I28" i="113"/>
  <c r="J28" i="113" s="1"/>
  <c r="K28" i="113" s="1"/>
  <c r="L40" i="116"/>
  <c r="L89" i="113"/>
  <c r="I48" i="113"/>
  <c r="J48" i="113" s="1"/>
  <c r="K48" i="113" s="1"/>
  <c r="L78" i="113"/>
  <c r="L121" i="113"/>
  <c r="I33" i="113"/>
  <c r="J33" i="113" s="1"/>
  <c r="K33" i="113" s="1"/>
  <c r="I60" i="113"/>
  <c r="J60" i="113" s="1"/>
  <c r="K60" i="113" s="1"/>
  <c r="I116" i="113"/>
  <c r="J116" i="113" s="1"/>
  <c r="K116" i="113" s="1"/>
  <c r="L111" i="113"/>
  <c r="L130" i="113"/>
  <c r="I21" i="117"/>
  <c r="J21" i="117" s="1"/>
  <c r="K21" i="117" s="1"/>
  <c r="L125" i="113"/>
  <c r="I53" i="113"/>
  <c r="J53" i="113" s="1"/>
  <c r="K53" i="113" s="1"/>
  <c r="L32" i="117"/>
  <c r="I86" i="113"/>
  <c r="J86" i="113" s="1"/>
  <c r="K86" i="113" s="1"/>
  <c r="L25" i="117"/>
  <c r="I20" i="117"/>
  <c r="J20" i="117" s="1"/>
  <c r="K20" i="117" s="1"/>
  <c r="I10" i="117"/>
  <c r="J10" i="117" s="1"/>
  <c r="K10" i="117" s="1"/>
  <c r="L35" i="117"/>
  <c r="L15" i="117"/>
  <c r="I33" i="117"/>
  <c r="J33" i="117" s="1"/>
  <c r="K33" i="117" s="1"/>
  <c r="L12" i="114"/>
  <c r="L13" i="114"/>
  <c r="I19" i="114"/>
  <c r="J19" i="114" s="1"/>
  <c r="K19" i="114" s="1"/>
  <c r="L12" i="116"/>
  <c r="L20" i="116"/>
  <c r="I9" i="116"/>
  <c r="J9" i="116" s="1"/>
  <c r="K9" i="116" s="1"/>
  <c r="I43" i="116"/>
  <c r="J43" i="116" s="1"/>
  <c r="K43" i="116" s="1"/>
  <c r="I11" i="116"/>
  <c r="J11" i="116" s="1"/>
  <c r="K11" i="116" s="1"/>
  <c r="L51" i="116"/>
  <c r="I30" i="116"/>
  <c r="J30" i="116" s="1"/>
  <c r="K30" i="116" s="1"/>
  <c r="L53" i="116"/>
  <c r="I42" i="116"/>
  <c r="J42" i="116" s="1"/>
  <c r="K42" i="116" s="1"/>
  <c r="I10" i="116"/>
  <c r="J10" i="116" s="1"/>
  <c r="K10" i="116" s="1"/>
  <c r="I48" i="116"/>
  <c r="J48" i="116" s="1"/>
  <c r="K48" i="116" s="1"/>
  <c r="I134" i="113"/>
  <c r="J134" i="113" s="1"/>
  <c r="K134" i="113" s="1"/>
  <c r="I148" i="113"/>
  <c r="J148" i="113" s="1"/>
  <c r="K148" i="113" s="1"/>
  <c r="L139" i="113"/>
  <c r="L83" i="113"/>
  <c r="L27" i="113"/>
  <c r="L163" i="113"/>
  <c r="I143" i="113"/>
  <c r="J143" i="113" s="1"/>
  <c r="K143" i="113" s="1"/>
  <c r="I127" i="113"/>
  <c r="J127" i="113" s="1"/>
  <c r="K127" i="113" s="1"/>
  <c r="I82" i="113"/>
  <c r="J82" i="113" s="1"/>
  <c r="K82" i="113" s="1"/>
  <c r="I96" i="113"/>
  <c r="J96" i="113" s="1"/>
  <c r="K96" i="113" s="1"/>
  <c r="L61" i="113"/>
  <c r="L140" i="113"/>
  <c r="L56" i="113"/>
  <c r="I121" i="113"/>
  <c r="J121" i="113" s="1"/>
  <c r="K121" i="113" s="1"/>
  <c r="I49" i="113"/>
  <c r="J49" i="113" s="1"/>
  <c r="K49" i="113" s="1"/>
  <c r="I55" i="116"/>
  <c r="J55" i="116" s="1"/>
  <c r="K55" i="116" s="1"/>
  <c r="L35" i="116"/>
  <c r="L96" i="113"/>
  <c r="L32" i="116"/>
  <c r="L150" i="113"/>
  <c r="L115" i="113"/>
  <c r="I105" i="113"/>
  <c r="J105" i="113" s="1"/>
  <c r="K105" i="113" s="1"/>
  <c r="L49" i="116"/>
  <c r="L68" i="113"/>
  <c r="L95" i="113"/>
  <c r="L9" i="116"/>
  <c r="I136" i="113"/>
  <c r="J136" i="113" s="1"/>
  <c r="K136" i="113" s="1"/>
  <c r="L117" i="113"/>
  <c r="L45" i="113"/>
  <c r="L24" i="117"/>
  <c r="L62" i="113"/>
  <c r="I25" i="117"/>
  <c r="J25" i="117" s="1"/>
  <c r="K25" i="117" s="1"/>
  <c r="L20" i="117"/>
  <c r="L10" i="117"/>
  <c r="I35" i="117"/>
  <c r="J35" i="117" s="1"/>
  <c r="K35" i="117" s="1"/>
  <c r="I15" i="117"/>
  <c r="J15" i="117" s="1"/>
  <c r="K15" i="117" s="1"/>
  <c r="I23" i="117"/>
  <c r="J23" i="117" s="1"/>
  <c r="K23" i="117" s="1"/>
  <c r="I9" i="114"/>
  <c r="J9" i="114" s="1"/>
  <c r="K9" i="114" s="1"/>
  <c r="L11" i="114"/>
  <c r="I158" i="113"/>
  <c r="J158" i="113" s="1"/>
  <c r="K158" i="113" s="1"/>
  <c r="I9" i="115"/>
  <c r="J9" i="115" s="1"/>
  <c r="K9" i="115" s="1"/>
  <c r="I12" i="116"/>
  <c r="J12" i="116" s="1"/>
  <c r="K12" i="116" s="1"/>
  <c r="I20" i="116"/>
  <c r="J20" i="116" s="1"/>
  <c r="K20" i="116" s="1"/>
  <c r="L47" i="116"/>
  <c r="I35" i="116"/>
  <c r="J35" i="116" s="1"/>
  <c r="K35" i="116" s="1"/>
  <c r="I45" i="116"/>
  <c r="J45" i="116" s="1"/>
  <c r="K45" i="116" s="1"/>
  <c r="I54" i="116"/>
  <c r="J54" i="116" s="1"/>
  <c r="K54" i="116" s="1"/>
  <c r="I22" i="116"/>
  <c r="J22" i="116" s="1"/>
  <c r="K22" i="116" s="1"/>
  <c r="I37" i="116"/>
  <c r="J37" i="116" s="1"/>
  <c r="K37" i="116" s="1"/>
  <c r="L34" i="116"/>
  <c r="I57" i="116"/>
  <c r="J57" i="116" s="1"/>
  <c r="K57" i="116" s="1"/>
  <c r="I40" i="116"/>
  <c r="J40" i="116" s="1"/>
  <c r="K40" i="116" s="1"/>
  <c r="I14" i="113"/>
  <c r="J14" i="113" s="1"/>
  <c r="K14" i="113" s="1"/>
  <c r="L55" i="113"/>
  <c r="L71" i="113"/>
  <c r="I139" i="113"/>
  <c r="J139" i="113" s="1"/>
  <c r="K139" i="113" s="1"/>
  <c r="I83" i="113"/>
  <c r="J83" i="113" s="1"/>
  <c r="K83" i="113" s="1"/>
  <c r="I27" i="113"/>
  <c r="J27" i="113" s="1"/>
  <c r="K27" i="113" s="1"/>
  <c r="I163" i="113"/>
  <c r="J163" i="113" s="1"/>
  <c r="K163" i="113" s="1"/>
  <c r="L119" i="113"/>
  <c r="I106" i="113"/>
  <c r="J106" i="113" s="1"/>
  <c r="K106" i="113" s="1"/>
  <c r="I74" i="113"/>
  <c r="J74" i="113" s="1"/>
  <c r="K74" i="113" s="1"/>
  <c r="L151" i="113"/>
  <c r="L122" i="113"/>
  <c r="I138" i="113"/>
  <c r="J138" i="113" s="1"/>
  <c r="K138" i="113" s="1"/>
  <c r="I31" i="117"/>
  <c r="J31" i="117" s="1"/>
  <c r="K31" i="117" s="1"/>
  <c r="I64" i="113"/>
  <c r="J64" i="113" s="1"/>
  <c r="K64" i="113" s="1"/>
  <c r="L113" i="113"/>
  <c r="L57" i="113"/>
  <c r="I164" i="113"/>
  <c r="J164" i="113" s="1"/>
  <c r="K164" i="113" s="1"/>
  <c r="L136" i="113"/>
  <c r="L104" i="113"/>
  <c r="L48" i="113"/>
  <c r="I80" i="113"/>
  <c r="J80" i="113" s="1"/>
  <c r="K80" i="113" s="1"/>
  <c r="I117" i="113"/>
  <c r="J117" i="113" s="1"/>
  <c r="K117" i="113" s="1"/>
  <c r="I45" i="113"/>
  <c r="J45" i="113" s="1"/>
  <c r="K45" i="113" s="1"/>
  <c r="L9" i="114"/>
  <c r="L9" i="115"/>
  <c r="L22" i="116"/>
  <c r="L59" i="113"/>
  <c r="L24" i="116"/>
  <c r="I122" i="113"/>
  <c r="J122" i="113" s="1"/>
  <c r="K122" i="113" s="1"/>
  <c r="I88" i="113"/>
  <c r="J88" i="113" s="1"/>
  <c r="K88" i="113" s="1"/>
  <c r="L97" i="113"/>
  <c r="L17" i="116"/>
  <c r="I17" i="114"/>
  <c r="J17" i="114" s="1"/>
  <c r="K17" i="114" s="1"/>
  <c r="L57" i="116"/>
  <c r="L79" i="113"/>
  <c r="I47" i="116"/>
  <c r="J47" i="116" s="1"/>
  <c r="K47" i="116" s="1"/>
  <c r="L64" i="113"/>
  <c r="I109" i="113"/>
  <c r="J109" i="113" s="1"/>
  <c r="K109" i="113" s="1"/>
  <c r="I37" i="113"/>
  <c r="J37" i="113" s="1"/>
  <c r="K37" i="113" s="1"/>
  <c r="L16" i="117"/>
  <c r="I62" i="113"/>
  <c r="J62" i="113" s="1"/>
  <c r="K62" i="113" s="1"/>
  <c r="L17" i="117"/>
  <c r="I13" i="117"/>
  <c r="J13" i="117" s="1"/>
  <c r="K13" i="117" s="1"/>
  <c r="I9" i="117"/>
  <c r="J9" i="117" s="1"/>
  <c r="K9" i="117" s="1"/>
  <c r="I27" i="117"/>
  <c r="J27" i="117" s="1"/>
  <c r="K27" i="117" s="1"/>
  <c r="L29" i="117"/>
  <c r="L51" i="113"/>
  <c r="L16" i="116"/>
  <c r="L47" i="113"/>
  <c r="I161" i="113"/>
  <c r="J161" i="113" s="1"/>
  <c r="K161" i="113" s="1"/>
  <c r="I81" i="113"/>
  <c r="J81" i="113" s="1"/>
  <c r="K81" i="113" s="1"/>
  <c r="L33" i="117"/>
  <c r="L152" i="113"/>
  <c r="L41" i="116"/>
  <c r="I31" i="116"/>
  <c r="J31" i="116" s="1"/>
  <c r="K31" i="116" s="1"/>
  <c r="I24" i="113"/>
  <c r="J24" i="113" s="1"/>
  <c r="K24" i="113" s="1"/>
  <c r="I101" i="113"/>
  <c r="J101" i="113" s="1"/>
  <c r="K101" i="113" s="1"/>
  <c r="L70" i="113"/>
  <c r="L54" i="113"/>
  <c r="I17" i="117"/>
  <c r="J17" i="117" s="1"/>
  <c r="K17" i="117" s="1"/>
  <c r="L13" i="117"/>
  <c r="L9" i="117"/>
  <c r="L27" i="117"/>
  <c r="L21" i="117"/>
  <c r="L20" i="114"/>
  <c r="L10" i="114"/>
  <c r="I16" i="114"/>
  <c r="J16" i="114" s="1"/>
  <c r="K16" i="114" s="1"/>
  <c r="L15" i="116"/>
  <c r="L55" i="116"/>
  <c r="L27" i="116"/>
  <c r="I29" i="116"/>
  <c r="J29" i="116" s="1"/>
  <c r="L46" i="116"/>
  <c r="L14" i="116"/>
  <c r="L58" i="116"/>
  <c r="L26" i="116"/>
  <c r="I41" i="116"/>
  <c r="J41" i="116" s="1"/>
  <c r="K41" i="116" s="1"/>
  <c r="I24" i="116"/>
  <c r="J24" i="116" s="1"/>
  <c r="K24" i="116" s="1"/>
  <c r="L84" i="113"/>
  <c r="I46" i="113"/>
  <c r="J46" i="113" s="1"/>
  <c r="K46" i="113" s="1"/>
  <c r="I107" i="113"/>
  <c r="J107" i="113" s="1"/>
  <c r="K107" i="113" s="1"/>
  <c r="I75" i="113"/>
  <c r="J75" i="113" s="1"/>
  <c r="K75" i="113" s="1"/>
  <c r="I131" i="113"/>
  <c r="J131" i="113" s="1"/>
  <c r="K131" i="113" s="1"/>
  <c r="L167" i="113"/>
  <c r="L98" i="113"/>
  <c r="L66" i="113"/>
  <c r="I146" i="113"/>
  <c r="J146" i="113" s="1"/>
  <c r="K146" i="113" s="1"/>
  <c r="I79" i="113"/>
  <c r="J79" i="113" s="1"/>
  <c r="K79" i="113" s="1"/>
  <c r="I87" i="113"/>
  <c r="J87" i="113" s="1"/>
  <c r="K87" i="113" s="1"/>
  <c r="L161" i="113"/>
  <c r="L105" i="113"/>
  <c r="L41" i="113"/>
  <c r="I100" i="113"/>
  <c r="J100" i="113" s="1"/>
  <c r="K100" i="113" s="1"/>
  <c r="L128" i="113"/>
  <c r="L92" i="113"/>
  <c r="L12" i="113"/>
  <c r="I93" i="113"/>
  <c r="J93" i="113" s="1"/>
  <c r="K93" i="113" s="1"/>
  <c r="I120" i="113"/>
  <c r="J120" i="113" s="1"/>
  <c r="K120" i="113" s="1"/>
  <c r="I92" i="113"/>
  <c r="J92" i="113" s="1"/>
  <c r="K92" i="113" s="1"/>
  <c r="I154" i="113"/>
  <c r="J154" i="113" s="1"/>
  <c r="K154" i="113" s="1"/>
  <c r="L14" i="113"/>
  <c r="L166" i="113"/>
  <c r="L153" i="113"/>
  <c r="L65" i="113"/>
  <c r="L73" i="113"/>
  <c r="L31" i="117"/>
  <c r="L33" i="116"/>
  <c r="L72" i="113"/>
  <c r="I26" i="117"/>
  <c r="J26" i="117" s="1"/>
  <c r="K26" i="117" s="1"/>
  <c r="I126" i="113"/>
  <c r="J126" i="113" s="1"/>
  <c r="K126" i="113" s="1"/>
  <c r="I39" i="116"/>
  <c r="J39" i="116" s="1"/>
  <c r="I58" i="116"/>
  <c r="J58" i="116" s="1"/>
  <c r="L34" i="117"/>
  <c r="I19" i="117"/>
  <c r="J19" i="117" s="1"/>
  <c r="K19" i="117" s="1"/>
  <c r="I89" i="113"/>
  <c r="J89" i="113" s="1"/>
  <c r="K89" i="113" s="1"/>
  <c r="L165" i="113"/>
  <c r="L30" i="117"/>
  <c r="I27" i="116"/>
  <c r="J27" i="116" s="1"/>
  <c r="K27" i="116" s="1"/>
  <c r="I26" i="116"/>
  <c r="J26" i="116" s="1"/>
  <c r="K26" i="116" s="1"/>
  <c r="L155" i="113"/>
  <c r="I167" i="113"/>
  <c r="J167" i="113" s="1"/>
  <c r="K167" i="113" s="1"/>
  <c r="I130" i="113"/>
  <c r="J130" i="113" s="1"/>
  <c r="K130" i="113" s="1"/>
  <c r="L109" i="113"/>
  <c r="L100" i="113"/>
  <c r="I152" i="113"/>
  <c r="J152" i="113" s="1"/>
  <c r="K152" i="113" s="1"/>
  <c r="L131" i="113"/>
  <c r="I162" i="113"/>
  <c r="J162" i="113" s="1"/>
  <c r="K162" i="113" s="1"/>
  <c r="L101" i="113"/>
  <c r="L88" i="113"/>
  <c r="L44" i="113"/>
  <c r="I44" i="113"/>
  <c r="J44" i="113" s="1"/>
  <c r="K44" i="113" s="1"/>
  <c r="I68" i="113"/>
  <c r="J68" i="113" s="1"/>
  <c r="K68" i="113" s="1"/>
  <c r="L132" i="113"/>
  <c r="I55" i="113"/>
  <c r="J55" i="113" s="1"/>
  <c r="K55" i="113" s="1"/>
  <c r="L157" i="113"/>
  <c r="I85" i="113"/>
  <c r="J85" i="113" s="1"/>
  <c r="K85" i="113" s="1"/>
  <c r="L14" i="117"/>
  <c r="L29" i="116"/>
  <c r="I49" i="116"/>
  <c r="J49" i="116" s="1"/>
  <c r="K49" i="116" s="1"/>
  <c r="I71" i="113"/>
  <c r="J71" i="113" s="1"/>
  <c r="K71" i="113" s="1"/>
  <c r="L106" i="113"/>
  <c r="I104" i="113"/>
  <c r="J104" i="113" s="1"/>
  <c r="K104" i="113" s="1"/>
  <c r="L75" i="113"/>
  <c r="I20" i="114"/>
  <c r="J20" i="114" s="1"/>
  <c r="K20" i="114" s="1"/>
  <c r="L54" i="116"/>
  <c r="I33" i="116"/>
  <c r="J33" i="116" s="1"/>
  <c r="K33" i="116" s="1"/>
  <c r="I78" i="113"/>
  <c r="J78" i="113" s="1"/>
  <c r="K78" i="113" s="1"/>
  <c r="I98" i="113"/>
  <c r="J98" i="113" s="1"/>
  <c r="K98" i="113" s="1"/>
  <c r="I63" i="113"/>
  <c r="J63" i="113" s="1"/>
  <c r="K63" i="113" s="1"/>
  <c r="L53" i="113"/>
  <c r="I108" i="113"/>
  <c r="J108" i="113" s="1"/>
  <c r="K108" i="113" s="1"/>
  <c r="I165" i="113"/>
  <c r="J165" i="113" s="1"/>
  <c r="K165" i="113" s="1"/>
  <c r="I34" i="116"/>
  <c r="J34" i="116" s="1"/>
  <c r="K34" i="116" s="1"/>
  <c r="L124" i="113"/>
  <c r="I70" i="113"/>
  <c r="J70" i="113" s="1"/>
  <c r="K70" i="113" s="1"/>
  <c r="I10" i="114"/>
  <c r="J10" i="114" s="1"/>
  <c r="K10" i="114" s="1"/>
  <c r="I46" i="116"/>
  <c r="J46" i="116" s="1"/>
  <c r="K46" i="116" s="1"/>
  <c r="I32" i="116"/>
  <c r="J32" i="116" s="1"/>
  <c r="K32" i="116" s="1"/>
  <c r="L107" i="113"/>
  <c r="L74" i="113"/>
  <c r="L37" i="113"/>
  <c r="I102" i="113"/>
  <c r="J102" i="113" s="1"/>
  <c r="K102" i="113" s="1"/>
  <c r="I84" i="113"/>
  <c r="J84" i="113" s="1"/>
  <c r="K84" i="113" s="1"/>
  <c r="I97" i="113"/>
  <c r="J97" i="113" s="1"/>
  <c r="K97" i="113" s="1"/>
  <c r="I119" i="113"/>
  <c r="J119" i="113" s="1"/>
  <c r="K119" i="113" s="1"/>
  <c r="I54" i="113"/>
  <c r="J54" i="113" s="1"/>
  <c r="K54" i="113" s="1"/>
  <c r="L16" i="114"/>
  <c r="I14" i="116"/>
  <c r="J14" i="116" s="1"/>
  <c r="K14" i="116" s="1"/>
  <c r="I16" i="116"/>
  <c r="J16" i="116" s="1"/>
  <c r="K16" i="116" s="1"/>
  <c r="L99" i="113"/>
  <c r="I66" i="113"/>
  <c r="J66" i="113" s="1"/>
  <c r="K66" i="113" s="1"/>
  <c r="I132" i="113"/>
  <c r="J132" i="113" s="1"/>
  <c r="K132" i="113" s="1"/>
  <c r="I16" i="113"/>
  <c r="J16" i="113" s="1"/>
  <c r="K16" i="113" s="1"/>
  <c r="I36" i="117"/>
  <c r="J36" i="117" s="1"/>
  <c r="K36" i="117" s="1"/>
  <c r="L17" i="114"/>
  <c r="L52" i="116"/>
  <c r="L37" i="116"/>
  <c r="L67" i="113"/>
  <c r="L31" i="116"/>
  <c r="I151" i="113"/>
  <c r="J151" i="113" s="1"/>
  <c r="K151" i="113" s="1"/>
  <c r="D18" i="78"/>
  <c r="D7" i="78"/>
  <c r="D8" i="78"/>
  <c r="M31" i="115" l="1"/>
  <c r="M27" i="115"/>
  <c r="M18" i="115"/>
  <c r="M108" i="113"/>
  <c r="M40" i="116"/>
  <c r="M126" i="113"/>
  <c r="M19" i="115"/>
  <c r="M10" i="114"/>
  <c r="M130" i="113"/>
  <c r="M26" i="115"/>
  <c r="M30" i="115"/>
  <c r="M85" i="113"/>
  <c r="M86" i="113"/>
  <c r="M24" i="115"/>
  <c r="M22" i="115"/>
  <c r="M13" i="115"/>
  <c r="M29" i="115"/>
  <c r="M11" i="115"/>
  <c r="M21" i="115"/>
  <c r="M28" i="115"/>
  <c r="M15" i="115"/>
  <c r="M25" i="115"/>
  <c r="M23" i="115"/>
  <c r="M17" i="115"/>
  <c r="M12" i="115"/>
  <c r="M20" i="115"/>
  <c r="M16" i="115"/>
  <c r="M119" i="113"/>
  <c r="M14" i="115"/>
  <c r="M10" i="115"/>
  <c r="M19" i="117"/>
  <c r="M89" i="113"/>
  <c r="M27" i="116"/>
  <c r="M50" i="116"/>
  <c r="M110" i="113"/>
  <c r="M12" i="117"/>
  <c r="M32" i="116"/>
  <c r="M33" i="113"/>
  <c r="M12" i="116"/>
  <c r="M26" i="117"/>
  <c r="M87" i="113"/>
  <c r="M84" i="113"/>
  <c r="M135" i="113"/>
  <c r="M162" i="113"/>
  <c r="M54" i="113"/>
  <c r="M158" i="113"/>
  <c r="M11" i="116"/>
  <c r="M93" i="113"/>
  <c r="M36" i="116"/>
  <c r="M25" i="116"/>
  <c r="M55" i="113"/>
  <c r="M16" i="116"/>
  <c r="M138" i="113"/>
  <c r="M35" i="116"/>
  <c r="M30" i="116"/>
  <c r="M151" i="113"/>
  <c r="M82" i="113"/>
  <c r="M94" i="113"/>
  <c r="M46" i="113"/>
  <c r="M23" i="117"/>
  <c r="M15" i="117"/>
  <c r="M36" i="117"/>
  <c r="M139" i="113"/>
  <c r="M127" i="113"/>
  <c r="K9" i="113"/>
  <c r="M9" i="113" s="1"/>
  <c r="M148" i="113"/>
  <c r="M49" i="113"/>
  <c r="M16" i="113"/>
  <c r="M70" i="113"/>
  <c r="M78" i="113"/>
  <c r="M167" i="113"/>
  <c r="M81" i="113"/>
  <c r="M80" i="113"/>
  <c r="M10" i="116"/>
  <c r="M152" i="113"/>
  <c r="M91" i="113"/>
  <c r="M142" i="113"/>
  <c r="M25" i="117"/>
  <c r="M134" i="113"/>
  <c r="M43" i="116"/>
  <c r="M97" i="113"/>
  <c r="M28" i="116"/>
  <c r="M14" i="116"/>
  <c r="M68" i="113"/>
  <c r="M35" i="117"/>
  <c r="M48" i="116"/>
  <c r="M28" i="113"/>
  <c r="M33" i="116"/>
  <c r="M49" i="116"/>
  <c r="M24" i="113"/>
  <c r="M164" i="113"/>
  <c r="M20" i="117"/>
  <c r="M56" i="116"/>
  <c r="M116" i="113"/>
  <c r="M11" i="113"/>
  <c r="M13" i="117"/>
  <c r="M34" i="116"/>
  <c r="M154" i="113"/>
  <c r="M147" i="113"/>
  <c r="M45" i="116"/>
  <c r="M18" i="116"/>
  <c r="M120" i="113"/>
  <c r="M114" i="113"/>
  <c r="M9" i="116"/>
  <c r="M18" i="117"/>
  <c r="M47" i="116"/>
  <c r="M43" i="113"/>
  <c r="M52" i="113"/>
  <c r="M100" i="113"/>
  <c r="M41" i="116"/>
  <c r="M161" i="113"/>
  <c r="M59" i="116"/>
  <c r="M21" i="116"/>
  <c r="M54" i="116"/>
  <c r="M17" i="116"/>
  <c r="M23" i="116"/>
  <c r="M55" i="116"/>
  <c r="M96" i="113"/>
  <c r="M10" i="117"/>
  <c r="M22" i="114"/>
  <c r="M17" i="114"/>
  <c r="M132" i="113"/>
  <c r="M109" i="113"/>
  <c r="M77" i="113"/>
  <c r="M115" i="113"/>
  <c r="M104" i="113"/>
  <c r="M98" i="113"/>
  <c r="M27" i="113"/>
  <c r="M143" i="113"/>
  <c r="M123" i="113"/>
  <c r="M76" i="113"/>
  <c r="M121" i="113"/>
  <c r="M159" i="113"/>
  <c r="M62" i="113"/>
  <c r="M112" i="113"/>
  <c r="M67" i="113"/>
  <c r="M75" i="113"/>
  <c r="M47" i="113"/>
  <c r="M57" i="113"/>
  <c r="M26" i="116"/>
  <c r="M92" i="113"/>
  <c r="M31" i="116"/>
  <c r="M45" i="113"/>
  <c r="M74" i="113"/>
  <c r="M9" i="115"/>
  <c r="M105" i="113"/>
  <c r="M60" i="113"/>
  <c r="M53" i="116"/>
  <c r="M13" i="114"/>
  <c r="M128" i="113"/>
  <c r="M51" i="113"/>
  <c r="M28" i="117"/>
  <c r="M113" i="113"/>
  <c r="M95" i="113"/>
  <c r="M99" i="113"/>
  <c r="M38" i="116"/>
  <c r="M34" i="117"/>
  <c r="M157" i="113"/>
  <c r="M145" i="113"/>
  <c r="M165" i="113"/>
  <c r="M106" i="113"/>
  <c r="M14" i="113"/>
  <c r="M136" i="113"/>
  <c r="M33" i="117"/>
  <c r="M53" i="113"/>
  <c r="M15" i="116"/>
  <c r="M32" i="117"/>
  <c r="M12" i="114"/>
  <c r="M61" i="113"/>
  <c r="M41" i="113"/>
  <c r="M141" i="113"/>
  <c r="M18" i="114"/>
  <c r="M10" i="113"/>
  <c r="M13" i="116"/>
  <c r="M30" i="117"/>
  <c r="M133" i="113"/>
  <c r="M71" i="113"/>
  <c r="M66" i="113"/>
  <c r="M20" i="114"/>
  <c r="M24" i="116"/>
  <c r="M17" i="117"/>
  <c r="M117" i="113"/>
  <c r="M64" i="113"/>
  <c r="M50" i="113"/>
  <c r="M51" i="116"/>
  <c r="M16" i="117"/>
  <c r="M129" i="113"/>
  <c r="M125" i="113"/>
  <c r="M118" i="113"/>
  <c r="M58" i="113"/>
  <c r="M19" i="116"/>
  <c r="M14" i="117"/>
  <c r="M46" i="116"/>
  <c r="M44" i="113"/>
  <c r="M131" i="113"/>
  <c r="M16" i="114"/>
  <c r="M37" i="113"/>
  <c r="M31" i="117"/>
  <c r="M163" i="113"/>
  <c r="M57" i="116"/>
  <c r="M20" i="116"/>
  <c r="M21" i="117"/>
  <c r="M11" i="114"/>
  <c r="M65" i="113"/>
  <c r="M160" i="113"/>
  <c r="M22" i="117"/>
  <c r="M29" i="117"/>
  <c r="M124" i="113"/>
  <c r="M12" i="113"/>
  <c r="M90" i="113"/>
  <c r="M63" i="113"/>
  <c r="M79" i="113"/>
  <c r="M48" i="113"/>
  <c r="M111" i="113"/>
  <c r="M150" i="113"/>
  <c r="M56" i="113"/>
  <c r="M24" i="117"/>
  <c r="M72" i="113"/>
  <c r="M15" i="114"/>
  <c r="M146" i="113"/>
  <c r="M27" i="117"/>
  <c r="M88" i="113"/>
  <c r="M83" i="113"/>
  <c r="M37" i="116"/>
  <c r="M137" i="113"/>
  <c r="M73" i="113"/>
  <c r="M52" i="116"/>
  <c r="M102" i="113"/>
  <c r="M107" i="113"/>
  <c r="M101" i="113"/>
  <c r="M9" i="117"/>
  <c r="K7" i="117"/>
  <c r="K6" i="117"/>
  <c r="M122" i="113"/>
  <c r="M22" i="116"/>
  <c r="M9" i="114"/>
  <c r="M42" i="116"/>
  <c r="M19" i="114"/>
  <c r="M140" i="113"/>
  <c r="M149" i="113"/>
  <c r="M59" i="113"/>
  <c r="M166" i="113"/>
  <c r="M11" i="117"/>
  <c r="M153" i="113"/>
  <c r="M155" i="113"/>
  <c r="M21" i="114"/>
  <c r="M13" i="113"/>
  <c r="M156" i="113"/>
  <c r="E32" i="10"/>
  <c r="C32" i="10"/>
  <c r="C44" i="10"/>
  <c r="E43" i="10"/>
  <c r="E41" i="10"/>
  <c r="E40" i="10"/>
  <c r="E39" i="10"/>
  <c r="E38" i="10"/>
  <c r="E37" i="10"/>
  <c r="E35" i="10"/>
  <c r="E34" i="10"/>
  <c r="E30" i="10"/>
  <c r="E29" i="10"/>
  <c r="E28" i="10"/>
  <c r="E27" i="10"/>
  <c r="E25" i="10"/>
  <c r="E24" i="10"/>
  <c r="E22" i="10"/>
  <c r="E21" i="10"/>
  <c r="E19" i="10"/>
  <c r="E18" i="10"/>
  <c r="E16" i="10"/>
  <c r="E15" i="10"/>
  <c r="E13" i="10"/>
  <c r="E12" i="10"/>
  <c r="E11" i="10"/>
  <c r="E10" i="10"/>
  <c r="E9" i="10"/>
  <c r="M7" i="117" l="1"/>
  <c r="L7" i="117" s="1"/>
  <c r="M6" i="117"/>
  <c r="L6" i="117" s="1"/>
  <c r="E7" i="10"/>
  <c r="C7" i="10"/>
  <c r="C9" i="10"/>
  <c r="C10" i="10" l="1"/>
  <c r="C11" i="10"/>
  <c r="C12" i="10"/>
  <c r="C13" i="10"/>
  <c r="C15" i="10"/>
  <c r="C16" i="10"/>
  <c r="C18" i="10"/>
  <c r="C19" i="10"/>
  <c r="C21" i="10"/>
  <c r="C22" i="10"/>
  <c r="C24" i="10"/>
  <c r="C25" i="10"/>
  <c r="C27" i="10"/>
  <c r="C28" i="10"/>
  <c r="C29" i="10"/>
  <c r="C30" i="10"/>
  <c r="C34" i="10"/>
  <c r="C35" i="10"/>
  <c r="C37" i="10"/>
  <c r="C38" i="10"/>
  <c r="C39" i="10"/>
  <c r="C40" i="10"/>
  <c r="C41" i="10"/>
  <c r="C43" i="10"/>
  <c r="H7" i="101"/>
  <c r="H6" i="101"/>
  <c r="B2" i="101"/>
  <c r="I12" i="92" l="1"/>
  <c r="J12" i="92" s="1"/>
  <c r="K12" i="92" s="1"/>
  <c r="L12" i="92"/>
  <c r="L11" i="92"/>
  <c r="L16" i="94"/>
  <c r="I16" i="94"/>
  <c r="I11" i="92"/>
  <c r="J11" i="92" s="1"/>
  <c r="K11" i="92" s="1"/>
  <c r="L12" i="101"/>
  <c r="I12" i="101"/>
  <c r="J12" i="101" s="1"/>
  <c r="K12" i="101" s="1"/>
  <c r="I15" i="106"/>
  <c r="J15" i="106" s="1"/>
  <c r="K15" i="106" s="1"/>
  <c r="L15" i="106"/>
  <c r="L132" i="106"/>
  <c r="L166" i="106"/>
  <c r="I161" i="106"/>
  <c r="J161" i="106" s="1"/>
  <c r="K161" i="106" s="1"/>
  <c r="L156" i="106"/>
  <c r="L147" i="106"/>
  <c r="I152" i="106"/>
  <c r="J152" i="106" s="1"/>
  <c r="K152" i="106" s="1"/>
  <c r="L145" i="106"/>
  <c r="I124" i="106"/>
  <c r="J124" i="106" s="1"/>
  <c r="K124" i="106" s="1"/>
  <c r="L126" i="106"/>
  <c r="I136" i="106"/>
  <c r="J136" i="106" s="1"/>
  <c r="K136" i="106" s="1"/>
  <c r="L133" i="106"/>
  <c r="I121" i="106"/>
  <c r="J121" i="106" s="1"/>
  <c r="K121" i="106" s="1"/>
  <c r="L131" i="106"/>
  <c r="I107" i="106"/>
  <c r="J107" i="106" s="1"/>
  <c r="K107" i="106" s="1"/>
  <c r="L110" i="106"/>
  <c r="I117" i="106"/>
  <c r="J117" i="106" s="1"/>
  <c r="K117" i="106" s="1"/>
  <c r="L102" i="106"/>
  <c r="I93" i="106"/>
  <c r="J93" i="106" s="1"/>
  <c r="K93" i="106" s="1"/>
  <c r="L87" i="106"/>
  <c r="I99" i="106"/>
  <c r="J99" i="106" s="1"/>
  <c r="K99" i="106" s="1"/>
  <c r="L96" i="106"/>
  <c r="I89" i="106"/>
  <c r="J89" i="106" s="1"/>
  <c r="K89" i="106" s="1"/>
  <c r="L84" i="106"/>
  <c r="I77" i="106"/>
  <c r="J77" i="106" s="1"/>
  <c r="K77" i="106" s="1"/>
  <c r="L74" i="106"/>
  <c r="I69" i="106"/>
  <c r="J69" i="106" s="1"/>
  <c r="K69" i="106" s="1"/>
  <c r="L41" i="106"/>
  <c r="I66" i="106"/>
  <c r="J66" i="106" s="1"/>
  <c r="K66" i="106" s="1"/>
  <c r="L63" i="106"/>
  <c r="I54" i="106"/>
  <c r="J54" i="106" s="1"/>
  <c r="K54" i="106" s="1"/>
  <c r="L58" i="106"/>
  <c r="I48" i="106"/>
  <c r="J48" i="106" s="1"/>
  <c r="K48" i="106" s="1"/>
  <c r="L47" i="106"/>
  <c r="I36" i="106"/>
  <c r="J36" i="106" s="1"/>
  <c r="K36" i="106" s="1"/>
  <c r="L33" i="106"/>
  <c r="I28" i="106"/>
  <c r="J28" i="106" s="1"/>
  <c r="K28" i="106" s="1"/>
  <c r="L25" i="106"/>
  <c r="I20" i="106"/>
  <c r="J20" i="106" s="1"/>
  <c r="K20" i="106" s="1"/>
  <c r="L17" i="106"/>
  <c r="I11" i="106"/>
  <c r="J11" i="106" s="1"/>
  <c r="K11" i="106" s="1"/>
  <c r="I30" i="106"/>
  <c r="J30" i="106" s="1"/>
  <c r="K30" i="106" s="1"/>
  <c r="I22" i="106"/>
  <c r="J22" i="106" s="1"/>
  <c r="K22" i="106" s="1"/>
  <c r="I13" i="106"/>
  <c r="J13" i="106" s="1"/>
  <c r="K13" i="106" s="1"/>
  <c r="L50" i="106"/>
  <c r="I132" i="106"/>
  <c r="J132" i="106" s="1"/>
  <c r="K132" i="106" s="1"/>
  <c r="I166" i="106"/>
  <c r="J166" i="106" s="1"/>
  <c r="K166" i="106" s="1"/>
  <c r="L163" i="106"/>
  <c r="I156" i="106"/>
  <c r="J156" i="106" s="1"/>
  <c r="K156" i="106" s="1"/>
  <c r="L155" i="106"/>
  <c r="I147" i="106"/>
  <c r="J147" i="106" s="1"/>
  <c r="K147" i="106" s="1"/>
  <c r="L142" i="106"/>
  <c r="I145" i="106"/>
  <c r="J145" i="106" s="1"/>
  <c r="K145" i="106" s="1"/>
  <c r="L141" i="106"/>
  <c r="I126" i="106"/>
  <c r="J126" i="106" s="1"/>
  <c r="K126" i="106" s="1"/>
  <c r="L138" i="106"/>
  <c r="I133" i="106"/>
  <c r="J133" i="106" s="1"/>
  <c r="K133" i="106" s="1"/>
  <c r="L118" i="106"/>
  <c r="I131" i="106"/>
  <c r="J131" i="106" s="1"/>
  <c r="K131" i="106" s="1"/>
  <c r="L106" i="106"/>
  <c r="I110" i="106"/>
  <c r="J110" i="106" s="1"/>
  <c r="K110" i="106" s="1"/>
  <c r="L113" i="106"/>
  <c r="I102" i="106"/>
  <c r="J102" i="106" s="1"/>
  <c r="K102" i="106" s="1"/>
  <c r="I87" i="106"/>
  <c r="J87" i="106" s="1"/>
  <c r="K87" i="106" s="1"/>
  <c r="L82" i="106"/>
  <c r="I96" i="106"/>
  <c r="J96" i="106" s="1"/>
  <c r="K96" i="106" s="1"/>
  <c r="L92" i="106"/>
  <c r="I84" i="106"/>
  <c r="J84" i="106" s="1"/>
  <c r="K84" i="106" s="1"/>
  <c r="L79" i="106"/>
  <c r="I74" i="106"/>
  <c r="J74" i="106" s="1"/>
  <c r="K74" i="106" s="1"/>
  <c r="L71" i="106"/>
  <c r="I41" i="106"/>
  <c r="J41" i="106" s="1"/>
  <c r="K41" i="106" s="1"/>
  <c r="L68" i="106"/>
  <c r="I63" i="106"/>
  <c r="J63" i="106" s="1"/>
  <c r="K63" i="106" s="1"/>
  <c r="L57" i="106"/>
  <c r="I58" i="106"/>
  <c r="J58" i="106" s="1"/>
  <c r="K58" i="106" s="1"/>
  <c r="L51" i="106"/>
  <c r="I47" i="106"/>
  <c r="J47" i="106" s="1"/>
  <c r="K47" i="106" s="1"/>
  <c r="L38" i="106"/>
  <c r="I33" i="106"/>
  <c r="J33" i="106" s="1"/>
  <c r="K33" i="106" s="1"/>
  <c r="L30" i="106"/>
  <c r="I25" i="106"/>
  <c r="J25" i="106" s="1"/>
  <c r="K25" i="106" s="1"/>
  <c r="L22" i="106"/>
  <c r="I17" i="106"/>
  <c r="J17" i="106" s="1"/>
  <c r="K17" i="106" s="1"/>
  <c r="L13" i="106"/>
  <c r="I62" i="106"/>
  <c r="J62" i="106" s="1"/>
  <c r="K62" i="106" s="1"/>
  <c r="I163" i="106"/>
  <c r="J163" i="106" s="1"/>
  <c r="K163" i="106" s="1"/>
  <c r="L160" i="106"/>
  <c r="I155" i="106"/>
  <c r="J155" i="106" s="1"/>
  <c r="K155" i="106" s="1"/>
  <c r="L153" i="106"/>
  <c r="I142" i="106"/>
  <c r="J142" i="106" s="1"/>
  <c r="K142" i="106" s="1"/>
  <c r="L150" i="106"/>
  <c r="I141" i="106"/>
  <c r="J141" i="106" s="1"/>
  <c r="K141" i="106" s="1"/>
  <c r="L125" i="106"/>
  <c r="I138" i="106"/>
  <c r="J138" i="106" s="1"/>
  <c r="K138" i="106" s="1"/>
  <c r="L135" i="106"/>
  <c r="I118" i="106"/>
  <c r="J118" i="106" s="1"/>
  <c r="K118" i="106" s="1"/>
  <c r="L122" i="106"/>
  <c r="I106" i="106"/>
  <c r="J106" i="106" s="1"/>
  <c r="K106" i="106" s="1"/>
  <c r="L109" i="106"/>
  <c r="I113" i="106"/>
  <c r="J113" i="106" s="1"/>
  <c r="K113" i="106" s="1"/>
  <c r="L104" i="106"/>
  <c r="L91" i="106"/>
  <c r="I82" i="106"/>
  <c r="J82" i="106" s="1"/>
  <c r="K82" i="106" s="1"/>
  <c r="L98" i="106"/>
  <c r="I92" i="106"/>
  <c r="J92" i="106" s="1"/>
  <c r="K92" i="106" s="1"/>
  <c r="L88" i="106"/>
  <c r="I79" i="106"/>
  <c r="J79" i="106" s="1"/>
  <c r="K79" i="106" s="1"/>
  <c r="L76" i="106"/>
  <c r="I71" i="106"/>
  <c r="J71" i="106" s="1"/>
  <c r="K71" i="106" s="1"/>
  <c r="L45" i="106"/>
  <c r="I68" i="106"/>
  <c r="J68" i="106" s="1"/>
  <c r="K68" i="106" s="1"/>
  <c r="L65" i="106"/>
  <c r="I57" i="106"/>
  <c r="J57" i="106" s="1"/>
  <c r="K57" i="106" s="1"/>
  <c r="L60" i="106"/>
  <c r="I51" i="106"/>
  <c r="J51" i="106" s="1"/>
  <c r="K51" i="106" s="1"/>
  <c r="L46" i="106"/>
  <c r="I38" i="106"/>
  <c r="J38" i="106" s="1"/>
  <c r="K38" i="106" s="1"/>
  <c r="L35" i="106"/>
  <c r="L27" i="106"/>
  <c r="L19" i="106"/>
  <c r="L10" i="106"/>
  <c r="L52" i="106"/>
  <c r="L37" i="106"/>
  <c r="L56" i="106"/>
  <c r="L165" i="106"/>
  <c r="I160" i="106"/>
  <c r="J160" i="106" s="1"/>
  <c r="K160" i="106" s="1"/>
  <c r="L159" i="106"/>
  <c r="I153" i="106"/>
  <c r="J153" i="106" s="1"/>
  <c r="K153" i="106" s="1"/>
  <c r="L149" i="106"/>
  <c r="I150" i="106"/>
  <c r="J150" i="106" s="1"/>
  <c r="K150" i="106" s="1"/>
  <c r="L144" i="106"/>
  <c r="I125" i="106"/>
  <c r="J125" i="106" s="1"/>
  <c r="K125" i="106" s="1"/>
  <c r="L128" i="106"/>
  <c r="I135" i="106"/>
  <c r="J135" i="106" s="1"/>
  <c r="K135" i="106" s="1"/>
  <c r="L123" i="106"/>
  <c r="I122" i="106"/>
  <c r="J122" i="106" s="1"/>
  <c r="K122" i="106" s="1"/>
  <c r="L130" i="106"/>
  <c r="I109" i="106"/>
  <c r="J109" i="106" s="1"/>
  <c r="K109" i="106" s="1"/>
  <c r="L114" i="106"/>
  <c r="I104" i="106"/>
  <c r="J104" i="106" s="1"/>
  <c r="K104" i="106" s="1"/>
  <c r="I91" i="106"/>
  <c r="J91" i="106" s="1"/>
  <c r="K91" i="106" s="1"/>
  <c r="L85" i="106"/>
  <c r="I98" i="106"/>
  <c r="J98" i="106" s="1"/>
  <c r="K98" i="106" s="1"/>
  <c r="L95" i="106"/>
  <c r="I88" i="106"/>
  <c r="J88" i="106" s="1"/>
  <c r="K88" i="106" s="1"/>
  <c r="L81" i="106"/>
  <c r="I76" i="106"/>
  <c r="J76" i="106" s="1"/>
  <c r="K76" i="106" s="1"/>
  <c r="L73" i="106"/>
  <c r="I45" i="106"/>
  <c r="J45" i="106" s="1"/>
  <c r="K45" i="106" s="1"/>
  <c r="L43" i="106"/>
  <c r="I65" i="106"/>
  <c r="J65" i="106" s="1"/>
  <c r="K65" i="106" s="1"/>
  <c r="L62" i="106"/>
  <c r="I60" i="106"/>
  <c r="J60" i="106" s="1"/>
  <c r="K60" i="106" s="1"/>
  <c r="L55" i="106"/>
  <c r="I46" i="106"/>
  <c r="J46" i="106" s="1"/>
  <c r="K46" i="106" s="1"/>
  <c r="L40" i="106"/>
  <c r="I35" i="106"/>
  <c r="J35" i="106" s="1"/>
  <c r="K35" i="106" s="1"/>
  <c r="L32" i="106"/>
  <c r="I27" i="106"/>
  <c r="J27" i="106" s="1"/>
  <c r="K27" i="106" s="1"/>
  <c r="L24" i="106"/>
  <c r="I19" i="106"/>
  <c r="J19" i="106" s="1"/>
  <c r="K19" i="106" s="1"/>
  <c r="L16" i="106"/>
  <c r="I10" i="106"/>
  <c r="J10" i="106" s="1"/>
  <c r="K10" i="106" s="1"/>
  <c r="L137" i="106"/>
  <c r="I114" i="106"/>
  <c r="J114" i="106" s="1"/>
  <c r="K114" i="106" s="1"/>
  <c r="L101" i="106"/>
  <c r="L100" i="106"/>
  <c r="L90" i="106"/>
  <c r="I81" i="106"/>
  <c r="J81" i="106" s="1"/>
  <c r="K81" i="106" s="1"/>
  <c r="L70" i="106"/>
  <c r="I43" i="106"/>
  <c r="J43" i="106" s="1"/>
  <c r="K43" i="106" s="1"/>
  <c r="I40" i="106"/>
  <c r="J40" i="106" s="1"/>
  <c r="K40" i="106" s="1"/>
  <c r="I56" i="106"/>
  <c r="J56" i="106" s="1"/>
  <c r="K56" i="106" s="1"/>
  <c r="I165" i="106"/>
  <c r="J165" i="106" s="1"/>
  <c r="K165" i="106" s="1"/>
  <c r="L162" i="106"/>
  <c r="I159" i="106"/>
  <c r="J159" i="106" s="1"/>
  <c r="K159" i="106" s="1"/>
  <c r="L154" i="106"/>
  <c r="I149" i="106"/>
  <c r="J149" i="106" s="1"/>
  <c r="K149" i="106" s="1"/>
  <c r="L140" i="106"/>
  <c r="I144" i="106"/>
  <c r="J144" i="106" s="1"/>
  <c r="K144" i="106" s="1"/>
  <c r="L139" i="106"/>
  <c r="I128" i="106"/>
  <c r="J128" i="106" s="1"/>
  <c r="K128" i="106" s="1"/>
  <c r="I123" i="106"/>
  <c r="J123" i="106" s="1"/>
  <c r="K123" i="106" s="1"/>
  <c r="M123" i="106" s="1"/>
  <c r="L119" i="106"/>
  <c r="I130" i="106"/>
  <c r="J130" i="106" s="1"/>
  <c r="K130" i="106" s="1"/>
  <c r="M130" i="106" s="1"/>
  <c r="L108" i="106"/>
  <c r="L115" i="106"/>
  <c r="I85" i="106"/>
  <c r="J85" i="106" s="1"/>
  <c r="K85" i="106" s="1"/>
  <c r="I95" i="106"/>
  <c r="J95" i="106" s="1"/>
  <c r="K95" i="106" s="1"/>
  <c r="L78" i="106"/>
  <c r="I73" i="106"/>
  <c r="J73" i="106" s="1"/>
  <c r="K73" i="106" s="1"/>
  <c r="L67" i="106"/>
  <c r="I55" i="106"/>
  <c r="J55" i="106" s="1"/>
  <c r="K55" i="106" s="1"/>
  <c r="L167" i="106"/>
  <c r="I162" i="106"/>
  <c r="J162" i="106" s="1"/>
  <c r="K162" i="106" s="1"/>
  <c r="L158" i="106"/>
  <c r="I154" i="106"/>
  <c r="J154" i="106" s="1"/>
  <c r="K154" i="106" s="1"/>
  <c r="L151" i="106"/>
  <c r="I140" i="106"/>
  <c r="J140" i="106" s="1"/>
  <c r="K140" i="106" s="1"/>
  <c r="L148" i="106"/>
  <c r="I139" i="106"/>
  <c r="J139" i="106" s="1"/>
  <c r="K139" i="106" s="1"/>
  <c r="L129" i="106"/>
  <c r="I137" i="106"/>
  <c r="J137" i="106" s="1"/>
  <c r="K137" i="106" s="1"/>
  <c r="L134" i="106"/>
  <c r="I119" i="106"/>
  <c r="J119" i="106" s="1"/>
  <c r="K119" i="106" s="1"/>
  <c r="L105" i="106"/>
  <c r="I108" i="106"/>
  <c r="J108" i="106" s="1"/>
  <c r="K108" i="106" s="1"/>
  <c r="L111" i="106"/>
  <c r="I115" i="106"/>
  <c r="J115" i="106" s="1"/>
  <c r="K115" i="106" s="1"/>
  <c r="L103" i="106"/>
  <c r="I101" i="106"/>
  <c r="J101" i="106" s="1"/>
  <c r="K101" i="106" s="1"/>
  <c r="I100" i="106"/>
  <c r="J100" i="106" s="1"/>
  <c r="K100" i="106" s="1"/>
  <c r="L97" i="106"/>
  <c r="I90" i="106"/>
  <c r="J90" i="106" s="1"/>
  <c r="K90" i="106" s="1"/>
  <c r="L86" i="106"/>
  <c r="I78" i="106"/>
  <c r="J78" i="106" s="1"/>
  <c r="K78" i="106" s="1"/>
  <c r="L75" i="106"/>
  <c r="I70" i="106"/>
  <c r="J70" i="106" s="1"/>
  <c r="K70" i="106" s="1"/>
  <c r="L44" i="106"/>
  <c r="I67" i="106"/>
  <c r="J67" i="106" s="1"/>
  <c r="K67" i="106" s="1"/>
  <c r="L64" i="106"/>
  <c r="I52" i="106"/>
  <c r="J52" i="106" s="1"/>
  <c r="K52" i="106" s="1"/>
  <c r="L59" i="106"/>
  <c r="I50" i="106"/>
  <c r="J50" i="106" s="1"/>
  <c r="K50" i="106" s="1"/>
  <c r="L49" i="106"/>
  <c r="I37" i="106"/>
  <c r="J37" i="106" s="1"/>
  <c r="K37" i="106" s="1"/>
  <c r="L34" i="106"/>
  <c r="I29" i="106"/>
  <c r="J29" i="106" s="1"/>
  <c r="K29" i="106" s="1"/>
  <c r="L26" i="106"/>
  <c r="I21" i="106"/>
  <c r="J21" i="106" s="1"/>
  <c r="K21" i="106" s="1"/>
  <c r="L18" i="106"/>
  <c r="I12" i="106"/>
  <c r="J12" i="106" s="1"/>
  <c r="K12" i="106" s="1"/>
  <c r="L9" i="106"/>
  <c r="I167" i="106"/>
  <c r="J167" i="106" s="1"/>
  <c r="K167" i="106" s="1"/>
  <c r="L164" i="106"/>
  <c r="I158" i="106"/>
  <c r="J158" i="106" s="1"/>
  <c r="K158" i="106" s="1"/>
  <c r="L157" i="106"/>
  <c r="I151" i="106"/>
  <c r="J151" i="106" s="1"/>
  <c r="K151" i="106" s="1"/>
  <c r="L146" i="106"/>
  <c r="I134" i="106"/>
  <c r="J134" i="106" s="1"/>
  <c r="K134" i="106" s="1"/>
  <c r="I94" i="106"/>
  <c r="J94" i="106" s="1"/>
  <c r="K94" i="106" s="1"/>
  <c r="L48" i="106"/>
  <c r="I49" i="106"/>
  <c r="J49" i="106" s="1"/>
  <c r="K49" i="106" s="1"/>
  <c r="L161" i="106"/>
  <c r="L39" i="106"/>
  <c r="I146" i="106"/>
  <c r="J146" i="106" s="1"/>
  <c r="K146" i="106" s="1"/>
  <c r="L124" i="106"/>
  <c r="I112" i="106"/>
  <c r="J112" i="106" s="1"/>
  <c r="K112" i="106" s="1"/>
  <c r="L117" i="106"/>
  <c r="L83" i="106"/>
  <c r="I75" i="106"/>
  <c r="J75" i="106" s="1"/>
  <c r="K75" i="106" s="1"/>
  <c r="L42" i="106"/>
  <c r="I32" i="106"/>
  <c r="J32" i="106" s="1"/>
  <c r="K32" i="106" s="1"/>
  <c r="L152" i="106"/>
  <c r="L23" i="106"/>
  <c r="I164" i="106"/>
  <c r="J164" i="106" s="1"/>
  <c r="K164" i="106" s="1"/>
  <c r="I129" i="106"/>
  <c r="J129" i="106" s="1"/>
  <c r="K129" i="106" s="1"/>
  <c r="L120" i="106"/>
  <c r="I103" i="106"/>
  <c r="J103" i="106" s="1"/>
  <c r="K103" i="106" s="1"/>
  <c r="I83" i="106"/>
  <c r="J83" i="106" s="1"/>
  <c r="K83" i="106" s="1"/>
  <c r="L89" i="106"/>
  <c r="I42" i="106"/>
  <c r="J42" i="106" s="1"/>
  <c r="K42" i="106" s="1"/>
  <c r="L54" i="106"/>
  <c r="L31" i="106"/>
  <c r="I24" i="106"/>
  <c r="J24" i="106" s="1"/>
  <c r="K24" i="106" s="1"/>
  <c r="I9" i="106"/>
  <c r="J9" i="106" s="1"/>
  <c r="K9" i="106" s="1"/>
  <c r="I120" i="106"/>
  <c r="J120" i="106" s="1"/>
  <c r="K120" i="106" s="1"/>
  <c r="I59" i="106"/>
  <c r="J59" i="106" s="1"/>
  <c r="K59" i="106" s="1"/>
  <c r="I148" i="106"/>
  <c r="J148" i="106" s="1"/>
  <c r="K148" i="106" s="1"/>
  <c r="L127" i="106"/>
  <c r="I111" i="106"/>
  <c r="J111" i="106" s="1"/>
  <c r="K111" i="106" s="1"/>
  <c r="L99" i="106"/>
  <c r="I72" i="106"/>
  <c r="J72" i="106" s="1"/>
  <c r="K72" i="106" s="1"/>
  <c r="L66" i="106"/>
  <c r="I39" i="106"/>
  <c r="J39" i="106" s="1"/>
  <c r="K39" i="106" s="1"/>
  <c r="L29" i="106"/>
  <c r="I23" i="106"/>
  <c r="J23" i="106" s="1"/>
  <c r="K23" i="106" s="1"/>
  <c r="L14" i="106"/>
  <c r="L143" i="106"/>
  <c r="I105" i="106"/>
  <c r="J105" i="106" s="1"/>
  <c r="K105" i="106" s="1"/>
  <c r="L93" i="106"/>
  <c r="L69" i="106"/>
  <c r="I53" i="106"/>
  <c r="J53" i="106" s="1"/>
  <c r="K53" i="106" s="1"/>
  <c r="L28" i="106"/>
  <c r="I143" i="106"/>
  <c r="J143" i="106" s="1"/>
  <c r="K143" i="106" s="1"/>
  <c r="I116" i="106"/>
  <c r="J116" i="106" s="1"/>
  <c r="K116" i="106" s="1"/>
  <c r="L94" i="106"/>
  <c r="L61" i="106"/>
  <c r="I34" i="106"/>
  <c r="J34" i="106" s="1"/>
  <c r="K34" i="106" s="1"/>
  <c r="L112" i="106"/>
  <c r="I26" i="106"/>
  <c r="J26" i="106" s="1"/>
  <c r="K26" i="106" s="1"/>
  <c r="I18" i="106"/>
  <c r="J18" i="106" s="1"/>
  <c r="K18" i="106" s="1"/>
  <c r="L107" i="106"/>
  <c r="L72" i="106"/>
  <c r="I16" i="106"/>
  <c r="J16" i="106" s="1"/>
  <c r="K16" i="106" s="1"/>
  <c r="I157" i="106"/>
  <c r="J157" i="106" s="1"/>
  <c r="K157" i="106" s="1"/>
  <c r="I127" i="106"/>
  <c r="J127" i="106" s="1"/>
  <c r="K127" i="106" s="1"/>
  <c r="L121" i="106"/>
  <c r="I97" i="106"/>
  <c r="J97" i="106" s="1"/>
  <c r="K97" i="106" s="1"/>
  <c r="L80" i="106"/>
  <c r="I64" i="106"/>
  <c r="J64" i="106" s="1"/>
  <c r="K64" i="106" s="1"/>
  <c r="L53" i="106"/>
  <c r="L21" i="106"/>
  <c r="I14" i="106"/>
  <c r="J14" i="106" s="1"/>
  <c r="K14" i="106" s="1"/>
  <c r="L116" i="106"/>
  <c r="I80" i="106"/>
  <c r="J80" i="106" s="1"/>
  <c r="K80" i="106" s="1"/>
  <c r="L36" i="106"/>
  <c r="L12" i="106"/>
  <c r="L136" i="106"/>
  <c r="I44" i="106"/>
  <c r="J44" i="106" s="1"/>
  <c r="K44" i="106" s="1"/>
  <c r="L20" i="106"/>
  <c r="L77" i="106"/>
  <c r="I61" i="106"/>
  <c r="J61" i="106" s="1"/>
  <c r="K61" i="106" s="1"/>
  <c r="L11" i="106"/>
  <c r="I86" i="106"/>
  <c r="J86" i="106" s="1"/>
  <c r="K86" i="106" s="1"/>
  <c r="I31" i="106"/>
  <c r="J31" i="106" s="1"/>
  <c r="K31" i="106" s="1"/>
  <c r="I9" i="92"/>
  <c r="M64" i="106" l="1"/>
  <c r="M27" i="106"/>
  <c r="M50" i="106"/>
  <c r="M12" i="92"/>
  <c r="M40" i="106"/>
  <c r="M131" i="106"/>
  <c r="M147" i="106"/>
  <c r="M139" i="106"/>
  <c r="M25" i="106"/>
  <c r="M63" i="106"/>
  <c r="M96" i="106"/>
  <c r="M105" i="106"/>
  <c r="M11" i="92"/>
  <c r="M97" i="106"/>
  <c r="M128" i="106"/>
  <c r="M165" i="106"/>
  <c r="M46" i="106"/>
  <c r="M76" i="106"/>
  <c r="M51" i="106"/>
  <c r="M79" i="106"/>
  <c r="M110" i="106"/>
  <c r="M145" i="106"/>
  <c r="M162" i="106"/>
  <c r="M17" i="106"/>
  <c r="M58" i="106"/>
  <c r="M84" i="106"/>
  <c r="J16" i="94"/>
  <c r="K16" i="94" s="1"/>
  <c r="M16" i="94" s="1"/>
  <c r="M111" i="106"/>
  <c r="M37" i="106"/>
  <c r="M137" i="106"/>
  <c r="M132" i="106"/>
  <c r="M24" i="106"/>
  <c r="M151" i="106"/>
  <c r="M19" i="106"/>
  <c r="M90" i="106"/>
  <c r="M65" i="106"/>
  <c r="M98" i="106"/>
  <c r="M68" i="106"/>
  <c r="M82" i="106"/>
  <c r="M148" i="106"/>
  <c r="M86" i="106"/>
  <c r="M18" i="106"/>
  <c r="M59" i="106"/>
  <c r="M14" i="106"/>
  <c r="M157" i="106"/>
  <c r="M60" i="106"/>
  <c r="M88" i="106"/>
  <c r="M57" i="106"/>
  <c r="M92" i="106"/>
  <c r="M16" i="106"/>
  <c r="M52" i="106"/>
  <c r="M35" i="106"/>
  <c r="M45" i="106"/>
  <c r="M91" i="106"/>
  <c r="M38" i="106"/>
  <c r="M80" i="106"/>
  <c r="M26" i="106"/>
  <c r="M85" i="106"/>
  <c r="M149" i="106"/>
  <c r="M109" i="106"/>
  <c r="M150" i="106"/>
  <c r="M106" i="106"/>
  <c r="M142" i="106"/>
  <c r="M159" i="106"/>
  <c r="M133" i="106"/>
  <c r="M156" i="106"/>
  <c r="M33" i="106"/>
  <c r="M135" i="106"/>
  <c r="M160" i="106"/>
  <c r="M138" i="106"/>
  <c r="M163" i="106"/>
  <c r="M126" i="106"/>
  <c r="M166" i="106"/>
  <c r="M31" i="106"/>
  <c r="M100" i="106"/>
  <c r="M71" i="106"/>
  <c r="M47" i="106"/>
  <c r="M74" i="106"/>
  <c r="M120" i="106"/>
  <c r="M144" i="106"/>
  <c r="M34" i="106"/>
  <c r="M44" i="106"/>
  <c r="M115" i="106"/>
  <c r="M146" i="106"/>
  <c r="M140" i="106"/>
  <c r="M73" i="106"/>
  <c r="M41" i="106"/>
  <c r="M87" i="106"/>
  <c r="M15" i="106"/>
  <c r="M83" i="106"/>
  <c r="M56" i="106"/>
  <c r="M114" i="106"/>
  <c r="M118" i="106"/>
  <c r="M104" i="106"/>
  <c r="M125" i="106"/>
  <c r="M55" i="106"/>
  <c r="M67" i="106"/>
  <c r="M119" i="106"/>
  <c r="M81" i="106"/>
  <c r="M12" i="101"/>
  <c r="M70" i="106"/>
  <c r="M53" i="106"/>
  <c r="M39" i="106"/>
  <c r="M103" i="106"/>
  <c r="M75" i="106"/>
  <c r="M78" i="106"/>
  <c r="M155" i="106"/>
  <c r="M127" i="106"/>
  <c r="M49" i="106"/>
  <c r="M129" i="106"/>
  <c r="M43" i="106"/>
  <c r="M10" i="106"/>
  <c r="M164" i="106"/>
  <c r="M167" i="106"/>
  <c r="M134" i="106"/>
  <c r="M29" i="106"/>
  <c r="M154" i="106"/>
  <c r="M113" i="106"/>
  <c r="M141" i="106"/>
  <c r="M122" i="106"/>
  <c r="M153" i="106"/>
  <c r="M61" i="106"/>
  <c r="M143" i="106"/>
  <c r="M23" i="106"/>
  <c r="M32" i="106"/>
  <c r="M101" i="106"/>
  <c r="M95" i="106"/>
  <c r="M20" i="106"/>
  <c r="M54" i="106"/>
  <c r="M89" i="106"/>
  <c r="M107" i="106"/>
  <c r="M152" i="106"/>
  <c r="M72" i="106"/>
  <c r="M9" i="106"/>
  <c r="K7" i="106"/>
  <c r="M158" i="106"/>
  <c r="M28" i="106"/>
  <c r="M66" i="106"/>
  <c r="M99" i="106"/>
  <c r="M121" i="106"/>
  <c r="M12" i="106"/>
  <c r="K6" i="106"/>
  <c r="M102" i="106"/>
  <c r="M13" i="106"/>
  <c r="M116" i="106"/>
  <c r="M112" i="106"/>
  <c r="M94" i="106"/>
  <c r="M62" i="106"/>
  <c r="M22" i="106"/>
  <c r="M36" i="106"/>
  <c r="M69" i="106"/>
  <c r="M93" i="106"/>
  <c r="M136" i="106"/>
  <c r="M161" i="106"/>
  <c r="M42" i="106"/>
  <c r="M21" i="106"/>
  <c r="M108" i="106"/>
  <c r="M30" i="106"/>
  <c r="M11" i="106"/>
  <c r="M48" i="106"/>
  <c r="M77" i="106"/>
  <c r="M117" i="106"/>
  <c r="M124" i="106"/>
  <c r="H7" i="100"/>
  <c r="H6" i="100"/>
  <c r="B2" i="100"/>
  <c r="M6" i="106" l="1"/>
  <c r="L6" i="106" s="1"/>
  <c r="M7" i="106"/>
  <c r="H58" i="94"/>
  <c r="H58" i="116" s="1"/>
  <c r="H39" i="94"/>
  <c r="H39" i="116" s="1"/>
  <c r="H29" i="94"/>
  <c r="H29" i="116" l="1"/>
  <c r="K29" i="116" s="1"/>
  <c r="H6" i="94"/>
  <c r="H7" i="94"/>
  <c r="K39" i="116"/>
  <c r="M39" i="116" s="1"/>
  <c r="K58" i="116"/>
  <c r="M58" i="116" s="1"/>
  <c r="L7" i="106"/>
  <c r="E25" i="97"/>
  <c r="B4" i="97"/>
  <c r="B3" i="97"/>
  <c r="E50" i="96"/>
  <c r="C36" i="96"/>
  <c r="A36" i="96"/>
  <c r="C33" i="96"/>
  <c r="A33" i="96"/>
  <c r="C30" i="96"/>
  <c r="A30" i="96"/>
  <c r="C27" i="96"/>
  <c r="A27" i="96"/>
  <c r="C24" i="96"/>
  <c r="F24" i="96" s="1"/>
  <c r="C18" i="96"/>
  <c r="A18" i="96"/>
  <c r="J18" i="96" s="1"/>
  <c r="C15" i="96"/>
  <c r="A15" i="96"/>
  <c r="C12" i="96"/>
  <c r="H12" i="96" s="1"/>
  <c r="G9" i="96"/>
  <c r="F9" i="96"/>
  <c r="L6" i="96"/>
  <c r="K6" i="96"/>
  <c r="J6" i="96"/>
  <c r="I6" i="96"/>
  <c r="H6" i="96"/>
  <c r="G6" i="96"/>
  <c r="F6" i="96"/>
  <c r="C44" i="96" s="1"/>
  <c r="I44" i="96" s="1"/>
  <c r="B2" i="94"/>
  <c r="H7" i="92"/>
  <c r="H6" i="92"/>
  <c r="B2" i="92"/>
  <c r="H6" i="116" l="1"/>
  <c r="H7" i="116"/>
  <c r="B11" i="97"/>
  <c r="E11" i="97" s="1"/>
  <c r="H30" i="96"/>
  <c r="H38" i="96" s="1"/>
  <c r="M29" i="116"/>
  <c r="J36" i="96"/>
  <c r="J38" i="96" s="1"/>
  <c r="I33" i="96"/>
  <c r="F38" i="96"/>
  <c r="F50" i="96" s="1"/>
  <c r="B12" i="97" s="1"/>
  <c r="G27" i="96"/>
  <c r="G38" i="96" s="1"/>
  <c r="I15" i="96"/>
  <c r="C45" i="96"/>
  <c r="J45" i="96" s="1"/>
  <c r="C42" i="96"/>
  <c r="G42" i="96" s="1"/>
  <c r="C46" i="96"/>
  <c r="K46" i="96" s="1"/>
  <c r="K50" i="96" s="1"/>
  <c r="B17" i="97" s="1"/>
  <c r="C43" i="96"/>
  <c r="H43" i="96" s="1"/>
  <c r="C47" i="96"/>
  <c r="L47" i="96" s="1"/>
  <c r="L50" i="96" s="1"/>
  <c r="B10" i="97" l="1"/>
  <c r="E10" i="97" s="1"/>
  <c r="B18" i="97"/>
  <c r="B25" i="97" s="1"/>
  <c r="H50" i="96"/>
  <c r="B14" i="97" s="1"/>
  <c r="I38" i="96"/>
  <c r="I50" i="96" s="1"/>
  <c r="B15" i="97" s="1"/>
  <c r="E12" i="97"/>
  <c r="J50" i="96"/>
  <c r="B16" i="97" s="1"/>
  <c r="G50" i="96"/>
  <c r="B13" i="97" s="1"/>
  <c r="N51" i="7" l="1"/>
  <c r="T51" i="7"/>
  <c r="I35" i="113" l="1"/>
  <c r="J35" i="113" s="1"/>
  <c r="K35" i="113" s="1"/>
  <c r="L14" i="114"/>
  <c r="L34" i="113"/>
  <c r="I34" i="113"/>
  <c r="J34" i="113" s="1"/>
  <c r="K34" i="113" s="1"/>
  <c r="I42" i="113"/>
  <c r="J42" i="113" s="1"/>
  <c r="K42" i="113" s="1"/>
  <c r="L103" i="113"/>
  <c r="I69" i="113"/>
  <c r="J69" i="113" s="1"/>
  <c r="K69" i="113" s="1"/>
  <c r="L32" i="113"/>
  <c r="I31" i="113"/>
  <c r="J31" i="113" s="1"/>
  <c r="K31" i="113" s="1"/>
  <c r="I30" i="113"/>
  <c r="J30" i="113" s="1"/>
  <c r="K30" i="113" s="1"/>
  <c r="L15" i="113"/>
  <c r="I14" i="114"/>
  <c r="J14" i="114" s="1"/>
  <c r="K14" i="114" s="1"/>
  <c r="L29" i="113"/>
  <c r="L36" i="113"/>
  <c r="L19" i="113"/>
  <c r="L35" i="113"/>
  <c r="L69" i="113"/>
  <c r="I23" i="113"/>
  <c r="J23" i="113" s="1"/>
  <c r="K23" i="113" s="1"/>
  <c r="I29" i="113"/>
  <c r="J29" i="113" s="1"/>
  <c r="K29" i="113" s="1"/>
  <c r="I19" i="113"/>
  <c r="J19" i="113" s="1"/>
  <c r="K19" i="113" s="1"/>
  <c r="L40" i="113"/>
  <c r="L25" i="113"/>
  <c r="L21" i="113"/>
  <c r="L20" i="113"/>
  <c r="I17" i="113"/>
  <c r="J17" i="113" s="1"/>
  <c r="K17" i="113" s="1"/>
  <c r="L44" i="116"/>
  <c r="I21" i="113"/>
  <c r="J21" i="113" s="1"/>
  <c r="K21" i="113" s="1"/>
  <c r="L42" i="113"/>
  <c r="L23" i="113"/>
  <c r="I36" i="113"/>
  <c r="J36" i="113" s="1"/>
  <c r="K36" i="113" s="1"/>
  <c r="I20" i="113"/>
  <c r="J20" i="113" s="1"/>
  <c r="K20" i="113" s="1"/>
  <c r="I44" i="116"/>
  <c r="J44" i="116" s="1"/>
  <c r="K44" i="116" s="1"/>
  <c r="I22" i="113"/>
  <c r="J22" i="113" s="1"/>
  <c r="K22" i="113" s="1"/>
  <c r="L144" i="113"/>
  <c r="I38" i="113"/>
  <c r="J38" i="113" s="1"/>
  <c r="K38" i="113" s="1"/>
  <c r="L26" i="113"/>
  <c r="I26" i="113"/>
  <c r="J26" i="113" s="1"/>
  <c r="K26" i="113" s="1"/>
  <c r="L18" i="113"/>
  <c r="L38" i="113"/>
  <c r="I25" i="113"/>
  <c r="J25" i="113" s="1"/>
  <c r="K25" i="113" s="1"/>
  <c r="L22" i="113"/>
  <c r="I144" i="113"/>
  <c r="J144" i="113" s="1"/>
  <c r="K144" i="113" s="1"/>
  <c r="I40" i="113"/>
  <c r="J40" i="113" s="1"/>
  <c r="K40" i="113" s="1"/>
  <c r="I18" i="113"/>
  <c r="J18" i="113" s="1"/>
  <c r="K18" i="113" s="1"/>
  <c r="L31" i="113"/>
  <c r="L30" i="113"/>
  <c r="L17" i="113"/>
  <c r="I15" i="113"/>
  <c r="J15" i="113" s="1"/>
  <c r="K15" i="113" s="1"/>
  <c r="L39" i="113"/>
  <c r="I32" i="113"/>
  <c r="J32" i="113" s="1"/>
  <c r="K32" i="113" s="1"/>
  <c r="I39" i="113"/>
  <c r="J39" i="113" s="1"/>
  <c r="K39" i="113" s="1"/>
  <c r="I103" i="113"/>
  <c r="J103" i="113" s="1"/>
  <c r="K103" i="113" s="1"/>
  <c r="D24" i="78"/>
  <c r="D23" i="78"/>
  <c r="D22" i="78"/>
  <c r="D21" i="78"/>
  <c r="D20" i="78"/>
  <c r="D19" i="78"/>
  <c r="D17" i="78"/>
  <c r="D16" i="78"/>
  <c r="D15" i="78"/>
  <c r="D14" i="78"/>
  <c r="D13" i="78"/>
  <c r="D12" i="78"/>
  <c r="D11" i="78"/>
  <c r="D10" i="78"/>
  <c r="D9" i="78"/>
  <c r="D6" i="78"/>
  <c r="F1" i="78"/>
  <c r="B1" i="78"/>
  <c r="K7" i="116" l="1"/>
  <c r="K6" i="116"/>
  <c r="M25" i="113"/>
  <c r="M40" i="113"/>
  <c r="M103" i="113"/>
  <c r="M20" i="113"/>
  <c r="M32" i="113"/>
  <c r="M19" i="113"/>
  <c r="M69" i="113"/>
  <c r="M26" i="113"/>
  <c r="M39" i="113"/>
  <c r="M17" i="113"/>
  <c r="M144" i="113"/>
  <c r="M44" i="116"/>
  <c r="M18" i="113"/>
  <c r="M29" i="113"/>
  <c r="M42" i="113"/>
  <c r="M23" i="113"/>
  <c r="M14" i="114"/>
  <c r="K7" i="114"/>
  <c r="K6" i="114"/>
  <c r="M34" i="113"/>
  <c r="M36" i="113"/>
  <c r="M15" i="113"/>
  <c r="K7" i="113"/>
  <c r="K6" i="113"/>
  <c r="K7" i="115"/>
  <c r="K6" i="115"/>
  <c r="M30" i="113"/>
  <c r="M38" i="113"/>
  <c r="M31" i="113"/>
  <c r="M35" i="113"/>
  <c r="M22" i="113"/>
  <c r="M21" i="113"/>
  <c r="M6" i="116" l="1"/>
  <c r="L6" i="116" s="1"/>
  <c r="M7" i="116"/>
  <c r="M6" i="113"/>
  <c r="L6" i="113" s="1"/>
  <c r="M7" i="113"/>
  <c r="L7" i="113" s="1"/>
  <c r="M6" i="115"/>
  <c r="L6" i="115" s="1"/>
  <c r="M7" i="115"/>
  <c r="L7" i="115" s="1"/>
  <c r="M7" i="114"/>
  <c r="L7" i="114" s="1"/>
  <c r="M6" i="114"/>
  <c r="L6" i="114" s="1"/>
  <c r="D73" i="46" l="1"/>
  <c r="L7" i="116"/>
  <c r="N12" i="117" l="1"/>
  <c r="P12" i="117" s="1"/>
  <c r="N10" i="115"/>
  <c r="N16" i="115"/>
  <c r="N29" i="115"/>
  <c r="N30" i="115"/>
  <c r="N25" i="115"/>
  <c r="N11" i="115"/>
  <c r="N12" i="115"/>
  <c r="N13" i="115"/>
  <c r="N14" i="115"/>
  <c r="N15" i="115"/>
  <c r="N17" i="115"/>
  <c r="N18" i="115"/>
  <c r="N22" i="115"/>
  <c r="N26" i="115"/>
  <c r="N27" i="115"/>
  <c r="N31" i="115"/>
  <c r="N19" i="115"/>
  <c r="N23" i="115"/>
  <c r="N24" i="115"/>
  <c r="N28" i="115"/>
  <c r="N20" i="115"/>
  <c r="N21" i="115"/>
  <c r="N10" i="117"/>
  <c r="N18" i="117"/>
  <c r="N26" i="117"/>
  <c r="N34" i="117"/>
  <c r="N13" i="116"/>
  <c r="N21" i="116"/>
  <c r="N29" i="116"/>
  <c r="N37" i="116"/>
  <c r="N45" i="116"/>
  <c r="N53" i="116"/>
  <c r="N10" i="114"/>
  <c r="N18" i="114"/>
  <c r="N12" i="113"/>
  <c r="N20" i="113"/>
  <c r="N28" i="113"/>
  <c r="N36" i="113"/>
  <c r="N44" i="113"/>
  <c r="N52" i="113"/>
  <c r="N60" i="113"/>
  <c r="N68" i="113"/>
  <c r="N76" i="113"/>
  <c r="N84" i="113"/>
  <c r="N92" i="113"/>
  <c r="N100" i="113"/>
  <c r="N108" i="113"/>
  <c r="N116" i="113"/>
  <c r="N124" i="113"/>
  <c r="N132" i="113"/>
  <c r="N140" i="113"/>
  <c r="N148" i="113"/>
  <c r="N156" i="113"/>
  <c r="N164" i="113"/>
  <c r="N11" i="117"/>
  <c r="N19" i="117"/>
  <c r="N27" i="117"/>
  <c r="N35" i="117"/>
  <c r="N14" i="116"/>
  <c r="N22" i="116"/>
  <c r="N30" i="116"/>
  <c r="N38" i="116"/>
  <c r="N46" i="116"/>
  <c r="N54" i="116"/>
  <c r="N11" i="114"/>
  <c r="N19" i="114"/>
  <c r="N9" i="114"/>
  <c r="N13" i="113"/>
  <c r="N21" i="113"/>
  <c r="N29" i="113"/>
  <c r="N37" i="113"/>
  <c r="N45" i="113"/>
  <c r="N53" i="113"/>
  <c r="N61" i="113"/>
  <c r="N69" i="113"/>
  <c r="N77" i="113"/>
  <c r="N85" i="113"/>
  <c r="N93" i="113"/>
  <c r="N101" i="113"/>
  <c r="N109" i="113"/>
  <c r="N117" i="113"/>
  <c r="N125" i="113"/>
  <c r="N133" i="113"/>
  <c r="N141" i="113"/>
  <c r="N149" i="113"/>
  <c r="N157" i="113"/>
  <c r="N165" i="113"/>
  <c r="N44" i="116"/>
  <c r="N43" i="113"/>
  <c r="N13" i="117"/>
  <c r="N20" i="117"/>
  <c r="N28" i="117"/>
  <c r="N36" i="117"/>
  <c r="N15" i="116"/>
  <c r="N23" i="116"/>
  <c r="N31" i="116"/>
  <c r="N39" i="116"/>
  <c r="N47" i="116"/>
  <c r="N55" i="116"/>
  <c r="N12" i="114"/>
  <c r="N20" i="114"/>
  <c r="N14" i="113"/>
  <c r="N22" i="113"/>
  <c r="N30" i="113"/>
  <c r="N38" i="113"/>
  <c r="N46" i="113"/>
  <c r="N54" i="113"/>
  <c r="N62" i="113"/>
  <c r="N70" i="113"/>
  <c r="N78" i="113"/>
  <c r="N86" i="113"/>
  <c r="N94" i="113"/>
  <c r="N102" i="113"/>
  <c r="N110" i="113"/>
  <c r="N118" i="113"/>
  <c r="N126" i="113"/>
  <c r="N134" i="113"/>
  <c r="N142" i="113"/>
  <c r="N150" i="113"/>
  <c r="N158" i="113"/>
  <c r="N166" i="113"/>
  <c r="N9" i="116"/>
  <c r="N35" i="113"/>
  <c r="N83" i="113"/>
  <c r="N115" i="113"/>
  <c r="N139" i="113"/>
  <c r="N14" i="117"/>
  <c r="N21" i="117"/>
  <c r="N29" i="117"/>
  <c r="N9" i="117"/>
  <c r="N16" i="116"/>
  <c r="N24" i="116"/>
  <c r="N32" i="116"/>
  <c r="N40" i="116"/>
  <c r="N48" i="116"/>
  <c r="N56" i="116"/>
  <c r="N13" i="114"/>
  <c r="N21" i="114"/>
  <c r="N15" i="113"/>
  <c r="N23" i="113"/>
  <c r="N31" i="113"/>
  <c r="N39" i="113"/>
  <c r="N47" i="113"/>
  <c r="N55" i="113"/>
  <c r="N63" i="113"/>
  <c r="N71" i="113"/>
  <c r="N79" i="113"/>
  <c r="N87" i="113"/>
  <c r="N95" i="113"/>
  <c r="N103" i="113"/>
  <c r="N111" i="113"/>
  <c r="N119" i="113"/>
  <c r="N127" i="113"/>
  <c r="N135" i="113"/>
  <c r="N143" i="113"/>
  <c r="N151" i="113"/>
  <c r="N159" i="113"/>
  <c r="N167" i="113"/>
  <c r="N36" i="116"/>
  <c r="N59" i="113"/>
  <c r="N163" i="113"/>
  <c r="N15" i="117"/>
  <c r="N22" i="117"/>
  <c r="N30" i="117"/>
  <c r="N17" i="116"/>
  <c r="N25" i="116"/>
  <c r="N33" i="116"/>
  <c r="N41" i="116"/>
  <c r="N49" i="116"/>
  <c r="N57" i="116"/>
  <c r="N9" i="115"/>
  <c r="N14" i="114"/>
  <c r="N22" i="114"/>
  <c r="N16" i="113"/>
  <c r="N24" i="113"/>
  <c r="N32" i="113"/>
  <c r="N40" i="113"/>
  <c r="N48" i="113"/>
  <c r="N56" i="113"/>
  <c r="N64" i="113"/>
  <c r="N72" i="113"/>
  <c r="N80" i="113"/>
  <c r="N88" i="113"/>
  <c r="N96" i="113"/>
  <c r="N104" i="113"/>
  <c r="N112" i="113"/>
  <c r="N120" i="113"/>
  <c r="N128" i="113"/>
  <c r="N136" i="113"/>
  <c r="N144" i="113"/>
  <c r="N152" i="113"/>
  <c r="N160" i="113"/>
  <c r="N9" i="113"/>
  <c r="N25" i="117"/>
  <c r="N28" i="116"/>
  <c r="N19" i="113"/>
  <c r="N67" i="113"/>
  <c r="N99" i="113"/>
  <c r="N131" i="113"/>
  <c r="N23" i="117"/>
  <c r="N31" i="117"/>
  <c r="N10" i="116"/>
  <c r="N18" i="116"/>
  <c r="N26" i="116"/>
  <c r="N34" i="116"/>
  <c r="N42" i="116"/>
  <c r="N50" i="116"/>
  <c r="N58" i="116"/>
  <c r="N15" i="114"/>
  <c r="N17" i="113"/>
  <c r="N25" i="113"/>
  <c r="N33" i="113"/>
  <c r="N41" i="113"/>
  <c r="N49" i="113"/>
  <c r="N57" i="113"/>
  <c r="N65" i="113"/>
  <c r="N73" i="113"/>
  <c r="N81" i="113"/>
  <c r="N89" i="113"/>
  <c r="N97" i="113"/>
  <c r="N105" i="113"/>
  <c r="N113" i="113"/>
  <c r="N121" i="113"/>
  <c r="N129" i="113"/>
  <c r="N137" i="113"/>
  <c r="N145" i="113"/>
  <c r="N153" i="113"/>
  <c r="N161" i="113"/>
  <c r="N33" i="117"/>
  <c r="N12" i="116"/>
  <c r="N17" i="114"/>
  <c r="N27" i="113"/>
  <c r="N75" i="113"/>
  <c r="N107" i="113"/>
  <c r="N147" i="113"/>
  <c r="N16" i="117"/>
  <c r="N24" i="117"/>
  <c r="N32" i="117"/>
  <c r="N11" i="116"/>
  <c r="N19" i="116"/>
  <c r="N27" i="116"/>
  <c r="N35" i="116"/>
  <c r="N43" i="116"/>
  <c r="N51" i="116"/>
  <c r="N59" i="116"/>
  <c r="N16" i="114"/>
  <c r="N10" i="113"/>
  <c r="N18" i="113"/>
  <c r="N26" i="113"/>
  <c r="N34" i="113"/>
  <c r="N42" i="113"/>
  <c r="N50" i="113"/>
  <c r="N58" i="113"/>
  <c r="N66" i="113"/>
  <c r="N74" i="113"/>
  <c r="N82" i="113"/>
  <c r="N90" i="113"/>
  <c r="N98" i="113"/>
  <c r="N106" i="113"/>
  <c r="N114" i="113"/>
  <c r="N122" i="113"/>
  <c r="N130" i="113"/>
  <c r="N138" i="113"/>
  <c r="N146" i="113"/>
  <c r="N154" i="113"/>
  <c r="N162" i="113"/>
  <c r="N17" i="117"/>
  <c r="N20" i="116"/>
  <c r="N52" i="116"/>
  <c r="N11" i="113"/>
  <c r="N51" i="113"/>
  <c r="N91" i="113"/>
  <c r="N123" i="113"/>
  <c r="N155" i="113"/>
  <c r="J66" i="46"/>
  <c r="O12" i="117" l="1"/>
  <c r="O12" i="115"/>
  <c r="P12" i="115"/>
  <c r="P26" i="115"/>
  <c r="O26" i="115"/>
  <c r="P18" i="115"/>
  <c r="O18" i="115"/>
  <c r="O24" i="115"/>
  <c r="P24" i="115"/>
  <c r="O17" i="115"/>
  <c r="P17" i="115"/>
  <c r="P29" i="115"/>
  <c r="O29" i="115"/>
  <c r="O27" i="115"/>
  <c r="P27" i="115"/>
  <c r="O11" i="115"/>
  <c r="P11" i="115"/>
  <c r="O28" i="115"/>
  <c r="P28" i="115"/>
  <c r="P30" i="115"/>
  <c r="I16" i="78" s="1"/>
  <c r="O30" i="115"/>
  <c r="O23" i="115"/>
  <c r="P23" i="115"/>
  <c r="O15" i="115"/>
  <c r="P15" i="115"/>
  <c r="O16" i="115"/>
  <c r="P16" i="115"/>
  <c r="O21" i="115"/>
  <c r="P21" i="115"/>
  <c r="O20" i="115"/>
  <c r="P20" i="115"/>
  <c r="P22" i="115"/>
  <c r="O22" i="115"/>
  <c r="O19" i="115"/>
  <c r="P19" i="115"/>
  <c r="O14" i="115"/>
  <c r="P14" i="115"/>
  <c r="O10" i="115"/>
  <c r="P10" i="115"/>
  <c r="O25" i="115"/>
  <c r="P25" i="115"/>
  <c r="O31" i="115"/>
  <c r="P31" i="115"/>
  <c r="O13" i="115"/>
  <c r="P13" i="115"/>
  <c r="O10" i="113"/>
  <c r="P10" i="113"/>
  <c r="O89" i="113"/>
  <c r="P89" i="113"/>
  <c r="O131" i="113"/>
  <c r="P131" i="113"/>
  <c r="O160" i="113"/>
  <c r="P160" i="113"/>
  <c r="O96" i="113"/>
  <c r="P96" i="113"/>
  <c r="O32" i="113"/>
  <c r="P32" i="113"/>
  <c r="O57" i="116"/>
  <c r="P57" i="116"/>
  <c r="O15" i="117"/>
  <c r="P15" i="117"/>
  <c r="O135" i="113"/>
  <c r="P135" i="113"/>
  <c r="O71" i="113"/>
  <c r="P71" i="113"/>
  <c r="P21" i="114"/>
  <c r="O21" i="114"/>
  <c r="O32" i="116"/>
  <c r="P32" i="116"/>
  <c r="O115" i="113"/>
  <c r="P115" i="113"/>
  <c r="O134" i="113"/>
  <c r="P134" i="113"/>
  <c r="O70" i="113"/>
  <c r="P70" i="113"/>
  <c r="O20" i="114"/>
  <c r="P20" i="114"/>
  <c r="O31" i="116"/>
  <c r="P31" i="116"/>
  <c r="O44" i="116"/>
  <c r="P44" i="116"/>
  <c r="O109" i="113"/>
  <c r="P109" i="113"/>
  <c r="O45" i="113"/>
  <c r="P45" i="113"/>
  <c r="O14" i="116"/>
  <c r="P14" i="116"/>
  <c r="O140" i="113"/>
  <c r="P140" i="113"/>
  <c r="O76" i="113"/>
  <c r="P76" i="113"/>
  <c r="O12" i="113"/>
  <c r="P12" i="113"/>
  <c r="O37" i="116"/>
  <c r="P37" i="116"/>
  <c r="O130" i="113"/>
  <c r="P130" i="113"/>
  <c r="O66" i="113"/>
  <c r="P66" i="113"/>
  <c r="O16" i="114"/>
  <c r="P16" i="114"/>
  <c r="O27" i="116"/>
  <c r="P27" i="116"/>
  <c r="O75" i="113"/>
  <c r="P75" i="113"/>
  <c r="O145" i="113"/>
  <c r="P145" i="113"/>
  <c r="O81" i="113"/>
  <c r="P81" i="113"/>
  <c r="O17" i="113"/>
  <c r="P17" i="113"/>
  <c r="O34" i="116"/>
  <c r="P34" i="116"/>
  <c r="O99" i="113"/>
  <c r="P99" i="113"/>
  <c r="O152" i="113"/>
  <c r="P152" i="113"/>
  <c r="O88" i="113"/>
  <c r="P88" i="113"/>
  <c r="O24" i="113"/>
  <c r="P24" i="113"/>
  <c r="O49" i="116"/>
  <c r="P49" i="116"/>
  <c r="O163" i="113"/>
  <c r="P163" i="113"/>
  <c r="O127" i="113"/>
  <c r="P127" i="113"/>
  <c r="O63" i="113"/>
  <c r="P63" i="113"/>
  <c r="O13" i="114"/>
  <c r="P13" i="114"/>
  <c r="O24" i="116"/>
  <c r="P24" i="116"/>
  <c r="O83" i="113"/>
  <c r="P83" i="113"/>
  <c r="O126" i="113"/>
  <c r="P126" i="113"/>
  <c r="O62" i="113"/>
  <c r="P62" i="113"/>
  <c r="O12" i="114"/>
  <c r="P12" i="114"/>
  <c r="O23" i="116"/>
  <c r="P23" i="116"/>
  <c r="O165" i="113"/>
  <c r="P165" i="113"/>
  <c r="O101" i="113"/>
  <c r="P101" i="113"/>
  <c r="O37" i="113"/>
  <c r="P37" i="113"/>
  <c r="O35" i="117"/>
  <c r="P35" i="117"/>
  <c r="O132" i="113"/>
  <c r="P132" i="113"/>
  <c r="O68" i="113"/>
  <c r="P68" i="113"/>
  <c r="O18" i="114"/>
  <c r="P18" i="114"/>
  <c r="O29" i="116"/>
  <c r="P29" i="116"/>
  <c r="O11" i="113"/>
  <c r="P11" i="113"/>
  <c r="O153" i="113"/>
  <c r="P153" i="113"/>
  <c r="O58" i="113"/>
  <c r="P58" i="113"/>
  <c r="O19" i="116"/>
  <c r="P19" i="116"/>
  <c r="O27" i="113"/>
  <c r="P27" i="113"/>
  <c r="O137" i="113"/>
  <c r="P137" i="113"/>
  <c r="O73" i="113"/>
  <c r="P73" i="113"/>
  <c r="O15" i="114"/>
  <c r="P15" i="114"/>
  <c r="P26" i="116"/>
  <c r="O26" i="116"/>
  <c r="O67" i="113"/>
  <c r="P67" i="113"/>
  <c r="P144" i="113"/>
  <c r="O144" i="113"/>
  <c r="O80" i="113"/>
  <c r="P80" i="113"/>
  <c r="O16" i="113"/>
  <c r="P16" i="113"/>
  <c r="O41" i="116"/>
  <c r="P41" i="116"/>
  <c r="O59" i="113"/>
  <c r="P59" i="113"/>
  <c r="O119" i="113"/>
  <c r="P119" i="113"/>
  <c r="O55" i="113"/>
  <c r="P55" i="113"/>
  <c r="O16" i="116"/>
  <c r="P16" i="116"/>
  <c r="O35" i="113"/>
  <c r="P35" i="113"/>
  <c r="O118" i="113"/>
  <c r="P118" i="113"/>
  <c r="O54" i="113"/>
  <c r="P54" i="113"/>
  <c r="O15" i="116"/>
  <c r="P15" i="116"/>
  <c r="O157" i="113"/>
  <c r="P157" i="113"/>
  <c r="O93" i="113"/>
  <c r="P93" i="113"/>
  <c r="O29" i="113"/>
  <c r="P29" i="113"/>
  <c r="O27" i="117"/>
  <c r="P27" i="117"/>
  <c r="P124" i="113"/>
  <c r="O124" i="113"/>
  <c r="O60" i="113"/>
  <c r="P60" i="113"/>
  <c r="O10" i="114"/>
  <c r="P10" i="114"/>
  <c r="O21" i="116"/>
  <c r="P21" i="116"/>
  <c r="P35" i="116"/>
  <c r="O35" i="116"/>
  <c r="O42" i="116"/>
  <c r="P42" i="116"/>
  <c r="P20" i="116"/>
  <c r="O20" i="116"/>
  <c r="O114" i="113"/>
  <c r="P114" i="113"/>
  <c r="O50" i="113"/>
  <c r="P50" i="113"/>
  <c r="O11" i="116"/>
  <c r="P11" i="116"/>
  <c r="P17" i="114"/>
  <c r="O17" i="114"/>
  <c r="O129" i="113"/>
  <c r="P129" i="113"/>
  <c r="O65" i="113"/>
  <c r="P65" i="113"/>
  <c r="O18" i="116"/>
  <c r="P18" i="116"/>
  <c r="O19" i="113"/>
  <c r="P19" i="113"/>
  <c r="O136" i="113"/>
  <c r="P136" i="113"/>
  <c r="O72" i="113"/>
  <c r="P72" i="113"/>
  <c r="O22" i="114"/>
  <c r="P22" i="114"/>
  <c r="O33" i="116"/>
  <c r="P33" i="116"/>
  <c r="O36" i="116"/>
  <c r="P36" i="116"/>
  <c r="O111" i="113"/>
  <c r="P111" i="113"/>
  <c r="O47" i="113"/>
  <c r="P47" i="113"/>
  <c r="O9" i="117"/>
  <c r="P9" i="117"/>
  <c r="O9" i="116"/>
  <c r="P9" i="116"/>
  <c r="O110" i="113"/>
  <c r="P110" i="113"/>
  <c r="O46" i="113"/>
  <c r="P46" i="113"/>
  <c r="O36" i="117"/>
  <c r="P36" i="117"/>
  <c r="O149" i="113"/>
  <c r="P149" i="113"/>
  <c r="O85" i="113"/>
  <c r="P85" i="113"/>
  <c r="O21" i="113"/>
  <c r="P21" i="113"/>
  <c r="O54" i="116"/>
  <c r="P54" i="116"/>
  <c r="O19" i="117"/>
  <c r="P19" i="117"/>
  <c r="O116" i="113"/>
  <c r="P116" i="113"/>
  <c r="O52" i="113"/>
  <c r="P52" i="113"/>
  <c r="O13" i="116"/>
  <c r="P13" i="116"/>
  <c r="O91" i="113"/>
  <c r="P91" i="113"/>
  <c r="O74" i="113"/>
  <c r="P74" i="113"/>
  <c r="O107" i="113"/>
  <c r="P107" i="113"/>
  <c r="O52" i="116"/>
  <c r="P52" i="116"/>
  <c r="I9" i="78" s="1"/>
  <c r="O106" i="113"/>
  <c r="P106" i="113"/>
  <c r="O64" i="113"/>
  <c r="P64" i="113"/>
  <c r="O167" i="113"/>
  <c r="P167" i="113"/>
  <c r="O39" i="113"/>
  <c r="P39" i="113"/>
  <c r="O166" i="113"/>
  <c r="P166" i="113"/>
  <c r="O28" i="117"/>
  <c r="P28" i="117"/>
  <c r="O46" i="116"/>
  <c r="P46" i="116"/>
  <c r="O138" i="113"/>
  <c r="P138" i="113"/>
  <c r="O25" i="113"/>
  <c r="P25" i="113"/>
  <c r="P122" i="113"/>
  <c r="O122" i="113"/>
  <c r="O155" i="113"/>
  <c r="P155" i="113"/>
  <c r="O17" i="117"/>
  <c r="P17" i="117"/>
  <c r="O42" i="113"/>
  <c r="P42" i="113"/>
  <c r="O32" i="117"/>
  <c r="P32" i="117"/>
  <c r="O121" i="113"/>
  <c r="P121" i="113"/>
  <c r="O57" i="113"/>
  <c r="P57" i="113"/>
  <c r="O10" i="116"/>
  <c r="P10" i="116"/>
  <c r="O128" i="113"/>
  <c r="P128" i="113"/>
  <c r="O14" i="114"/>
  <c r="P14" i="114"/>
  <c r="O25" i="116"/>
  <c r="P25" i="116"/>
  <c r="O103" i="113"/>
  <c r="P103" i="113"/>
  <c r="O29" i="117"/>
  <c r="P29" i="117"/>
  <c r="O102" i="113"/>
  <c r="P102" i="113"/>
  <c r="O38" i="113"/>
  <c r="P38" i="113"/>
  <c r="O141" i="113"/>
  <c r="P141" i="113"/>
  <c r="O77" i="113"/>
  <c r="P77" i="113"/>
  <c r="O13" i="113"/>
  <c r="P13" i="113"/>
  <c r="O11" i="117"/>
  <c r="P11" i="117"/>
  <c r="O108" i="113"/>
  <c r="P108" i="113"/>
  <c r="O44" i="113"/>
  <c r="P44" i="113"/>
  <c r="O34" i="117"/>
  <c r="P34" i="117"/>
  <c r="O123" i="113"/>
  <c r="P123" i="113"/>
  <c r="O162" i="113"/>
  <c r="P162" i="113"/>
  <c r="O98" i="113"/>
  <c r="P98" i="113"/>
  <c r="O34" i="113"/>
  <c r="P34" i="113"/>
  <c r="O59" i="116"/>
  <c r="P59" i="116"/>
  <c r="I17" i="78" s="1"/>
  <c r="O24" i="117"/>
  <c r="P24" i="117"/>
  <c r="P12" i="116"/>
  <c r="O12" i="116"/>
  <c r="O113" i="113"/>
  <c r="P113" i="113"/>
  <c r="O49" i="113"/>
  <c r="P49" i="113"/>
  <c r="O31" i="117"/>
  <c r="P31" i="117"/>
  <c r="O28" i="116"/>
  <c r="P28" i="116"/>
  <c r="O120" i="113"/>
  <c r="P120" i="113"/>
  <c r="O56" i="113"/>
  <c r="P56" i="113"/>
  <c r="O9" i="115"/>
  <c r="P9" i="115"/>
  <c r="O17" i="116"/>
  <c r="P17" i="116"/>
  <c r="O159" i="113"/>
  <c r="P159" i="113"/>
  <c r="O95" i="113"/>
  <c r="P95" i="113"/>
  <c r="O31" i="113"/>
  <c r="P31" i="113"/>
  <c r="O56" i="116"/>
  <c r="P56" i="116"/>
  <c r="O21" i="117"/>
  <c r="P21" i="117"/>
  <c r="O158" i="113"/>
  <c r="P158" i="113"/>
  <c r="O94" i="113"/>
  <c r="P94" i="113"/>
  <c r="O30" i="113"/>
  <c r="P30" i="113"/>
  <c r="P55" i="116"/>
  <c r="O55" i="116"/>
  <c r="O20" i="117"/>
  <c r="P20" i="117"/>
  <c r="O133" i="113"/>
  <c r="P133" i="113"/>
  <c r="O69" i="113"/>
  <c r="P69" i="113"/>
  <c r="O9" i="114"/>
  <c r="P9" i="114"/>
  <c r="O38" i="116"/>
  <c r="P38" i="116"/>
  <c r="O164" i="113"/>
  <c r="P164" i="113"/>
  <c r="O100" i="113"/>
  <c r="P100" i="113"/>
  <c r="O36" i="113"/>
  <c r="P36" i="113"/>
  <c r="O26" i="117"/>
  <c r="P26" i="117"/>
  <c r="O90" i="113"/>
  <c r="P90" i="113"/>
  <c r="P51" i="116"/>
  <c r="O51" i="116"/>
  <c r="O33" i="117"/>
  <c r="P33" i="117"/>
  <c r="O105" i="113"/>
  <c r="P105" i="113"/>
  <c r="O58" i="116"/>
  <c r="P58" i="116"/>
  <c r="O23" i="117"/>
  <c r="P23" i="117"/>
  <c r="O25" i="117"/>
  <c r="P25" i="117"/>
  <c r="O112" i="113"/>
  <c r="P112" i="113"/>
  <c r="O48" i="113"/>
  <c r="P48" i="113"/>
  <c r="O30" i="117"/>
  <c r="P30" i="117"/>
  <c r="O151" i="113"/>
  <c r="P151" i="113"/>
  <c r="O87" i="113"/>
  <c r="P87" i="113"/>
  <c r="O23" i="113"/>
  <c r="P23" i="113"/>
  <c r="O48" i="116"/>
  <c r="P48" i="116"/>
  <c r="O14" i="117"/>
  <c r="P14" i="117"/>
  <c r="O150" i="113"/>
  <c r="P150" i="113"/>
  <c r="O86" i="113"/>
  <c r="P86" i="113"/>
  <c r="O22" i="113"/>
  <c r="P22" i="113"/>
  <c r="O47" i="116"/>
  <c r="P47" i="116"/>
  <c r="O13" i="117"/>
  <c r="P13" i="117"/>
  <c r="O125" i="113"/>
  <c r="P125" i="113"/>
  <c r="O61" i="113"/>
  <c r="P61" i="113"/>
  <c r="P19" i="114"/>
  <c r="O19" i="114"/>
  <c r="O30" i="116"/>
  <c r="P30" i="116"/>
  <c r="O156" i="113"/>
  <c r="P156" i="113"/>
  <c r="O92" i="113"/>
  <c r="P92" i="113"/>
  <c r="O28" i="113"/>
  <c r="P28" i="113"/>
  <c r="P53" i="116"/>
  <c r="O53" i="116"/>
  <c r="O18" i="117"/>
  <c r="P18" i="117"/>
  <c r="O154" i="113"/>
  <c r="P154" i="113"/>
  <c r="P26" i="113"/>
  <c r="O26" i="113"/>
  <c r="O16" i="117"/>
  <c r="P16" i="117"/>
  <c r="O41" i="113"/>
  <c r="P41" i="113"/>
  <c r="O51" i="113"/>
  <c r="P51" i="113"/>
  <c r="O146" i="113"/>
  <c r="P146" i="113"/>
  <c r="P82" i="113"/>
  <c r="O82" i="113"/>
  <c r="O18" i="113"/>
  <c r="P18" i="113"/>
  <c r="O43" i="116"/>
  <c r="P43" i="116"/>
  <c r="O147" i="113"/>
  <c r="P147" i="113"/>
  <c r="O161" i="113"/>
  <c r="P161" i="113"/>
  <c r="O97" i="113"/>
  <c r="P97" i="113"/>
  <c r="O33" i="113"/>
  <c r="P33" i="113"/>
  <c r="O50" i="116"/>
  <c r="P50" i="116"/>
  <c r="O9" i="113"/>
  <c r="P9" i="113"/>
  <c r="O104" i="113"/>
  <c r="P104" i="113"/>
  <c r="O40" i="113"/>
  <c r="P40" i="113"/>
  <c r="O22" i="117"/>
  <c r="P22" i="117"/>
  <c r="O143" i="113"/>
  <c r="P143" i="113"/>
  <c r="O79" i="113"/>
  <c r="P79" i="113"/>
  <c r="O15" i="113"/>
  <c r="P15" i="113"/>
  <c r="O40" i="116"/>
  <c r="P40" i="116"/>
  <c r="O139" i="113"/>
  <c r="P139" i="113"/>
  <c r="O142" i="113"/>
  <c r="P142" i="113"/>
  <c r="O78" i="113"/>
  <c r="P78" i="113"/>
  <c r="O14" i="113"/>
  <c r="P14" i="113"/>
  <c r="O39" i="116"/>
  <c r="P39" i="116"/>
  <c r="O43" i="113"/>
  <c r="P43" i="113"/>
  <c r="O117" i="113"/>
  <c r="P117" i="113"/>
  <c r="O53" i="113"/>
  <c r="P53" i="113"/>
  <c r="O11" i="114"/>
  <c r="P11" i="114"/>
  <c r="O22" i="116"/>
  <c r="P22" i="116"/>
  <c r="O148" i="113"/>
  <c r="P148" i="113"/>
  <c r="O84" i="113"/>
  <c r="P84" i="113"/>
  <c r="O20" i="113"/>
  <c r="P20" i="113"/>
  <c r="O45" i="116"/>
  <c r="P45" i="116"/>
  <c r="I18" i="78" s="1"/>
  <c r="O10" i="117"/>
  <c r="P10" i="117"/>
  <c r="I6" i="78" l="1"/>
  <c r="I19" i="78"/>
  <c r="I22" i="78"/>
  <c r="I10" i="78"/>
  <c r="I20" i="78"/>
  <c r="I13" i="78"/>
  <c r="I11" i="78"/>
  <c r="I12" i="78"/>
  <c r="I21" i="78"/>
  <c r="I15" i="78"/>
  <c r="I7" i="78"/>
  <c r="I23" i="78"/>
  <c r="I14" i="78"/>
  <c r="I8" i="78"/>
  <c r="P6" i="116"/>
  <c r="P7" i="116"/>
  <c r="P7" i="115"/>
  <c r="P6" i="115"/>
  <c r="P6" i="117"/>
  <c r="P7" i="117"/>
  <c r="P7" i="113"/>
  <c r="P6" i="113"/>
  <c r="P7" i="114"/>
  <c r="P6" i="114"/>
  <c r="L13" i="101"/>
  <c r="L14" i="101"/>
  <c r="I14" i="101"/>
  <c r="J14" i="101" s="1"/>
  <c r="K14" i="101" s="1"/>
  <c r="L18" i="101"/>
  <c r="I15" i="101"/>
  <c r="J15" i="101" s="1"/>
  <c r="K15" i="101" s="1"/>
  <c r="L19" i="101"/>
  <c r="L9" i="101"/>
  <c r="I22" i="101"/>
  <c r="J22" i="101" s="1"/>
  <c r="K22" i="101" s="1"/>
  <c r="I21" i="101"/>
  <c r="J21" i="101" s="1"/>
  <c r="K21" i="101" s="1"/>
  <c r="L16" i="101"/>
  <c r="L17" i="101"/>
  <c r="L20" i="101"/>
  <c r="I19" i="101"/>
  <c r="J19" i="101" s="1"/>
  <c r="K19" i="101" s="1"/>
  <c r="I20" i="101"/>
  <c r="J20" i="101" s="1"/>
  <c r="K20" i="101" s="1"/>
  <c r="I10" i="101"/>
  <c r="J10" i="101" s="1"/>
  <c r="K10" i="101" s="1"/>
  <c r="I13" i="101"/>
  <c r="J13" i="101" s="1"/>
  <c r="K13" i="101" s="1"/>
  <c r="I16" i="101"/>
  <c r="J16" i="101" s="1"/>
  <c r="K16" i="101" s="1"/>
  <c r="L21" i="101"/>
  <c r="L22" i="101"/>
  <c r="I11" i="101"/>
  <c r="J11" i="101" s="1"/>
  <c r="K11" i="101" s="1"/>
  <c r="I18" i="101"/>
  <c r="J18" i="101" s="1"/>
  <c r="K18" i="101" s="1"/>
  <c r="I17" i="101"/>
  <c r="J17" i="101" s="1"/>
  <c r="K17" i="101" s="1"/>
  <c r="L11" i="101"/>
  <c r="L10" i="101"/>
  <c r="I9" i="101"/>
  <c r="J9" i="101" s="1"/>
  <c r="K9" i="101" s="1"/>
  <c r="L15" i="101"/>
  <c r="L14" i="100"/>
  <c r="L21" i="100"/>
  <c r="L29" i="100"/>
  <c r="L18" i="94"/>
  <c r="L26" i="94"/>
  <c r="L34" i="94"/>
  <c r="L42" i="94"/>
  <c r="L50" i="94"/>
  <c r="L58" i="94"/>
  <c r="L17" i="92"/>
  <c r="L25" i="92"/>
  <c r="L33" i="92"/>
  <c r="L16" i="100"/>
  <c r="L22" i="100"/>
  <c r="L30" i="100"/>
  <c r="L19" i="94"/>
  <c r="L27" i="94"/>
  <c r="L35" i="94"/>
  <c r="L43" i="94"/>
  <c r="L51" i="94"/>
  <c r="L59" i="94"/>
  <c r="L18" i="92"/>
  <c r="L26" i="92"/>
  <c r="L34" i="92"/>
  <c r="L15" i="100"/>
  <c r="L23" i="100"/>
  <c r="L31" i="100"/>
  <c r="L11" i="94"/>
  <c r="L20" i="94"/>
  <c r="L28" i="94"/>
  <c r="L36" i="94"/>
  <c r="L44" i="94"/>
  <c r="L52" i="94"/>
  <c r="L19" i="92"/>
  <c r="L27" i="92"/>
  <c r="L35" i="92"/>
  <c r="L17" i="100"/>
  <c r="L24" i="100"/>
  <c r="L12" i="94"/>
  <c r="L21" i="94"/>
  <c r="L29" i="94"/>
  <c r="L37" i="94"/>
  <c r="L45" i="94"/>
  <c r="L53" i="94"/>
  <c r="L13" i="92"/>
  <c r="L20" i="92"/>
  <c r="L28" i="92"/>
  <c r="L36" i="92"/>
  <c r="L18" i="100"/>
  <c r="L13" i="94"/>
  <c r="L30" i="94"/>
  <c r="L46" i="94"/>
  <c r="L14" i="92"/>
  <c r="L29" i="92"/>
  <c r="L14" i="94"/>
  <c r="L31" i="94"/>
  <c r="L47" i="94"/>
  <c r="L10" i="94"/>
  <c r="L15" i="92"/>
  <c r="L30" i="92"/>
  <c r="L19" i="100"/>
  <c r="L15" i="94"/>
  <c r="L32" i="94"/>
  <c r="L48" i="94"/>
  <c r="L31" i="92"/>
  <c r="L9" i="92"/>
  <c r="I29" i="100"/>
  <c r="J29" i="100" s="1"/>
  <c r="K29" i="100" s="1"/>
  <c r="L20" i="100"/>
  <c r="L17" i="94"/>
  <c r="L33" i="94"/>
  <c r="L49" i="94"/>
  <c r="L16" i="92"/>
  <c r="L32" i="92"/>
  <c r="L9" i="94"/>
  <c r="I23" i="100"/>
  <c r="J23" i="100" s="1"/>
  <c r="K23" i="100" s="1"/>
  <c r="L25" i="100"/>
  <c r="L22" i="94"/>
  <c r="L38" i="94"/>
  <c r="L54" i="94"/>
  <c r="L21" i="92"/>
  <c r="L9" i="100"/>
  <c r="L11" i="100"/>
  <c r="L26" i="100"/>
  <c r="L10" i="100"/>
  <c r="L23" i="94"/>
  <c r="L39" i="94"/>
  <c r="L55" i="94"/>
  <c r="L22" i="92"/>
  <c r="L12" i="100"/>
  <c r="L56" i="94"/>
  <c r="I28" i="100"/>
  <c r="J28" i="100" s="1"/>
  <c r="K28" i="100" s="1"/>
  <c r="I21" i="100"/>
  <c r="J21" i="100" s="1"/>
  <c r="K21" i="100" s="1"/>
  <c r="I15" i="100"/>
  <c r="J15" i="100" s="1"/>
  <c r="K15" i="100" s="1"/>
  <c r="I10" i="100"/>
  <c r="J10" i="100" s="1"/>
  <c r="K10" i="100" s="1"/>
  <c r="L13" i="100"/>
  <c r="L57" i="94"/>
  <c r="L10" i="92"/>
  <c r="I31" i="100"/>
  <c r="J31" i="100" s="1"/>
  <c r="K31" i="100" s="1"/>
  <c r="I13" i="100"/>
  <c r="J13" i="100" s="1"/>
  <c r="K13" i="100" s="1"/>
  <c r="I18" i="92"/>
  <c r="J18" i="92" s="1"/>
  <c r="K18" i="92" s="1"/>
  <c r="I26" i="92"/>
  <c r="J26" i="92" s="1"/>
  <c r="K26" i="92" s="1"/>
  <c r="I34" i="92"/>
  <c r="J34" i="92" s="1"/>
  <c r="K34" i="92" s="1"/>
  <c r="L27" i="100"/>
  <c r="I16" i="100"/>
  <c r="J16" i="100" s="1"/>
  <c r="K16" i="100" s="1"/>
  <c r="L28" i="100"/>
  <c r="I30" i="100"/>
  <c r="J30" i="100" s="1"/>
  <c r="K30" i="100" s="1"/>
  <c r="I24" i="100"/>
  <c r="J24" i="100" s="1"/>
  <c r="K24" i="100" s="1"/>
  <c r="I20" i="100"/>
  <c r="J20" i="100" s="1"/>
  <c r="K20" i="100" s="1"/>
  <c r="I18" i="100"/>
  <c r="J18" i="100" s="1"/>
  <c r="K18" i="100" s="1"/>
  <c r="I9" i="100"/>
  <c r="J9" i="100" s="1"/>
  <c r="K9" i="100" s="1"/>
  <c r="I13" i="92"/>
  <c r="J13" i="92" s="1"/>
  <c r="K13" i="92" s="1"/>
  <c r="I20" i="92"/>
  <c r="J20" i="92" s="1"/>
  <c r="K20" i="92" s="1"/>
  <c r="I28" i="92"/>
  <c r="J28" i="92" s="1"/>
  <c r="K28" i="92" s="1"/>
  <c r="I36" i="92"/>
  <c r="J36" i="92" s="1"/>
  <c r="K36" i="92" s="1"/>
  <c r="L24" i="94"/>
  <c r="I27" i="100"/>
  <c r="J27" i="100" s="1"/>
  <c r="K27" i="100" s="1"/>
  <c r="I14" i="92"/>
  <c r="J14" i="92" s="1"/>
  <c r="K14" i="92" s="1"/>
  <c r="I21" i="92"/>
  <c r="J21" i="92" s="1"/>
  <c r="K21" i="92" s="1"/>
  <c r="I29" i="92"/>
  <c r="J29" i="92" s="1"/>
  <c r="K29" i="92" s="1"/>
  <c r="I12" i="94"/>
  <c r="L25" i="94"/>
  <c r="I26" i="100"/>
  <c r="J26" i="100" s="1"/>
  <c r="K26" i="100" s="1"/>
  <c r="I22" i="100"/>
  <c r="J22" i="100" s="1"/>
  <c r="K22" i="100" s="1"/>
  <c r="I14" i="100"/>
  <c r="J14" i="100" s="1"/>
  <c r="K14" i="100" s="1"/>
  <c r="I12" i="100"/>
  <c r="J12" i="100" s="1"/>
  <c r="K12" i="100" s="1"/>
  <c r="I10" i="92"/>
  <c r="J10" i="92" s="1"/>
  <c r="K10" i="92" s="1"/>
  <c r="I24" i="92"/>
  <c r="J24" i="92" s="1"/>
  <c r="K24" i="92" s="1"/>
  <c r="I17" i="94"/>
  <c r="I25" i="94"/>
  <c r="I33" i="94"/>
  <c r="I41" i="94"/>
  <c r="I49" i="94"/>
  <c r="I57" i="94"/>
  <c r="I27" i="94"/>
  <c r="I51" i="94"/>
  <c r="I28" i="94"/>
  <c r="I44" i="94"/>
  <c r="I25" i="100"/>
  <c r="J25" i="100" s="1"/>
  <c r="K25" i="100" s="1"/>
  <c r="I19" i="92"/>
  <c r="J19" i="92" s="1"/>
  <c r="K19" i="92" s="1"/>
  <c r="I19" i="100"/>
  <c r="J19" i="100" s="1"/>
  <c r="K19" i="100" s="1"/>
  <c r="I15" i="92"/>
  <c r="J15" i="92" s="1"/>
  <c r="K15" i="92" s="1"/>
  <c r="I25" i="92"/>
  <c r="J25" i="92" s="1"/>
  <c r="K25" i="92" s="1"/>
  <c r="I18" i="94"/>
  <c r="I26" i="94"/>
  <c r="I34" i="94"/>
  <c r="I42" i="94"/>
  <c r="I50" i="94"/>
  <c r="I58" i="94"/>
  <c r="I27" i="92"/>
  <c r="J27" i="92" s="1"/>
  <c r="K27" i="92" s="1"/>
  <c r="I19" i="94"/>
  <c r="I43" i="94"/>
  <c r="I59" i="94"/>
  <c r="I30" i="92"/>
  <c r="J30" i="92" s="1"/>
  <c r="K30" i="92" s="1"/>
  <c r="I10" i="94"/>
  <c r="I52" i="94"/>
  <c r="I32" i="92"/>
  <c r="J32" i="92" s="1"/>
  <c r="K32" i="92" s="1"/>
  <c r="I35" i="94"/>
  <c r="I16" i="92"/>
  <c r="J16" i="92" s="1"/>
  <c r="K16" i="92" s="1"/>
  <c r="I36" i="94"/>
  <c r="I17" i="100"/>
  <c r="J17" i="100" s="1"/>
  <c r="K17" i="100" s="1"/>
  <c r="I20" i="94"/>
  <c r="L40" i="94"/>
  <c r="I17" i="92"/>
  <c r="J17" i="92" s="1"/>
  <c r="K17" i="92" s="1"/>
  <c r="I31" i="92"/>
  <c r="J31" i="92" s="1"/>
  <c r="K31" i="92" s="1"/>
  <c r="I11" i="94"/>
  <c r="I21" i="94"/>
  <c r="I29" i="94"/>
  <c r="I37" i="94"/>
  <c r="I45" i="94"/>
  <c r="I53" i="94"/>
  <c r="L41" i="94"/>
  <c r="I22" i="94"/>
  <c r="I40" i="94"/>
  <c r="I9" i="94"/>
  <c r="I24" i="94"/>
  <c r="I48" i="94"/>
  <c r="I54" i="94"/>
  <c r="I23" i="92"/>
  <c r="J23" i="92" s="1"/>
  <c r="K23" i="92" s="1"/>
  <c r="I55" i="94"/>
  <c r="I33" i="92"/>
  <c r="J33" i="92" s="1"/>
  <c r="K33" i="92" s="1"/>
  <c r="I39" i="94"/>
  <c r="I23" i="94"/>
  <c r="I46" i="94"/>
  <c r="I47" i="94"/>
  <c r="I30" i="94"/>
  <c r="I22" i="92"/>
  <c r="J22" i="92" s="1"/>
  <c r="K22" i="92" s="1"/>
  <c r="I13" i="94"/>
  <c r="I56" i="94"/>
  <c r="L23" i="92"/>
  <c r="I14" i="94"/>
  <c r="L24" i="92"/>
  <c r="I11" i="100"/>
  <c r="J11" i="100" s="1"/>
  <c r="K11" i="100" s="1"/>
  <c r="I31" i="94"/>
  <c r="I32" i="94"/>
  <c r="I38" i="94"/>
  <c r="I35" i="92"/>
  <c r="J35" i="92" s="1"/>
  <c r="K35" i="92" s="1"/>
  <c r="I15" i="94"/>
  <c r="J9" i="92"/>
  <c r="K9" i="92" s="1"/>
  <c r="I25" i="78" l="1"/>
  <c r="J22" i="46"/>
  <c r="J19" i="46"/>
  <c r="J23" i="46"/>
  <c r="J20" i="46"/>
  <c r="J21" i="46"/>
  <c r="J52" i="94"/>
  <c r="K52" i="94" s="1"/>
  <c r="M52" i="94" s="1"/>
  <c r="J34" i="94"/>
  <c r="K34" i="94" s="1"/>
  <c r="M34" i="94" s="1"/>
  <c r="J31" i="94"/>
  <c r="K31" i="94" s="1"/>
  <c r="M31" i="94" s="1"/>
  <c r="J35" i="94"/>
  <c r="K35" i="94" s="1"/>
  <c r="M35" i="94" s="1"/>
  <c r="J28" i="94"/>
  <c r="K28" i="94" s="1"/>
  <c r="M28" i="94" s="1"/>
  <c r="J25" i="94"/>
  <c r="K25" i="94" s="1"/>
  <c r="M25" i="94" s="1"/>
  <c r="J47" i="94"/>
  <c r="K47" i="94" s="1"/>
  <c r="M47" i="94" s="1"/>
  <c r="J20" i="94"/>
  <c r="K20" i="94" s="1"/>
  <c r="M20" i="94" s="1"/>
  <c r="J56" i="94"/>
  <c r="K56" i="94" s="1"/>
  <c r="M56" i="94" s="1"/>
  <c r="J49" i="94"/>
  <c r="K49" i="94" s="1"/>
  <c r="M49" i="94" s="1"/>
  <c r="J13" i="94"/>
  <c r="K13" i="94" s="1"/>
  <c r="M13" i="94" s="1"/>
  <c r="J19" i="94"/>
  <c r="K19" i="94" s="1"/>
  <c r="M19" i="94" s="1"/>
  <c r="J53" i="94"/>
  <c r="K53" i="94" s="1"/>
  <c r="M53" i="94" s="1"/>
  <c r="J51" i="94"/>
  <c r="K51" i="94" s="1"/>
  <c r="M51" i="94" s="1"/>
  <c r="J17" i="94"/>
  <c r="K17" i="94" s="1"/>
  <c r="M17" i="94" s="1"/>
  <c r="J12" i="94"/>
  <c r="K12" i="94" s="1"/>
  <c r="M12" i="94" s="1"/>
  <c r="J37" i="94"/>
  <c r="K37" i="94" s="1"/>
  <c r="M37" i="94" s="1"/>
  <c r="J50" i="94"/>
  <c r="K50" i="94" s="1"/>
  <c r="M50" i="94" s="1"/>
  <c r="J21" i="94"/>
  <c r="K21" i="94" s="1"/>
  <c r="M21" i="94" s="1"/>
  <c r="J32" i="94"/>
  <c r="K32" i="94" s="1"/>
  <c r="M32" i="94" s="1"/>
  <c r="J55" i="94"/>
  <c r="K55" i="94" s="1"/>
  <c r="M55" i="94" s="1"/>
  <c r="J15" i="94"/>
  <c r="K15" i="94" s="1"/>
  <c r="M15" i="94" s="1"/>
  <c r="J30" i="94"/>
  <c r="K30" i="94" s="1"/>
  <c r="M30" i="94" s="1"/>
  <c r="J54" i="94"/>
  <c r="K54" i="94" s="1"/>
  <c r="M54" i="94" s="1"/>
  <c r="J45" i="94"/>
  <c r="K45" i="94" s="1"/>
  <c r="M45" i="94" s="1"/>
  <c r="J58" i="94"/>
  <c r="K58" i="94" s="1"/>
  <c r="M58" i="94" s="1"/>
  <c r="J27" i="94"/>
  <c r="K27" i="94" s="1"/>
  <c r="M27" i="94" s="1"/>
  <c r="J48" i="94"/>
  <c r="K48" i="94" s="1"/>
  <c r="M48" i="94" s="1"/>
  <c r="J46" i="94"/>
  <c r="K46" i="94" s="1"/>
  <c r="M46" i="94" s="1"/>
  <c r="J24" i="94"/>
  <c r="K24" i="94" s="1"/>
  <c r="M24" i="94" s="1"/>
  <c r="J29" i="94"/>
  <c r="K29" i="94" s="1"/>
  <c r="M29" i="94" s="1"/>
  <c r="J10" i="94"/>
  <c r="K10" i="94" s="1"/>
  <c r="M10" i="94" s="1"/>
  <c r="J42" i="94"/>
  <c r="K42" i="94" s="1"/>
  <c r="M42" i="94" s="1"/>
  <c r="J57" i="94"/>
  <c r="K57" i="94" s="1"/>
  <c r="M57" i="94" s="1"/>
  <c r="J14" i="94"/>
  <c r="K14" i="94" s="1"/>
  <c r="M14" i="94" s="1"/>
  <c r="J23" i="94"/>
  <c r="K23" i="94" s="1"/>
  <c r="M23" i="94" s="1"/>
  <c r="J9" i="94"/>
  <c r="K9" i="94" s="1"/>
  <c r="J38" i="94"/>
  <c r="K38" i="94" s="1"/>
  <c r="M38" i="94" s="1"/>
  <c r="J39" i="94"/>
  <c r="K39" i="94" s="1"/>
  <c r="M39" i="94" s="1"/>
  <c r="J40" i="94"/>
  <c r="K40" i="94" s="1"/>
  <c r="M40" i="94" s="1"/>
  <c r="J11" i="94"/>
  <c r="K11" i="94" s="1"/>
  <c r="M11" i="94" s="1"/>
  <c r="J36" i="94"/>
  <c r="K36" i="94" s="1"/>
  <c r="M36" i="94" s="1"/>
  <c r="J59" i="94"/>
  <c r="K59" i="94" s="1"/>
  <c r="M59" i="94" s="1"/>
  <c r="J26" i="94"/>
  <c r="K26" i="94" s="1"/>
  <c r="M26" i="94" s="1"/>
  <c r="J41" i="94"/>
  <c r="K41" i="94" s="1"/>
  <c r="M41" i="94" s="1"/>
  <c r="J22" i="94"/>
  <c r="K22" i="94" s="1"/>
  <c r="M22" i="94" s="1"/>
  <c r="J43" i="94"/>
  <c r="K43" i="94" s="1"/>
  <c r="M43" i="94" s="1"/>
  <c r="J18" i="94"/>
  <c r="K18" i="94" s="1"/>
  <c r="M18" i="94" s="1"/>
  <c r="J44" i="94"/>
  <c r="K44" i="94" s="1"/>
  <c r="M44" i="94" s="1"/>
  <c r="J33" i="94"/>
  <c r="K33" i="94" s="1"/>
  <c r="M33" i="94" s="1"/>
  <c r="M13" i="92"/>
  <c r="M11" i="100"/>
  <c r="M14" i="92"/>
  <c r="M18" i="100"/>
  <c r="M21" i="100"/>
  <c r="M34" i="92"/>
  <c r="M15" i="100"/>
  <c r="M19" i="92"/>
  <c r="M31" i="100"/>
  <c r="M18" i="101"/>
  <c r="M30" i="92"/>
  <c r="M13" i="101"/>
  <c r="M21" i="92"/>
  <c r="M20" i="100"/>
  <c r="M24" i="100"/>
  <c r="M30" i="100"/>
  <c r="M29" i="92"/>
  <c r="M25" i="92"/>
  <c r="M36" i="92"/>
  <c r="M25" i="100"/>
  <c r="M33" i="92"/>
  <c r="M10" i="92"/>
  <c r="M15" i="92"/>
  <c r="M19" i="101"/>
  <c r="M16" i="101"/>
  <c r="M16" i="92"/>
  <c r="M29" i="100"/>
  <c r="M16" i="100"/>
  <c r="M27" i="100"/>
  <c r="M35" i="92"/>
  <c r="M19" i="100"/>
  <c r="M14" i="100"/>
  <c r="M20" i="92"/>
  <c r="M22" i="92"/>
  <c r="M17" i="92"/>
  <c r="M32" i="92"/>
  <c r="M28" i="92"/>
  <c r="M23" i="100"/>
  <c r="M12" i="100"/>
  <c r="M26" i="92"/>
  <c r="M14" i="101"/>
  <c r="M13" i="100"/>
  <c r="M17" i="101"/>
  <c r="M11" i="101"/>
  <c r="M10" i="101"/>
  <c r="M31" i="92"/>
  <c r="K6" i="101"/>
  <c r="K7" i="101"/>
  <c r="M9" i="101"/>
  <c r="M20" i="101"/>
  <c r="M15" i="101"/>
  <c r="M21" i="101"/>
  <c r="M18" i="92"/>
  <c r="M17" i="100"/>
  <c r="M22" i="100"/>
  <c r="M22" i="101"/>
  <c r="M23" i="92"/>
  <c r="M26" i="100"/>
  <c r="M27" i="92"/>
  <c r="K6" i="92"/>
  <c r="K7" i="92"/>
  <c r="M9" i="92"/>
  <c r="M24" i="92"/>
  <c r="M10" i="100"/>
  <c r="M28" i="100"/>
  <c r="M9" i="100"/>
  <c r="K7" i="100"/>
  <c r="K6" i="100"/>
  <c r="K6" i="94" l="1"/>
  <c r="K7" i="94"/>
  <c r="J25" i="46"/>
  <c r="M9" i="94"/>
  <c r="M6" i="101"/>
  <c r="L6" i="101" s="1"/>
  <c r="M7" i="101"/>
  <c r="M7" i="100"/>
  <c r="L7" i="100" s="1"/>
  <c r="M6" i="100"/>
  <c r="L6" i="100" s="1"/>
  <c r="M6" i="92"/>
  <c r="L6" i="92" s="1"/>
  <c r="M7" i="92"/>
  <c r="L7" i="92" s="1"/>
  <c r="M6" i="94" l="1"/>
  <c r="L6" i="94" s="1"/>
  <c r="M7" i="94"/>
  <c r="L7" i="94" s="1"/>
  <c r="L7" i="101"/>
  <c r="D71" i="46" l="1"/>
  <c r="A3" i="7"/>
  <c r="B1" i="10"/>
  <c r="G1" i="10"/>
  <c r="J51" i="7"/>
  <c r="C5" i="46"/>
  <c r="C4" i="46"/>
  <c r="C3" i="46"/>
  <c r="R51" i="7"/>
  <c r="O51" i="7"/>
  <c r="L51" i="7"/>
  <c r="N7" i="119" l="1"/>
  <c r="I7" i="119"/>
  <c r="D7" i="119"/>
  <c r="D75" i="46"/>
  <c r="D42" i="119" l="1"/>
  <c r="D43" i="119"/>
  <c r="I43" i="119"/>
  <c r="I42" i="119"/>
  <c r="N42" i="119"/>
  <c r="N43" i="119"/>
  <c r="D47" i="119" l="1"/>
  <c r="D65" i="119" s="1"/>
  <c r="D71" i="119" s="1"/>
  <c r="D72" i="119" s="1"/>
  <c r="I47" i="119"/>
  <c r="I65" i="119" s="1"/>
  <c r="I71" i="119" s="1"/>
  <c r="K71" i="119" s="1"/>
  <c r="N47" i="119"/>
  <c r="N65" i="119" s="1"/>
  <c r="N71" i="119" s="1"/>
  <c r="P71" i="119" s="1"/>
  <c r="F71" i="119" l="1"/>
  <c r="I72" i="119"/>
  <c r="K72" i="119" s="1"/>
  <c r="N72" i="119"/>
  <c r="P72" i="119" s="1"/>
  <c r="F72" i="119"/>
  <c r="F78" i="119" l="1"/>
  <c r="F77" i="119"/>
  <c r="N55" i="94" s="1"/>
  <c r="N30" i="92" l="1"/>
  <c r="Q30" i="92" s="1"/>
  <c r="P30" i="92" s="1"/>
  <c r="N135" i="106"/>
  <c r="O135" i="106" s="1"/>
  <c r="N149" i="106"/>
  <c r="Q149" i="106" s="1"/>
  <c r="P149" i="106" s="1"/>
  <c r="N154" i="106"/>
  <c r="Q154" i="106" s="1"/>
  <c r="P154" i="106" s="1"/>
  <c r="N24" i="92"/>
  <c r="Q24" i="92" s="1"/>
  <c r="P24" i="92" s="1"/>
  <c r="N35" i="92"/>
  <c r="Q35" i="92" s="1"/>
  <c r="P35" i="92" s="1"/>
  <c r="N9" i="106"/>
  <c r="Q9" i="106" s="1"/>
  <c r="N146" i="106"/>
  <c r="Q146" i="106" s="1"/>
  <c r="P146" i="106" s="1"/>
  <c r="N49" i="94"/>
  <c r="Q49" i="94" s="1"/>
  <c r="P49" i="94" s="1"/>
  <c r="N26" i="106"/>
  <c r="Q26" i="106" s="1"/>
  <c r="P26" i="106" s="1"/>
  <c r="N89" i="106"/>
  <c r="O89" i="106" s="1"/>
  <c r="N29" i="100"/>
  <c r="Q29" i="100" s="1"/>
  <c r="P29" i="100" s="1"/>
  <c r="N23" i="106"/>
  <c r="Q23" i="106" s="1"/>
  <c r="P23" i="106" s="1"/>
  <c r="N129" i="106"/>
  <c r="Q129" i="106" s="1"/>
  <c r="P129" i="106" s="1"/>
  <c r="N12" i="106"/>
  <c r="Q12" i="106" s="1"/>
  <c r="P12" i="106" s="1"/>
  <c r="N105" i="106"/>
  <c r="Q105" i="106" s="1"/>
  <c r="P105" i="106" s="1"/>
  <c r="N165" i="106"/>
  <c r="Q165" i="106" s="1"/>
  <c r="P165" i="106" s="1"/>
  <c r="N85" i="106"/>
  <c r="Q85" i="106" s="1"/>
  <c r="P85" i="106" s="1"/>
  <c r="N20" i="101"/>
  <c r="O20" i="101" s="1"/>
  <c r="N109" i="106"/>
  <c r="Q109" i="106" s="1"/>
  <c r="P109" i="106" s="1"/>
  <c r="N40" i="94"/>
  <c r="Q40" i="94" s="1"/>
  <c r="P40" i="94" s="1"/>
  <c r="N59" i="106"/>
  <c r="Q59" i="106" s="1"/>
  <c r="N40" i="106"/>
  <c r="Q40" i="106" s="1"/>
  <c r="P40" i="106" s="1"/>
  <c r="N68" i="106"/>
  <c r="O68" i="106" s="1"/>
  <c r="N14" i="92"/>
  <c r="Q14" i="92" s="1"/>
  <c r="P14" i="92" s="1"/>
  <c r="N96" i="106"/>
  <c r="O96" i="106" s="1"/>
  <c r="N15" i="100"/>
  <c r="O15" i="100" s="1"/>
  <c r="N31" i="106"/>
  <c r="O31" i="106" s="1"/>
  <c r="N38" i="106"/>
  <c r="O38" i="106" s="1"/>
  <c r="N62" i="106"/>
  <c r="Q62" i="106" s="1"/>
  <c r="N21" i="106"/>
  <c r="O21" i="106" s="1"/>
  <c r="N29" i="92"/>
  <c r="O29" i="92" s="1"/>
  <c r="N24" i="106"/>
  <c r="O24" i="106" s="1"/>
  <c r="N22" i="94"/>
  <c r="Q22" i="94" s="1"/>
  <c r="N90" i="106"/>
  <c r="O90" i="106" s="1"/>
  <c r="N69" i="106"/>
  <c r="Q69" i="106" s="1"/>
  <c r="P69" i="106" s="1"/>
  <c r="N147" i="106"/>
  <c r="O147" i="106" s="1"/>
  <c r="N35" i="106"/>
  <c r="O35" i="106" s="1"/>
  <c r="N26" i="94"/>
  <c r="O26" i="94" s="1"/>
  <c r="N10" i="101"/>
  <c r="Q10" i="101" s="1"/>
  <c r="P10" i="101" s="1"/>
  <c r="N42" i="94"/>
  <c r="Q42" i="94" s="1"/>
  <c r="P42" i="94" s="1"/>
  <c r="N106" i="106"/>
  <c r="Q106" i="106" s="1"/>
  <c r="P106" i="106" s="1"/>
  <c r="N12" i="92"/>
  <c r="O12" i="92" s="1"/>
  <c r="N17" i="106"/>
  <c r="O17" i="106" s="1"/>
  <c r="N47" i="106"/>
  <c r="O47" i="106" s="1"/>
  <c r="N32" i="92"/>
  <c r="O32" i="92" s="1"/>
  <c r="N10" i="92"/>
  <c r="Q10" i="92" s="1"/>
  <c r="P10" i="92" s="1"/>
  <c r="N80" i="106"/>
  <c r="O80" i="106" s="1"/>
  <c r="N16" i="94"/>
  <c r="O16" i="94" s="1"/>
  <c r="N31" i="100"/>
  <c r="O31" i="100" s="1"/>
  <c r="N22" i="101"/>
  <c r="Q22" i="101" s="1"/>
  <c r="P22" i="101" s="1"/>
  <c r="N66" i="106"/>
  <c r="O66" i="106" s="1"/>
  <c r="N19" i="101"/>
  <c r="Q19" i="101" s="1"/>
  <c r="P19" i="101" s="1"/>
  <c r="N26" i="92"/>
  <c r="Q26" i="92" s="1"/>
  <c r="N150" i="106"/>
  <c r="O150" i="106" s="1"/>
  <c r="N73" i="106"/>
  <c r="O73" i="106" s="1"/>
  <c r="N95" i="106"/>
  <c r="O95" i="106" s="1"/>
  <c r="N36" i="106"/>
  <c r="Q36" i="106" s="1"/>
  <c r="P36" i="106" s="1"/>
  <c r="N115" i="106"/>
  <c r="O115" i="106" s="1"/>
  <c r="N20" i="106"/>
  <c r="Q20" i="106" s="1"/>
  <c r="P20" i="106" s="1"/>
  <c r="N126" i="106"/>
  <c r="O126" i="106" s="1"/>
  <c r="N9" i="100"/>
  <c r="O9" i="100" s="1"/>
  <c r="N16" i="106"/>
  <c r="Q16" i="106" s="1"/>
  <c r="N136" i="106"/>
  <c r="O136" i="106" s="1"/>
  <c r="N41" i="94"/>
  <c r="Q41" i="94" s="1"/>
  <c r="P41" i="94" s="1"/>
  <c r="N53" i="94"/>
  <c r="Q53" i="94" s="1"/>
  <c r="P53" i="94" s="1"/>
  <c r="N10" i="100"/>
  <c r="Q10" i="100" s="1"/>
  <c r="P10" i="100" s="1"/>
  <c r="N79" i="106"/>
  <c r="O79" i="106" s="1"/>
  <c r="N10" i="106"/>
  <c r="Q10" i="106" s="1"/>
  <c r="N15" i="94"/>
  <c r="O15" i="94" s="1"/>
  <c r="N84" i="106"/>
  <c r="O84" i="106" s="1"/>
  <c r="N47" i="94"/>
  <c r="O47" i="94" s="1"/>
  <c r="N61" i="106"/>
  <c r="Q61" i="106" s="1"/>
  <c r="P61" i="106" s="1"/>
  <c r="N138" i="106"/>
  <c r="O138" i="106" s="1"/>
  <c r="N13" i="101"/>
  <c r="O13" i="101" s="1"/>
  <c r="N58" i="106"/>
  <c r="O58" i="106" s="1"/>
  <c r="N102" i="106"/>
  <c r="Q102" i="106" s="1"/>
  <c r="P102" i="106" s="1"/>
  <c r="N14" i="106"/>
  <c r="O14" i="106" s="1"/>
  <c r="N145" i="106"/>
  <c r="Q145" i="106" s="1"/>
  <c r="N37" i="106"/>
  <c r="Q37" i="106" s="1"/>
  <c r="P37" i="106" s="1"/>
  <c r="N17" i="101"/>
  <c r="Q17" i="101" s="1"/>
  <c r="P17" i="101" s="1"/>
  <c r="N55" i="106"/>
  <c r="O55" i="106" s="1"/>
  <c r="N50" i="94"/>
  <c r="Q50" i="94" s="1"/>
  <c r="P50" i="94" s="1"/>
  <c r="N39" i="94"/>
  <c r="Q39" i="94" s="1"/>
  <c r="P39" i="94" s="1"/>
  <c r="N25" i="106"/>
  <c r="O25" i="106" s="1"/>
  <c r="N18" i="92"/>
  <c r="Q18" i="92" s="1"/>
  <c r="P18" i="92" s="1"/>
  <c r="N56" i="106"/>
  <c r="O56" i="106" s="1"/>
  <c r="N72" i="106"/>
  <c r="Q72" i="106" s="1"/>
  <c r="N17" i="92"/>
  <c r="Q17" i="92" s="1"/>
  <c r="P17" i="92" s="1"/>
  <c r="N27" i="94"/>
  <c r="O27" i="94" s="1"/>
  <c r="N22" i="100"/>
  <c r="O22" i="100" s="1"/>
  <c r="N48" i="94"/>
  <c r="Q48" i="94" s="1"/>
  <c r="P48" i="94" s="1"/>
  <c r="N14" i="101"/>
  <c r="O14" i="101" s="1"/>
  <c r="N123" i="106"/>
  <c r="O123" i="106" s="1"/>
  <c r="N139" i="106"/>
  <c r="Q139" i="106" s="1"/>
  <c r="P139" i="106" s="1"/>
  <c r="N94" i="106"/>
  <c r="O94" i="106" s="1"/>
  <c r="N21" i="100"/>
  <c r="Q21" i="100" s="1"/>
  <c r="P21" i="100" s="1"/>
  <c r="N18" i="94"/>
  <c r="O18" i="94" s="1"/>
  <c r="N33" i="92"/>
  <c r="O33" i="92" s="1"/>
  <c r="N18" i="101"/>
  <c r="O18" i="101" s="1"/>
  <c r="N83" i="106"/>
  <c r="O83" i="106" s="1"/>
  <c r="N57" i="106"/>
  <c r="O57" i="106" s="1"/>
  <c r="N65" i="106"/>
  <c r="Q65" i="106" s="1"/>
  <c r="N70" i="106"/>
  <c r="O70" i="106" s="1"/>
  <c r="N28" i="106"/>
  <c r="O28" i="106" s="1"/>
  <c r="N77" i="106"/>
  <c r="O77" i="106" s="1"/>
  <c r="N133" i="106"/>
  <c r="Q133" i="106" s="1"/>
  <c r="P133" i="106" s="1"/>
  <c r="N34" i="92"/>
  <c r="O34" i="92" s="1"/>
  <c r="N78" i="106"/>
  <c r="Q78" i="106" s="1"/>
  <c r="P78" i="106" s="1"/>
  <c r="N11" i="101"/>
  <c r="O11" i="101" s="1"/>
  <c r="N46" i="94"/>
  <c r="O46" i="94" s="1"/>
  <c r="N25" i="92"/>
  <c r="Q25" i="92" s="1"/>
  <c r="P25" i="92" s="1"/>
  <c r="N19" i="100"/>
  <c r="O19" i="100" s="1"/>
  <c r="N160" i="106"/>
  <c r="Q160" i="106" s="1"/>
  <c r="P160" i="106" s="1"/>
  <c r="N114" i="106"/>
  <c r="O114" i="106" s="1"/>
  <c r="N11" i="100"/>
  <c r="O11" i="100" s="1"/>
  <c r="N127" i="106"/>
  <c r="O127" i="106" s="1"/>
  <c r="N52" i="106"/>
  <c r="O52" i="106" s="1"/>
  <c r="N15" i="106"/>
  <c r="O15" i="106" s="1"/>
  <c r="N28" i="100"/>
  <c r="Q28" i="100" s="1"/>
  <c r="P28" i="100" s="1"/>
  <c r="N134" i="106"/>
  <c r="O134" i="106" s="1"/>
  <c r="N24" i="100"/>
  <c r="Q24" i="100" s="1"/>
  <c r="P24" i="100" s="1"/>
  <c r="N159" i="106"/>
  <c r="O159" i="106" s="1"/>
  <c r="N141" i="106"/>
  <c r="Q141" i="106" s="1"/>
  <c r="P141" i="106" s="1"/>
  <c r="N131" i="106"/>
  <c r="O131" i="106" s="1"/>
  <c r="N45" i="106"/>
  <c r="Q45" i="106" s="1"/>
  <c r="P45" i="106" s="1"/>
  <c r="N166" i="106"/>
  <c r="O166" i="106" s="1"/>
  <c r="N143" i="106"/>
  <c r="O143" i="106" s="1"/>
  <c r="N76" i="106"/>
  <c r="O76" i="106" s="1"/>
  <c r="N151" i="106"/>
  <c r="O151" i="106" s="1"/>
  <c r="N56" i="94"/>
  <c r="Q56" i="94" s="1"/>
  <c r="P56" i="94" s="1"/>
  <c r="N11" i="106"/>
  <c r="O11" i="106" s="1"/>
  <c r="N124" i="106"/>
  <c r="O124" i="106" s="1"/>
  <c r="N42" i="106"/>
  <c r="Q42" i="106" s="1"/>
  <c r="P42" i="106" s="1"/>
  <c r="N46" i="106"/>
  <c r="Q46" i="106" s="1"/>
  <c r="N22" i="106"/>
  <c r="Q22" i="106" s="1"/>
  <c r="P22" i="106" s="1"/>
  <c r="N82" i="106"/>
  <c r="O82" i="106" s="1"/>
  <c r="N32" i="94"/>
  <c r="O32" i="94" s="1"/>
  <c r="N156" i="106"/>
  <c r="Q156" i="106" s="1"/>
  <c r="P156" i="106" s="1"/>
  <c r="N97" i="106"/>
  <c r="Q97" i="106" s="1"/>
  <c r="P97" i="106" s="1"/>
  <c r="N10" i="94"/>
  <c r="O10" i="94" s="1"/>
  <c r="N117" i="106"/>
  <c r="O117" i="106" s="1"/>
  <c r="N43" i="94"/>
  <c r="O43" i="94" s="1"/>
  <c r="N21" i="101"/>
  <c r="O21" i="101" s="1"/>
  <c r="N25" i="94"/>
  <c r="Q25" i="94" s="1"/>
  <c r="P25" i="94" s="1"/>
  <c r="N130" i="106"/>
  <c r="O130" i="106" s="1"/>
  <c r="N30" i="106"/>
  <c r="O30" i="106" s="1"/>
  <c r="N12" i="101"/>
  <c r="Q12" i="101" s="1"/>
  <c r="P12" i="101" s="1"/>
  <c r="N27" i="100"/>
  <c r="Q27" i="100" s="1"/>
  <c r="P27" i="100" s="1"/>
  <c r="N15" i="92"/>
  <c r="O15" i="92" s="1"/>
  <c r="N100" i="106"/>
  <c r="Q100" i="106" s="1"/>
  <c r="P100" i="106" s="1"/>
  <c r="N167" i="106"/>
  <c r="O167" i="106" s="1"/>
  <c r="N50" i="106"/>
  <c r="Q50" i="106" s="1"/>
  <c r="N36" i="94"/>
  <c r="O36" i="94" s="1"/>
  <c r="N13" i="94"/>
  <c r="Q13" i="94" s="1"/>
  <c r="N51" i="94"/>
  <c r="Q51" i="94" s="1"/>
  <c r="P51" i="94" s="1"/>
  <c r="N9" i="92"/>
  <c r="O9" i="92" s="1"/>
  <c r="N164" i="106"/>
  <c r="Q164" i="106" s="1"/>
  <c r="P164" i="106" s="1"/>
  <c r="N57" i="94"/>
  <c r="Q57" i="94" s="1"/>
  <c r="P57" i="94" s="1"/>
  <c r="N87" i="106"/>
  <c r="O87" i="106" s="1"/>
  <c r="N158" i="106"/>
  <c r="O158" i="106" s="1"/>
  <c r="N14" i="100"/>
  <c r="O14" i="100" s="1"/>
  <c r="N30" i="94"/>
  <c r="Q30" i="94" s="1"/>
  <c r="P30" i="94" s="1"/>
  <c r="N11" i="94"/>
  <c r="O11" i="94" s="1"/>
  <c r="N17" i="100"/>
  <c r="Q17" i="100" s="1"/>
  <c r="P17" i="100" s="1"/>
  <c r="N110" i="106"/>
  <c r="Q110" i="106" s="1"/>
  <c r="P110" i="106" s="1"/>
  <c r="N24" i="94"/>
  <c r="Q24" i="94" s="1"/>
  <c r="P24" i="94" s="1"/>
  <c r="N71" i="106"/>
  <c r="O71" i="106" s="1"/>
  <c r="N121" i="106"/>
  <c r="Q121" i="106" s="1"/>
  <c r="P121" i="106" s="1"/>
  <c r="N157" i="106"/>
  <c r="Q157" i="106" s="1"/>
  <c r="P157" i="106" s="1"/>
  <c r="N54" i="106"/>
  <c r="Q54" i="106" s="1"/>
  <c r="P54" i="106" s="1"/>
  <c r="N74" i="106"/>
  <c r="O74" i="106" s="1"/>
  <c r="N122" i="106"/>
  <c r="O122" i="106" s="1"/>
  <c r="N34" i="106"/>
  <c r="O34" i="106" s="1"/>
  <c r="N21" i="92"/>
  <c r="Q21" i="92" s="1"/>
  <c r="P21" i="92" s="1"/>
  <c r="N36" i="92"/>
  <c r="Q36" i="92" s="1"/>
  <c r="P36" i="92" s="1"/>
  <c r="N108" i="106"/>
  <c r="O108" i="106" s="1"/>
  <c r="N15" i="101"/>
  <c r="O15" i="101" s="1"/>
  <c r="N59" i="94"/>
  <c r="O59" i="94" s="1"/>
  <c r="N128" i="106"/>
  <c r="Q128" i="106" s="1"/>
  <c r="P128" i="106" s="1"/>
  <c r="N119" i="106"/>
  <c r="O119" i="106" s="1"/>
  <c r="N63" i="106"/>
  <c r="O63" i="106" s="1"/>
  <c r="N13" i="92"/>
  <c r="O13" i="92" s="1"/>
  <c r="N20" i="92"/>
  <c r="Q20" i="92" s="1"/>
  <c r="P20" i="92" s="1"/>
  <c r="N45" i="94"/>
  <c r="Q45" i="94" s="1"/>
  <c r="N27" i="106"/>
  <c r="O27" i="106" s="1"/>
  <c r="N163" i="106"/>
  <c r="Q163" i="106" s="1"/>
  <c r="P163" i="106" s="1"/>
  <c r="N12" i="100"/>
  <c r="O12" i="100" s="1"/>
  <c r="N92" i="106"/>
  <c r="O92" i="106" s="1"/>
  <c r="N91" i="106"/>
  <c r="O91" i="106" s="1"/>
  <c r="N125" i="106"/>
  <c r="O125" i="106" s="1"/>
  <c r="N120" i="106"/>
  <c r="O120" i="106" s="1"/>
  <c r="N107" i="106"/>
  <c r="O107" i="106" s="1"/>
  <c r="N16" i="100"/>
  <c r="O16" i="100" s="1"/>
  <c r="N9" i="94"/>
  <c r="O9" i="94" s="1"/>
  <c r="N81" i="106"/>
  <c r="Q81" i="106" s="1"/>
  <c r="N137" i="106"/>
  <c r="Q137" i="106" s="1"/>
  <c r="P137" i="106" s="1"/>
  <c r="N20" i="100"/>
  <c r="O20" i="100" s="1"/>
  <c r="N88" i="106"/>
  <c r="Q88" i="106" s="1"/>
  <c r="P88" i="106" s="1"/>
  <c r="N41" i="106"/>
  <c r="Q41" i="106" s="1"/>
  <c r="N35" i="94"/>
  <c r="O35" i="94" s="1"/>
  <c r="N101" i="106"/>
  <c r="O101" i="106" s="1"/>
  <c r="N111" i="106"/>
  <c r="O111" i="106" s="1"/>
  <c r="N18" i="106"/>
  <c r="O18" i="106" s="1"/>
  <c r="N39" i="106"/>
  <c r="O39" i="106" s="1"/>
  <c r="N13" i="106"/>
  <c r="O13" i="106" s="1"/>
  <c r="N52" i="94"/>
  <c r="O52" i="94" s="1"/>
  <c r="N152" i="106"/>
  <c r="Q152" i="106" s="1"/>
  <c r="P152" i="106" s="1"/>
  <c r="N11" i="92"/>
  <c r="Q11" i="92" s="1"/>
  <c r="P11" i="92" s="1"/>
  <c r="N44" i="106"/>
  <c r="Q44" i="106" s="1"/>
  <c r="P44" i="106" s="1"/>
  <c r="N31" i="94"/>
  <c r="Q31" i="94" s="1"/>
  <c r="P31" i="94" s="1"/>
  <c r="N67" i="106"/>
  <c r="O67" i="106" s="1"/>
  <c r="N140" i="106"/>
  <c r="Q140" i="106" s="1"/>
  <c r="N112" i="106"/>
  <c r="Q112" i="106" s="1"/>
  <c r="P112" i="106" s="1"/>
  <c r="N31" i="92"/>
  <c r="Q31" i="92" s="1"/>
  <c r="P31" i="92" s="1"/>
  <c r="N23" i="100"/>
  <c r="Q23" i="100" s="1"/>
  <c r="P23" i="100" s="1"/>
  <c r="N34" i="94"/>
  <c r="Q34" i="94" s="1"/>
  <c r="P34" i="94" s="1"/>
  <c r="N142" i="106"/>
  <c r="O142" i="106" s="1"/>
  <c r="N75" i="106"/>
  <c r="O75" i="106" s="1"/>
  <c r="N33" i="106"/>
  <c r="O33" i="106" s="1"/>
  <c r="N30" i="100"/>
  <c r="Q30" i="100" s="1"/>
  <c r="N16" i="101"/>
  <c r="O16" i="101" s="1"/>
  <c r="N14" i="94"/>
  <c r="Q14" i="94" s="1"/>
  <c r="P14" i="94" s="1"/>
  <c r="N22" i="92"/>
  <c r="Q22" i="92" s="1"/>
  <c r="P22" i="92" s="1"/>
  <c r="N28" i="92"/>
  <c r="O28" i="92" s="1"/>
  <c r="N17" i="94"/>
  <c r="Q17" i="94" s="1"/>
  <c r="P17" i="94" s="1"/>
  <c r="N33" i="94"/>
  <c r="Q33" i="94" s="1"/>
  <c r="P33" i="94" s="1"/>
  <c r="N19" i="94"/>
  <c r="Q19" i="94" s="1"/>
  <c r="P19" i="94" s="1"/>
  <c r="N19" i="106"/>
  <c r="Q19" i="106" s="1"/>
  <c r="P19" i="106" s="1"/>
  <c r="N98" i="106"/>
  <c r="Q98" i="106" s="1"/>
  <c r="P98" i="106" s="1"/>
  <c r="N113" i="106"/>
  <c r="O113" i="106" s="1"/>
  <c r="N93" i="106"/>
  <c r="O93" i="106" s="1"/>
  <c r="N44" i="94"/>
  <c r="Q44" i="94" s="1"/>
  <c r="P44" i="94" s="1"/>
  <c r="N16" i="92"/>
  <c r="O16" i="92" s="1"/>
  <c r="N54" i="94"/>
  <c r="O54" i="94" s="1"/>
  <c r="N23" i="92"/>
  <c r="O23" i="92" s="1"/>
  <c r="N26" i="100"/>
  <c r="O26" i="100" s="1"/>
  <c r="N20" i="94"/>
  <c r="Q20" i="94" s="1"/>
  <c r="P20" i="94" s="1"/>
  <c r="N29" i="94"/>
  <c r="O29" i="94" s="1"/>
  <c r="N51" i="106"/>
  <c r="Q51" i="106" s="1"/>
  <c r="N103" i="106"/>
  <c r="Q103" i="106" s="1"/>
  <c r="P103" i="106" s="1"/>
  <c r="N48" i="106"/>
  <c r="Q48" i="106" s="1"/>
  <c r="P48" i="106" s="1"/>
  <c r="N28" i="94"/>
  <c r="O28" i="94" s="1"/>
  <c r="N64" i="106"/>
  <c r="O64" i="106" s="1"/>
  <c r="N9" i="101"/>
  <c r="O9" i="101" s="1"/>
  <c r="N13" i="100"/>
  <c r="Q13" i="100" s="1"/>
  <c r="P13" i="100" s="1"/>
  <c r="N23" i="94"/>
  <c r="O23" i="94" s="1"/>
  <c r="N116" i="106"/>
  <c r="O116" i="106" s="1"/>
  <c r="N37" i="94"/>
  <c r="O37" i="94" s="1"/>
  <c r="N162" i="106"/>
  <c r="O162" i="106" s="1"/>
  <c r="N132" i="106"/>
  <c r="Q132" i="106" s="1"/>
  <c r="N43" i="106"/>
  <c r="Q43" i="106" s="1"/>
  <c r="N58" i="94"/>
  <c r="Q58" i="94" s="1"/>
  <c r="P58" i="94" s="1"/>
  <c r="J64" i="46"/>
  <c r="N38" i="94"/>
  <c r="Q38" i="94" s="1"/>
  <c r="P38" i="94" s="1"/>
  <c r="N153" i="106"/>
  <c r="O153" i="106" s="1"/>
  <c r="N60" i="106"/>
  <c r="O60" i="106" s="1"/>
  <c r="N148" i="106"/>
  <c r="Q148" i="106" s="1"/>
  <c r="P148" i="106" s="1"/>
  <c r="N86" i="106"/>
  <c r="Q86" i="106" s="1"/>
  <c r="P86" i="106" s="1"/>
  <c r="N53" i="106"/>
  <c r="Q53" i="106" s="1"/>
  <c r="P53" i="106" s="1"/>
  <c r="N18" i="100"/>
  <c r="O18" i="100" s="1"/>
  <c r="N27" i="92"/>
  <c r="O27" i="92" s="1"/>
  <c r="N21" i="94"/>
  <c r="Q21" i="94" s="1"/>
  <c r="P21" i="94" s="1"/>
  <c r="N118" i="106"/>
  <c r="Q118" i="106" s="1"/>
  <c r="P118" i="106" s="1"/>
  <c r="N49" i="106"/>
  <c r="Q49" i="106" s="1"/>
  <c r="P49" i="106" s="1"/>
  <c r="N144" i="106"/>
  <c r="O144" i="106" s="1"/>
  <c r="N104" i="106"/>
  <c r="Q104" i="106" s="1"/>
  <c r="P104" i="106" s="1"/>
  <c r="N161" i="106"/>
  <c r="O161" i="106" s="1"/>
  <c r="N25" i="100"/>
  <c r="O25" i="100" s="1"/>
  <c r="N155" i="106"/>
  <c r="Q155" i="106" s="1"/>
  <c r="P155" i="106" s="1"/>
  <c r="N32" i="106"/>
  <c r="O32" i="106" s="1"/>
  <c r="N12" i="94"/>
  <c r="Q12" i="94" s="1"/>
  <c r="P12" i="94" s="1"/>
  <c r="N29" i="106"/>
  <c r="Q29" i="106" s="1"/>
  <c r="P29" i="106" s="1"/>
  <c r="N99" i="106"/>
  <c r="O99" i="106" s="1"/>
  <c r="N19" i="92"/>
  <c r="O19" i="92" s="1"/>
  <c r="Q89" i="106"/>
  <c r="P89" i="106" s="1"/>
  <c r="O14" i="92"/>
  <c r="O55" i="94"/>
  <c r="Q55" i="94"/>
  <c r="P55" i="94" s="1"/>
  <c r="O42" i="94" l="1"/>
  <c r="O106" i="106"/>
  <c r="O85" i="106"/>
  <c r="Q20" i="101"/>
  <c r="P20" i="101" s="1"/>
  <c r="Q90" i="106"/>
  <c r="P90" i="106" s="1"/>
  <c r="Q31" i="100"/>
  <c r="P31" i="100" s="1"/>
  <c r="O149" i="106"/>
  <c r="Q135" i="106"/>
  <c r="P135" i="106" s="1"/>
  <c r="Q96" i="106"/>
  <c r="P96" i="106" s="1"/>
  <c r="O30" i="92"/>
  <c r="O49" i="94"/>
  <c r="O26" i="106"/>
  <c r="Q24" i="106"/>
  <c r="P24" i="106" s="1"/>
  <c r="O22" i="94"/>
  <c r="O36" i="106"/>
  <c r="O165" i="106"/>
  <c r="Q95" i="106"/>
  <c r="P95" i="106" s="1"/>
  <c r="Q16" i="94"/>
  <c r="P16" i="94" s="1"/>
  <c r="Q12" i="92"/>
  <c r="P12" i="92" s="1"/>
  <c r="Q19" i="100"/>
  <c r="P19" i="100" s="1"/>
  <c r="Q18" i="94"/>
  <c r="P18" i="94" s="1"/>
  <c r="Q138" i="106"/>
  <c r="P138" i="106" s="1"/>
  <c r="O24" i="100"/>
  <c r="O21" i="100"/>
  <c r="O17" i="92"/>
  <c r="Q28" i="106"/>
  <c r="P28" i="106" s="1"/>
  <c r="O17" i="101"/>
  <c r="O41" i="94"/>
  <c r="Q134" i="106"/>
  <c r="P134" i="106" s="1"/>
  <c r="O24" i="92"/>
  <c r="Q11" i="100"/>
  <c r="P11" i="100" s="1"/>
  <c r="O22" i="101"/>
  <c r="Q114" i="106"/>
  <c r="P114" i="106" s="1"/>
  <c r="Q15" i="100"/>
  <c r="P15" i="100" s="1"/>
  <c r="Q115" i="106"/>
  <c r="P115" i="106" s="1"/>
  <c r="Q158" i="106"/>
  <c r="P158" i="106" s="1"/>
  <c r="O61" i="106"/>
  <c r="O29" i="100"/>
  <c r="Q11" i="106"/>
  <c r="P11" i="106" s="1"/>
  <c r="Q31" i="106"/>
  <c r="P31" i="106" s="1"/>
  <c r="Q58" i="106"/>
  <c r="P58" i="106" s="1"/>
  <c r="Q18" i="101"/>
  <c r="P18" i="101" s="1"/>
  <c r="Q79" i="106"/>
  <c r="P79" i="106" s="1"/>
  <c r="O154" i="106"/>
  <c r="O51" i="94"/>
  <c r="Q11" i="94"/>
  <c r="P11" i="94" s="1"/>
  <c r="Q66" i="106"/>
  <c r="P66" i="106" s="1"/>
  <c r="O12" i="101"/>
  <c r="O97" i="106"/>
  <c r="O109" i="106"/>
  <c r="O69" i="106"/>
  <c r="O39" i="94"/>
  <c r="O20" i="106"/>
  <c r="Q34" i="92"/>
  <c r="P34" i="92" s="1"/>
  <c r="O16" i="106"/>
  <c r="O35" i="92"/>
  <c r="Q47" i="106"/>
  <c r="P47" i="106" s="1"/>
  <c r="O145" i="106"/>
  <c r="Q151" i="106"/>
  <c r="P151" i="106" s="1"/>
  <c r="O9" i="106"/>
  <c r="Q15" i="106"/>
  <c r="P15" i="106" s="1"/>
  <c r="Q84" i="106"/>
  <c r="P84" i="106" s="1"/>
  <c r="Q56" i="106"/>
  <c r="P56" i="106" s="1"/>
  <c r="O13" i="94"/>
  <c r="Q33" i="92"/>
  <c r="P33" i="92" s="1"/>
  <c r="O146" i="106"/>
  <c r="O157" i="106"/>
  <c r="Q15" i="92"/>
  <c r="P15" i="92" s="1"/>
  <c r="Q94" i="106"/>
  <c r="P94" i="106" s="1"/>
  <c r="O45" i="106"/>
  <c r="Q52" i="106"/>
  <c r="P52" i="106" s="1"/>
  <c r="Q9" i="100"/>
  <c r="P9" i="100" s="1"/>
  <c r="Q15" i="94"/>
  <c r="P15" i="94" s="1"/>
  <c r="Q147" i="106"/>
  <c r="P147" i="106" s="1"/>
  <c r="O18" i="92"/>
  <c r="Q124" i="106"/>
  <c r="P124" i="106" s="1"/>
  <c r="Q14" i="106"/>
  <c r="P14" i="106" s="1"/>
  <c r="O129" i="106"/>
  <c r="Q25" i="106"/>
  <c r="P25" i="106" s="1"/>
  <c r="O19" i="101"/>
  <c r="Q14" i="101"/>
  <c r="P14" i="101" s="1"/>
  <c r="Q38" i="106"/>
  <c r="P38" i="106" s="1"/>
  <c r="O40" i="94"/>
  <c r="Q127" i="106"/>
  <c r="P127" i="106" s="1"/>
  <c r="O22" i="106"/>
  <c r="O62" i="106"/>
  <c r="Q9" i="92"/>
  <c r="P9" i="92" s="1"/>
  <c r="O23" i="106"/>
  <c r="Q123" i="106"/>
  <c r="P123" i="106" s="1"/>
  <c r="Q17" i="106"/>
  <c r="P17" i="106" s="1"/>
  <c r="O141" i="106"/>
  <c r="O48" i="94"/>
  <c r="O72" i="106"/>
  <c r="O26" i="92"/>
  <c r="O139" i="106"/>
  <c r="Q29" i="92"/>
  <c r="P29" i="92" s="1"/>
  <c r="Q35" i="106"/>
  <c r="P35" i="106" s="1"/>
  <c r="Q10" i="94"/>
  <c r="P10" i="94" s="1"/>
  <c r="Q126" i="106"/>
  <c r="P126" i="106" s="1"/>
  <c r="Q150" i="106"/>
  <c r="P150" i="106" s="1"/>
  <c r="Q87" i="106"/>
  <c r="P87" i="106" s="1"/>
  <c r="O31" i="92"/>
  <c r="Q80" i="106"/>
  <c r="P80" i="106" s="1"/>
  <c r="Q143" i="106"/>
  <c r="P143" i="106" s="1"/>
  <c r="Q21" i="101"/>
  <c r="P21" i="101" s="1"/>
  <c r="Q70" i="106"/>
  <c r="I25" i="10" s="1"/>
  <c r="O164" i="106"/>
  <c r="Q11" i="101"/>
  <c r="P11" i="101" s="1"/>
  <c r="O12" i="106"/>
  <c r="Q21" i="106"/>
  <c r="P21" i="106" s="1"/>
  <c r="Q46" i="94"/>
  <c r="P46" i="94" s="1"/>
  <c r="O65" i="106"/>
  <c r="O59" i="106"/>
  <c r="O42" i="106"/>
  <c r="O24" i="94"/>
  <c r="O28" i="100"/>
  <c r="Q47" i="94"/>
  <c r="P47" i="94" s="1"/>
  <c r="O46" i="106"/>
  <c r="Q117" i="106"/>
  <c r="P117" i="106" s="1"/>
  <c r="Q73" i="106"/>
  <c r="P73" i="106" s="1"/>
  <c r="Q32" i="92"/>
  <c r="P32" i="92" s="1"/>
  <c r="O110" i="106"/>
  <c r="O25" i="92"/>
  <c r="Q167" i="106"/>
  <c r="P167" i="106" s="1"/>
  <c r="Q26" i="94"/>
  <c r="P26" i="94" s="1"/>
  <c r="O10" i="92"/>
  <c r="Q166" i="106"/>
  <c r="P166" i="106" s="1"/>
  <c r="Q68" i="106"/>
  <c r="P68" i="106" s="1"/>
  <c r="Q71" i="106"/>
  <c r="P71" i="106" s="1"/>
  <c r="O10" i="101"/>
  <c r="Q57" i="106"/>
  <c r="P57" i="106" s="1"/>
  <c r="O40" i="106"/>
  <c r="O37" i="106"/>
  <c r="O105" i="106"/>
  <c r="Q136" i="106"/>
  <c r="P136" i="106" s="1"/>
  <c r="O57" i="94"/>
  <c r="Q22" i="100"/>
  <c r="P22" i="100" s="1"/>
  <c r="Q13" i="101"/>
  <c r="P13" i="101" s="1"/>
  <c r="Q32" i="94"/>
  <c r="P32" i="94" s="1"/>
  <c r="Q30" i="106"/>
  <c r="P30" i="106" s="1"/>
  <c r="O30" i="94"/>
  <c r="Q55" i="106"/>
  <c r="P55" i="106" s="1"/>
  <c r="O50" i="94"/>
  <c r="O53" i="94"/>
  <c r="O133" i="106"/>
  <c r="Q36" i="94"/>
  <c r="P36" i="94" s="1"/>
  <c r="O160" i="106"/>
  <c r="Q159" i="106"/>
  <c r="P159" i="106" s="1"/>
  <c r="O54" i="106"/>
  <c r="Q27" i="94"/>
  <c r="P27" i="94" s="1"/>
  <c r="O10" i="100"/>
  <c r="Q77" i="106"/>
  <c r="P77" i="106" s="1"/>
  <c r="O56" i="94"/>
  <c r="Q14" i="100"/>
  <c r="P14" i="100" s="1"/>
  <c r="Q130" i="106"/>
  <c r="P130" i="106" s="1"/>
  <c r="O156" i="106"/>
  <c r="Q83" i="106"/>
  <c r="P83" i="106" s="1"/>
  <c r="O10" i="106"/>
  <c r="O102" i="106"/>
  <c r="O17" i="100"/>
  <c r="Q131" i="106"/>
  <c r="P131" i="106" s="1"/>
  <c r="O78" i="106"/>
  <c r="O27" i="100"/>
  <c r="O121" i="106"/>
  <c r="O50" i="106"/>
  <c r="O100" i="106"/>
  <c r="Q76" i="106"/>
  <c r="P76" i="106" s="1"/>
  <c r="O25" i="94"/>
  <c r="Q82" i="106"/>
  <c r="P82" i="106" s="1"/>
  <c r="Q43" i="94"/>
  <c r="P43" i="94" s="1"/>
  <c r="Q74" i="106"/>
  <c r="P74" i="106" s="1"/>
  <c r="Q122" i="106"/>
  <c r="P122" i="106" s="1"/>
  <c r="Q63" i="106"/>
  <c r="P63" i="106" s="1"/>
  <c r="Q34" i="106"/>
  <c r="P34" i="106" s="1"/>
  <c r="O20" i="94"/>
  <c r="Q27" i="92"/>
  <c r="P27" i="92" s="1"/>
  <c r="Q153" i="106"/>
  <c r="P153" i="106" s="1"/>
  <c r="O36" i="92"/>
  <c r="O41" i="106"/>
  <c r="O34" i="94"/>
  <c r="O11" i="92"/>
  <c r="O14" i="94"/>
  <c r="O13" i="100"/>
  <c r="Q13" i="92"/>
  <c r="I15" i="10" s="1"/>
  <c r="O29" i="106"/>
  <c r="O21" i="94"/>
  <c r="Q15" i="101"/>
  <c r="P15" i="101" s="1"/>
  <c r="O44" i="106"/>
  <c r="O12" i="94"/>
  <c r="O17" i="94"/>
  <c r="Q60" i="106"/>
  <c r="O22" i="92"/>
  <c r="O21" i="92"/>
  <c r="Q144" i="106"/>
  <c r="P144" i="106" s="1"/>
  <c r="Q101" i="106"/>
  <c r="P101" i="106" s="1"/>
  <c r="Q162" i="106"/>
  <c r="P162" i="106" s="1"/>
  <c r="O20" i="92"/>
  <c r="Q27" i="106"/>
  <c r="P27" i="106" s="1"/>
  <c r="Q16" i="92"/>
  <c r="P16" i="92" s="1"/>
  <c r="O48" i="106"/>
  <c r="Q142" i="106"/>
  <c r="P142" i="106" s="1"/>
  <c r="Q116" i="106"/>
  <c r="P116" i="106" s="1"/>
  <c r="Q99" i="106"/>
  <c r="P99" i="106" s="1"/>
  <c r="O148" i="106"/>
  <c r="O23" i="100"/>
  <c r="O51" i="106"/>
  <c r="O152" i="106"/>
  <c r="O118" i="106"/>
  <c r="Q16" i="100"/>
  <c r="P16" i="100" s="1"/>
  <c r="Q93" i="106"/>
  <c r="P93" i="106" s="1"/>
  <c r="Q120" i="106"/>
  <c r="P120" i="106" s="1"/>
  <c r="O88" i="106"/>
  <c r="Q28" i="92"/>
  <c r="P28" i="92" s="1"/>
  <c r="O103" i="106"/>
  <c r="O49" i="106"/>
  <c r="Q108" i="106"/>
  <c r="P108" i="106" s="1"/>
  <c r="O45" i="94"/>
  <c r="O132" i="106"/>
  <c r="Q28" i="94"/>
  <c r="P28" i="94" s="1"/>
  <c r="O44" i="94"/>
  <c r="Q107" i="106"/>
  <c r="P107" i="106" s="1"/>
  <c r="O31" i="94"/>
  <c r="O86" i="106"/>
  <c r="Q37" i="94"/>
  <c r="P37" i="94" s="1"/>
  <c r="Q29" i="94"/>
  <c r="P29" i="94" s="1"/>
  <c r="Q35" i="94"/>
  <c r="P35" i="94" s="1"/>
  <c r="O33" i="94"/>
  <c r="Q12" i="100"/>
  <c r="P12" i="100" s="1"/>
  <c r="O163" i="106"/>
  <c r="Q9" i="94"/>
  <c r="Q20" i="100"/>
  <c r="P20" i="100" s="1"/>
  <c r="Q13" i="106"/>
  <c r="I34" i="10" s="1"/>
  <c r="Q33" i="106"/>
  <c r="P33" i="106" s="1"/>
  <c r="Q75" i="106"/>
  <c r="P75" i="106" s="1"/>
  <c r="Q23" i="92"/>
  <c r="P23" i="92" s="1"/>
  <c r="O98" i="106"/>
  <c r="Q19" i="92"/>
  <c r="P19" i="92" s="1"/>
  <c r="O155" i="106"/>
  <c r="O112" i="106"/>
  <c r="Q91" i="106"/>
  <c r="P91" i="106" s="1"/>
  <c r="Q39" i="106"/>
  <c r="P39" i="106" s="1"/>
  <c r="Q59" i="94"/>
  <c r="P59" i="94" s="1"/>
  <c r="Q16" i="101"/>
  <c r="P16" i="101" s="1"/>
  <c r="Q18" i="106"/>
  <c r="P18" i="106" s="1"/>
  <c r="Q111" i="106"/>
  <c r="O81" i="106"/>
  <c r="Q54" i="94"/>
  <c r="P54" i="94" s="1"/>
  <c r="O104" i="106"/>
  <c r="Q67" i="106"/>
  <c r="P67" i="106" s="1"/>
  <c r="Q92" i="106"/>
  <c r="P92" i="106" s="1"/>
  <c r="Q119" i="106"/>
  <c r="P119" i="106" s="1"/>
  <c r="Q9" i="101"/>
  <c r="O128" i="106"/>
  <c r="Q25" i="100"/>
  <c r="P25" i="100" s="1"/>
  <c r="O19" i="94"/>
  <c r="Q26" i="100"/>
  <c r="P26" i="100" s="1"/>
  <c r="Q113" i="106"/>
  <c r="P113" i="106" s="1"/>
  <c r="Q32" i="106"/>
  <c r="P32" i="106" s="1"/>
  <c r="Q18" i="100"/>
  <c r="P18" i="100" s="1"/>
  <c r="O38" i="94"/>
  <c r="O137" i="106"/>
  <c r="Q23" i="94"/>
  <c r="P23" i="94" s="1"/>
  <c r="O19" i="106"/>
  <c r="O30" i="100"/>
  <c r="O140" i="106"/>
  <c r="O58" i="94"/>
  <c r="Q125" i="106"/>
  <c r="P125" i="106" s="1"/>
  <c r="Q52" i="94"/>
  <c r="P52" i="94" s="1"/>
  <c r="Q161" i="106"/>
  <c r="P161" i="106" s="1"/>
  <c r="O53" i="106"/>
  <c r="O43" i="106"/>
  <c r="Q64" i="106"/>
  <c r="P64" i="106" s="1"/>
  <c r="I32" i="10"/>
  <c r="P45" i="94"/>
  <c r="P13" i="94"/>
  <c r="P62" i="106"/>
  <c r="P50" i="106"/>
  <c r="P9" i="106"/>
  <c r="P51" i="106"/>
  <c r="I29" i="10"/>
  <c r="P22" i="94"/>
  <c r="P46" i="106"/>
  <c r="P43" i="106"/>
  <c r="P10" i="106"/>
  <c r="P145" i="106"/>
  <c r="P41" i="106"/>
  <c r="I30" i="10"/>
  <c r="P30" i="100"/>
  <c r="P140" i="106"/>
  <c r="P26" i="92"/>
  <c r="P72" i="106"/>
  <c r="P16" i="106"/>
  <c r="I8" i="10"/>
  <c r="P81" i="106"/>
  <c r="P65" i="106"/>
  <c r="P59" i="106"/>
  <c r="P132" i="106"/>
  <c r="I24" i="10"/>
  <c r="P9" i="94" l="1"/>
  <c r="Q6" i="94"/>
  <c r="Q7" i="94"/>
  <c r="I38" i="10"/>
  <c r="I11" i="10"/>
  <c r="I6" i="10"/>
  <c r="P70" i="106"/>
  <c r="I14" i="10"/>
  <c r="I27" i="10"/>
  <c r="I42" i="10"/>
  <c r="I41" i="10"/>
  <c r="I22" i="10"/>
  <c r="I37" i="10"/>
  <c r="I17" i="10"/>
  <c r="I28" i="10"/>
  <c r="P13" i="92"/>
  <c r="P7" i="92" s="1"/>
  <c r="I19" i="10"/>
  <c r="I33" i="10"/>
  <c r="I21" i="10"/>
  <c r="P111" i="106"/>
  <c r="I36" i="10"/>
  <c r="I7" i="10"/>
  <c r="P60" i="106"/>
  <c r="Q6" i="92"/>
  <c r="I10" i="10"/>
  <c r="I23" i="10"/>
  <c r="I31" i="10"/>
  <c r="Q7" i="101"/>
  <c r="I40" i="10"/>
  <c r="P13" i="106"/>
  <c r="I18" i="10"/>
  <c r="Q6" i="101"/>
  <c r="I12" i="10"/>
  <c r="I9" i="10"/>
  <c r="I39" i="10"/>
  <c r="P9" i="101"/>
  <c r="P6" i="101" s="1"/>
  <c r="I35" i="10"/>
  <c r="I13" i="10"/>
  <c r="Q6" i="106"/>
  <c r="I43" i="10"/>
  <c r="I16" i="10"/>
  <c r="I20" i="10"/>
  <c r="Q7" i="92"/>
  <c r="J13" i="46" s="1"/>
  <c r="I26" i="10"/>
  <c r="Q7" i="100"/>
  <c r="Q6" i="100"/>
  <c r="Q7" i="106"/>
  <c r="J9" i="46" s="1"/>
  <c r="P6" i="100"/>
  <c r="P7" i="100"/>
  <c r="P6" i="94" l="1"/>
  <c r="P7" i="94"/>
  <c r="P6" i="92"/>
  <c r="P7" i="106"/>
  <c r="J11" i="46"/>
  <c r="J12" i="46"/>
  <c r="P6" i="106"/>
  <c r="J10" i="46"/>
  <c r="P7" i="101"/>
  <c r="I45" i="10"/>
  <c r="J15" i="46" l="1"/>
  <c r="J55" i="46" s="1"/>
  <c r="J57" i="46" s="1"/>
  <c r="J59" i="46" s="1"/>
</calcChain>
</file>

<file path=xl/sharedStrings.xml><?xml version="1.0" encoding="utf-8"?>
<sst xmlns="http://schemas.openxmlformats.org/spreadsheetml/2006/main" count="5063" uniqueCount="898">
  <si>
    <t xml:space="preserve"> </t>
  </si>
  <si>
    <t>Datum:</t>
  </si>
  <si>
    <t>Kunde:</t>
  </si>
  <si>
    <t>Bieter:</t>
  </si>
  <si>
    <t xml:space="preserve">Adresse: </t>
  </si>
  <si>
    <t>Leistung:</t>
  </si>
  <si>
    <t>Hinweis: Es sind alle gelben Zellen auszufüllen.</t>
  </si>
  <si>
    <t>Objekte:</t>
  </si>
  <si>
    <t xml:space="preserve">1. Unterhaltsreinigung </t>
  </si>
  <si>
    <t>€/Jahr netto</t>
  </si>
  <si>
    <t>Stundenverrechnungssätze (Kalkulationsbasis)</t>
  </si>
  <si>
    <t>€/Std. netto</t>
  </si>
  <si>
    <t>Std./Jahr gesamt</t>
  </si>
  <si>
    <t>Std./Tag gesamt</t>
  </si>
  <si>
    <t xml:space="preserve">Unterhaltsreinigung </t>
  </si>
  <si>
    <t>€/Stk. netto</t>
  </si>
  <si>
    <t>Reinigung von Kühlschränken (innen)</t>
  </si>
  <si>
    <t>Fläche m²</t>
  </si>
  <si>
    <t>Leistungsverzeichnis Unterhaltsreinigung</t>
  </si>
  <si>
    <t>Umkleiden/Garderoben</t>
  </si>
  <si>
    <t>Unterrichtsräume</t>
  </si>
  <si>
    <t>Werk- und Fachräume/ Arbeitsräume</t>
  </si>
  <si>
    <t>Räume ohne Reinigung bzw. nach Bedarf</t>
  </si>
  <si>
    <t>Raumelement</t>
  </si>
  <si>
    <t>Bestandteile &amp; Tätigkeit</t>
  </si>
  <si>
    <t>Ergänzungsinformation</t>
  </si>
  <si>
    <t>B</t>
  </si>
  <si>
    <t>D</t>
  </si>
  <si>
    <t>E</t>
  </si>
  <si>
    <t>F</t>
  </si>
  <si>
    <t>G</t>
  </si>
  <si>
    <t>H</t>
  </si>
  <si>
    <t>K</t>
  </si>
  <si>
    <t>L</t>
  </si>
  <si>
    <t>S</t>
  </si>
  <si>
    <t>T</t>
  </si>
  <si>
    <t>U</t>
  </si>
  <si>
    <t>W</t>
  </si>
  <si>
    <t>Z</t>
  </si>
  <si>
    <t>BODENARBEITEN</t>
  </si>
  <si>
    <t>Alle Bodenbeläge</t>
  </si>
  <si>
    <t>x</t>
  </si>
  <si>
    <t>k.R.</t>
  </si>
  <si>
    <t>Holzbeläge</t>
  </si>
  <si>
    <t>unter Wegrücken leicht beweglicher Einrichtungsgegenstände</t>
  </si>
  <si>
    <t>Fußbodenabläufe</t>
  </si>
  <si>
    <t>wässern</t>
  </si>
  <si>
    <t>feucht bzw. nass reinigen</t>
  </si>
  <si>
    <t>saugen und reinigen</t>
  </si>
  <si>
    <t>inkl. Einlegekammern</t>
  </si>
  <si>
    <t>HAUPTNUTZUNGSKOMPONENTEN</t>
  </si>
  <si>
    <t>Alle Hauptnutzungskomponenten</t>
  </si>
  <si>
    <t>Beseitigung von Abfall, Griffspuren und groben Verschmutzungen</t>
  </si>
  <si>
    <t>Abfall</t>
  </si>
  <si>
    <t>entleeren, Inhalt in Behältnisse an den entsprechenden Sammelstellen entsorgen, mit entsprechenden Beuteln bestücken</t>
  </si>
  <si>
    <t>Abfallbehälter</t>
  </si>
  <si>
    <t>W1</t>
  </si>
  <si>
    <t>M1</t>
  </si>
  <si>
    <t>Oberflächen, freie Flächen</t>
  </si>
  <si>
    <t>Telefone</t>
  </si>
  <si>
    <t>Lichtschalter, Wandschalter</t>
  </si>
  <si>
    <t>Spiegel</t>
  </si>
  <si>
    <t>Wasch-, Spül- und Ausgussbecken inkl. Ablagen</t>
  </si>
  <si>
    <t>Armaturen, Duschköpfe</t>
  </si>
  <si>
    <t>Duschen, Duschwände</t>
  </si>
  <si>
    <t>Fliesen, Trennwände</t>
  </si>
  <si>
    <t>Spritzbereich</t>
  </si>
  <si>
    <t>Toiletten inkl. Toilettenbrille, Urinale</t>
  </si>
  <si>
    <t>nass reinigen</t>
  </si>
  <si>
    <t>Außenflächen</t>
  </si>
  <si>
    <t>Tafelrinnen</t>
  </si>
  <si>
    <t>k.R</t>
  </si>
  <si>
    <t>NEBENNUTZUNGSKOMPONENTEN</t>
  </si>
  <si>
    <t>Stühle</t>
  </si>
  <si>
    <t>Polsterstühle</t>
  </si>
  <si>
    <t>bei Bedarf Fleckdetachour</t>
  </si>
  <si>
    <t>vollflächig</t>
  </si>
  <si>
    <t>Handläufe und Geländer</t>
  </si>
  <si>
    <t>Sonstige Einrichtungsgegenstände</t>
  </si>
  <si>
    <t xml:space="preserve">fachgerecht reinigen  </t>
  </si>
  <si>
    <t>WAND- und DECKENARBEITEN</t>
  </si>
  <si>
    <t>Regale, Schrankfächer</t>
  </si>
  <si>
    <t>freie Flächen</t>
  </si>
  <si>
    <t>Fensterbänke</t>
  </si>
  <si>
    <t>komplette Flächen innen</t>
  </si>
  <si>
    <t>Kabelkanäle</t>
  </si>
  <si>
    <t>Heizkörper, -verkleidungen</t>
  </si>
  <si>
    <t>J2</t>
  </si>
  <si>
    <t>J4</t>
  </si>
  <si>
    <t>Feuerlöscher</t>
  </si>
  <si>
    <t>J1</t>
  </si>
  <si>
    <t>Spinnweben</t>
  </si>
  <si>
    <t>entfernen</t>
  </si>
  <si>
    <t>So. Wandelemente (Türschilder, Bilderrahmen usw.)</t>
  </si>
  <si>
    <t>Leistungsverzeichnis - Übersicht der Einzelleistungen Grundreinigung</t>
  </si>
  <si>
    <t>Pos.</t>
  </si>
  <si>
    <t>Bestandteile</t>
  </si>
  <si>
    <t>Tätigkeit</t>
  </si>
  <si>
    <t>Bemerkung</t>
  </si>
  <si>
    <t>Mobiliar</t>
  </si>
  <si>
    <t>gesamte Außenflächen incl. Gestelle etc.</t>
  </si>
  <si>
    <t>gründlich nass reinigen</t>
  </si>
  <si>
    <t>Pos. 1 bis 9: 
grundsätzlich mit Mikrofaser, nur wenn aufgrund der Oberflächenmaterialien eine andere Technologie erforderlich ist, darf hiervon abgewichen werden</t>
  </si>
  <si>
    <t>Umkleidespinde</t>
  </si>
  <si>
    <t>gesamte Innenflächen</t>
  </si>
  <si>
    <t>Vitrinen</t>
  </si>
  <si>
    <t>gesamte Außen - und Innenflächen</t>
  </si>
  <si>
    <t>Bilderrahmen</t>
  </si>
  <si>
    <t>Rahmen + Verglasung</t>
  </si>
  <si>
    <t>entstauben, feucht reinigen + polieren</t>
  </si>
  <si>
    <t>Wandelemente</t>
  </si>
  <si>
    <t>Tafeln, Lichtschalter, Steckdosen, Schilder, etc.</t>
  </si>
  <si>
    <t>Schränke, Spinde, Türen</t>
  </si>
  <si>
    <t>Außenflächen über 1,60 m incl. Oberseiten</t>
  </si>
  <si>
    <t>Sanitäre Einrichtungen</t>
  </si>
  <si>
    <t>gesamte Außenflächen, Armaturen etc.</t>
  </si>
  <si>
    <t>abwaschbare Wände</t>
  </si>
  <si>
    <t>gesamte Flächen</t>
  </si>
  <si>
    <t>Heizkörper, Heizungsrohre</t>
  </si>
  <si>
    <t>gründlich feucht bzw. nass reinigen</t>
  </si>
  <si>
    <t>ohne Demontage</t>
  </si>
  <si>
    <t>Geräteräume</t>
  </si>
  <si>
    <t>Boden + Turngeräte</t>
  </si>
  <si>
    <t>gründlich nass wischen bzw. nass reinigen</t>
  </si>
  <si>
    <t>2. Grundreinigung Bodenarbeiten</t>
  </si>
  <si>
    <t>Fliesenböden</t>
  </si>
  <si>
    <t>sonstige Hartböden</t>
  </si>
  <si>
    <t>Teppichböden</t>
  </si>
  <si>
    <t>Shampoonieren + Extrahieren</t>
  </si>
  <si>
    <t>Lose Teppiche</t>
  </si>
  <si>
    <t>gesamte Fläche</t>
  </si>
  <si>
    <t>3. Bei jeder Grundreinigung durchzuführende Leistungen</t>
  </si>
  <si>
    <t>4. Grundsätze und weitere Bestimmungen</t>
  </si>
  <si>
    <t>Die beauftragten Bereiche mit beschichteten bzw. versiegelten Bodenflächen: Fußbodenbeschichtung bzw. -versiegelung vollständig entfernen, neutralisieren, nach Anweisung neu beschichten (mit der gewünschten Substanz - mind. dreifach); ggf. die Versiegelung nicht entfernen, sondern nur gründlich reinigen, wenn die Versiegelung gemäß Auftraggeber in einwandfreiem Zustand ist.</t>
  </si>
  <si>
    <t>Grundsätzlich sind - mit Ausnahme der Decken - alle waagrechten und senkrechten Flächen und Gestelle gründlich nass zu reinigen und nachzutrocknen bzw., wenn nur feucht möglich, gründlich feucht reinigen.Dies gilt auch für alle vorstehend nicht einzeln aufgeführten Raumelemente wie Wand-, Pinnwandleisten und Tafelrahmen.</t>
  </si>
  <si>
    <t>Mindestens eine Woche vor Beginn der Grundreinigung ist mit den jeweiligen Ansprechpartnern abzuklären, wann und wo gereinigt wird.</t>
  </si>
  <si>
    <t>An den jeweiligen Reinigungstagen haben sich die Reinigungskräfte bei dem jeweiligen Ansprechpartner an- und abzumelden.</t>
  </si>
  <si>
    <t>Die Grundreinigung soll schnellstmöglich an aufeinanderfolgenden Tagen ausgeführt werden.</t>
  </si>
  <si>
    <t>Bezeichnung</t>
  </si>
  <si>
    <t>Turnus</t>
  </si>
  <si>
    <t>W5</t>
  </si>
  <si>
    <t>W3</t>
  </si>
  <si>
    <t>W2,5</t>
  </si>
  <si>
    <t>W2</t>
  </si>
  <si>
    <t>W4</t>
  </si>
  <si>
    <t>Duschen, Waschräume</t>
  </si>
  <si>
    <t>M2</t>
  </si>
  <si>
    <t>Teeküchen/Küchen</t>
  </si>
  <si>
    <t>Sanitärräume/WCs/Sanitätsräume</t>
  </si>
  <si>
    <t>W7</t>
  </si>
  <si>
    <t>W6</t>
  </si>
  <si>
    <t>Werk-und Fachräume/Arbeitsräume</t>
  </si>
  <si>
    <t>kR</t>
  </si>
  <si>
    <t>Zwischensumme lohngebundene Kosten</t>
  </si>
  <si>
    <t>5. Selbstkosten (Summe 1 bis 4)</t>
  </si>
  <si>
    <t>Kalkulationszuschlag (Unternehmerzuschlag auf Fertigungslohn)</t>
  </si>
  <si>
    <t>Stundenverrechnungssatz</t>
  </si>
  <si>
    <t>Anteil Sozialversicherungspflichtig Beschäftigte:</t>
  </si>
  <si>
    <t>Gebäude</t>
  </si>
  <si>
    <t>Etage</t>
  </si>
  <si>
    <t>Raum-Nr.</t>
  </si>
  <si>
    <t>Raumbezeichnung</t>
  </si>
  <si>
    <t>Jahres- faktor</t>
  </si>
  <si>
    <t>m² p.a.</t>
  </si>
  <si>
    <t>m²/Std.</t>
  </si>
  <si>
    <t>Std. p.a.</t>
  </si>
  <si>
    <t>SVS</t>
  </si>
  <si>
    <t>EUR p.a.</t>
  </si>
  <si>
    <t>Flur</t>
  </si>
  <si>
    <t>EG</t>
  </si>
  <si>
    <t>2. OG</t>
  </si>
  <si>
    <t>Windfang</t>
  </si>
  <si>
    <t>Turnhalle</t>
  </si>
  <si>
    <t>Estrich</t>
  </si>
  <si>
    <t>Jahresfaktor</t>
  </si>
  <si>
    <t>Verrechenbare Arbeitstage</t>
  </si>
  <si>
    <t>Kalendertage</t>
  </si>
  <si>
    <t>abzüglich Sonntage</t>
  </si>
  <si>
    <t>Feiertage immer an Werktagen</t>
  </si>
  <si>
    <t>=</t>
  </si>
  <si>
    <t>Feiertage auch an Sa/So</t>
  </si>
  <si>
    <t>Summe Feiertage</t>
  </si>
  <si>
    <t>arbeitsfreie Werktage</t>
  </si>
  <si>
    <t>Verrechenbare Tage</t>
  </si>
  <si>
    <t>Häufigkeit</t>
  </si>
  <si>
    <t>J3</t>
  </si>
  <si>
    <t>Tisch-/Wandlampen</t>
  </si>
  <si>
    <t>Steckdosen, sonst. Wandbuchsen</t>
  </si>
  <si>
    <t>Deckenleuchten</t>
  </si>
  <si>
    <t>W14</t>
  </si>
  <si>
    <t>Reinigungshäufigkeit wöchentlich</t>
  </si>
  <si>
    <t>Büros/Bibliothek/Besprechung</t>
  </si>
  <si>
    <t>saugen, bei Bedarf Fleckentfernung</t>
  </si>
  <si>
    <t>Textilböden und Teppiche</t>
  </si>
  <si>
    <t>Beseitigung von losem Abfall und groben Verschmutzungen, sowie Entfernung von Flecken auch auf Textilbelägen</t>
  </si>
  <si>
    <t>feuchtwischen (vorher kehren/saugen) und 1/4-jährlich pflegen mit Holzpflegemittel gemäß Herstellerangaben</t>
  </si>
  <si>
    <t>UG</t>
  </si>
  <si>
    <t>WC Herren</t>
  </si>
  <si>
    <t>WC Damen</t>
  </si>
  <si>
    <t>Putzraum</t>
  </si>
  <si>
    <t>Stein</t>
  </si>
  <si>
    <t>LV-Code</t>
  </si>
  <si>
    <t>OG</t>
  </si>
  <si>
    <t>GESAMTSUMME p.a. (netto ohne USt.)</t>
  </si>
  <si>
    <t>19 % USt.</t>
  </si>
  <si>
    <t>GESAMTSUMME p.a. (brutto inkl. USt.)</t>
  </si>
  <si>
    <t>Summe Unterhaltsreinigung</t>
  </si>
  <si>
    <t xml:space="preserve">   </t>
  </si>
  <si>
    <t>Galerie</t>
  </si>
  <si>
    <t>Sporthalle</t>
  </si>
  <si>
    <t>Konditionsraum</t>
  </si>
  <si>
    <t>Stiefelgang</t>
  </si>
  <si>
    <t>M</t>
  </si>
  <si>
    <t>V</t>
  </si>
  <si>
    <t>Vorbereitungs-/Nebenräume</t>
  </si>
  <si>
    <t>Schalttableaus/Bedienfelder</t>
  </si>
  <si>
    <t>Wandgarderoben, Hakenleisten</t>
  </si>
  <si>
    <t>Eine beauftragte Grundreinigung soll während der Ferien nach Absprache mit den jeweiligen Hausmeistern bzw. Ansprechpartnern durchgeführt werden.</t>
  </si>
  <si>
    <t>Eine beauftragte Grundreinigung in Objekten ohne Ferienzeiten erfolgt in Absprache mit den verantwortlichen Ansprechpartnern raumweise über das Jahr verteilt.</t>
  </si>
  <si>
    <t>Reinigung von Schränken (innen)</t>
  </si>
  <si>
    <t>inkl. Spülvorrichtung, WC-Bürste mit Halterung, Hygienebehälter</t>
  </si>
  <si>
    <t>inkl. Hygienebehälter</t>
  </si>
  <si>
    <t>WC Mädchen</t>
  </si>
  <si>
    <t>Treppenhaus</t>
  </si>
  <si>
    <t>Parkett</t>
  </si>
  <si>
    <t>Linoleum</t>
  </si>
  <si>
    <t>Fliesen</t>
  </si>
  <si>
    <t>PVC</t>
  </si>
  <si>
    <t>Speisesaal</t>
  </si>
  <si>
    <t>Mehrzweckraum</t>
  </si>
  <si>
    <t>Lager</t>
  </si>
  <si>
    <t>Instrumente</t>
  </si>
  <si>
    <t>Lüftung</t>
  </si>
  <si>
    <t>Aufwärmküche</t>
  </si>
  <si>
    <t>Hausmeister</t>
  </si>
  <si>
    <t>WC</t>
  </si>
  <si>
    <t>2.00 Lohngebundene Kosten</t>
  </si>
  <si>
    <t>2.10 Sozialversicherungsbeiträge (Arbeitgeberanteil)</t>
  </si>
  <si>
    <t>2.11 Krankenversicherung auf Produktivlohn</t>
  </si>
  <si>
    <t>2.12 Rentenversicherung auf Produktivlohn</t>
  </si>
  <si>
    <t>2.13 Arbeitslosenversicherung auf Produktivlohn</t>
  </si>
  <si>
    <t>2.14 Pflegeversicherung auf Produktivlohn</t>
  </si>
  <si>
    <t>2.15 U2 Mutterschaftsaufwendungen</t>
  </si>
  <si>
    <t>2.16 U3 Insolvenzgeldumlage</t>
  </si>
  <si>
    <t>2.17 Gesetzliche Unfallversicherung</t>
  </si>
  <si>
    <t>Zwischensumme der Positionen unter 2.10</t>
  </si>
  <si>
    <t>2.20 Soziallöhne</t>
  </si>
  <si>
    <t>2.21 Gesetzliche Feiertage</t>
  </si>
  <si>
    <t xml:space="preserve">        Sozialversicherung auf Pos. 2.21</t>
  </si>
  <si>
    <t>2.22 Urlaubsentgelt</t>
  </si>
  <si>
    <t xml:space="preserve">        Sozialversicherung auf Pos. 2.22</t>
  </si>
  <si>
    <t>2.23 Arbeitsfreistellung</t>
  </si>
  <si>
    <t xml:space="preserve">        Sozialversicherung auf Pos. 2.23</t>
  </si>
  <si>
    <t>2.24 Lohnfortzahlung im Krankheitsfall</t>
  </si>
  <si>
    <t xml:space="preserve">        Sozialversicherung auf Pos. 2.24</t>
  </si>
  <si>
    <t>2.25 Zusätzliches Urlaubsgeld</t>
  </si>
  <si>
    <t xml:space="preserve">        Sozialversicherung auf Pos. 2.25</t>
  </si>
  <si>
    <t>Zwischensumme Soziallöhne inkl. SV-Beiträge auf Soziallöhne</t>
  </si>
  <si>
    <t>Summe Sozialversicherungsbeiträge + Soziallöhne</t>
  </si>
  <si>
    <t xml:space="preserve">2.30 Zusätzliche lohngebundene Kosten </t>
  </si>
  <si>
    <t>2.31 Haftpflichtversicherung</t>
  </si>
  <si>
    <t>2.32 Sonstige Personalkosten</t>
  </si>
  <si>
    <t>3.00 Sonstige auftragsbezogene Kosten</t>
  </si>
  <si>
    <t>3.10b Gehälter Objektleiter</t>
  </si>
  <si>
    <t>3.20 Fahrtkostenzuschuss</t>
  </si>
  <si>
    <t>3.30 Fertigungsmaterial, Maschinen und Geräte, Afa, etc.</t>
  </si>
  <si>
    <t>Zwischensumme sonstige auftragsbezogene Kosten</t>
  </si>
  <si>
    <t>4.0 Unternehmensbezogene Kosten</t>
  </si>
  <si>
    <t>4.10 Gehälter</t>
  </si>
  <si>
    <t>4.11 Gehälter technische Angestellte, inkl. Lohnfolgekosten</t>
  </si>
  <si>
    <t>4.12 Gehälter kaufmännische Angestellte, inkl. Lohnfolgekosten</t>
  </si>
  <si>
    <t>4.20 Fuhrparkkosten</t>
  </si>
  <si>
    <t>4.30 Fertigungshilfskosten</t>
  </si>
  <si>
    <t>4.31 Löhne Hilfsdienste, inkl. Lohnfolgekosten</t>
  </si>
  <si>
    <t>4.32 sonstige Betriebskosten</t>
  </si>
  <si>
    <t>4.40 Schwerbehindertenabgabe</t>
  </si>
  <si>
    <t>4.50 Sonstige Verwaltungskosten</t>
  </si>
  <si>
    <t>4.60 Betriebsratskosten</t>
  </si>
  <si>
    <t>4.70 Sonstige Kosten (Verbandsbeiträge, Zertifizierung, etc.)</t>
  </si>
  <si>
    <t>4.80 Vorfinanzierung Sozialversicherungsbeiträge</t>
  </si>
  <si>
    <t>Zwischensumme unternehmensbezogene Kosten</t>
  </si>
  <si>
    <t>6.00 Gewerbesteuer</t>
  </si>
  <si>
    <t>resultierender Stundenverrechnungssatz (Mischsatz Werktage):</t>
  </si>
  <si>
    <t>Raum-gruppe</t>
  </si>
  <si>
    <t xml:space="preserve">Die den einzelnen Häufigkeitsangaben (siehe Spalte "Turnus")
entsprechenden Jahreshäufigkeiten entnehmen Sie bitte der Tabelle "Turnus". </t>
  </si>
  <si>
    <t>Boden-frequenz</t>
  </si>
  <si>
    <t>Leistungswert
in m²/h</t>
  </si>
  <si>
    <t>Geräte</t>
  </si>
  <si>
    <t>Lehrerzimmer</t>
  </si>
  <si>
    <t>KG</t>
  </si>
  <si>
    <t>Sekretariat</t>
  </si>
  <si>
    <t>Untergrenze LW
in m²/h</t>
  </si>
  <si>
    <t>Obergrenze LW
in m²/h</t>
  </si>
  <si>
    <t>Übersicht der Leistungswerte Grundreinigung</t>
  </si>
  <si>
    <t>Übersicht der Leistungswerte Unterhaltsreinigung</t>
  </si>
  <si>
    <t>Grundreiniger/in</t>
  </si>
  <si>
    <t xml:space="preserve">Grundreinigung </t>
  </si>
  <si>
    <t>Objekteiter (unproduktiv)</t>
  </si>
  <si>
    <t>Aufsicht/Vorarbeiter (unproduktiv)</t>
  </si>
  <si>
    <t>Arbeitseinsatz Unterhaltsreinigung und Grundreinigung</t>
  </si>
  <si>
    <t>produktiver Arbeitseinsatz gesamt</t>
  </si>
  <si>
    <t>2. Grundreinigung</t>
  </si>
  <si>
    <t>Anzahl der Mitarbeiter</t>
  </si>
  <si>
    <t>Summe Grundreinigung</t>
  </si>
  <si>
    <t>Kunstraum</t>
  </si>
  <si>
    <t>Vorraum</t>
  </si>
  <si>
    <t>1. Grundreinigung Mobiliar, Oberflächen und Einrichtung</t>
  </si>
  <si>
    <t>Computerraum</t>
  </si>
  <si>
    <t>Elektro</t>
  </si>
  <si>
    <t>Gruppenraum 2</t>
  </si>
  <si>
    <t>Räume ohne Reinigung bzw. nur nach gesonderter Beautragung</t>
  </si>
  <si>
    <t>siehe Kalkulationsblätter</t>
  </si>
  <si>
    <t>Flure/Verkehrswege/Tribünen</t>
  </si>
  <si>
    <t>Zweckverband Staatliches Gymnasium Oberhaching</t>
  </si>
  <si>
    <t>Alpenstraße 11 
82041 Oberhaching</t>
  </si>
  <si>
    <t>Gymnasium</t>
  </si>
  <si>
    <t>Filterergebnis</t>
  </si>
  <si>
    <t>Gesamtergebnis</t>
  </si>
  <si>
    <t>Gebäude / Gebäudeteil</t>
  </si>
  <si>
    <t>Leistungs-code</t>
  </si>
  <si>
    <t>Bodenbelag</t>
  </si>
  <si>
    <t>EUR/ Reinigung</t>
  </si>
  <si>
    <t>EUR/Monat</t>
  </si>
  <si>
    <t>Technik</t>
  </si>
  <si>
    <t>Umkleide</t>
  </si>
  <si>
    <t>Leistungs code</t>
  </si>
  <si>
    <t>V: Verwaltungsgebäude, sonstige</t>
  </si>
  <si>
    <t>S: Schulen</t>
  </si>
  <si>
    <t>V1A4</t>
  </si>
  <si>
    <t>Unterhaltsreinigung Gymnasium</t>
  </si>
  <si>
    <t>OGTS</t>
  </si>
  <si>
    <t>Eingang</t>
  </si>
  <si>
    <t>Eingang-Technik</t>
  </si>
  <si>
    <t>Büro 3 AP</t>
  </si>
  <si>
    <t>WC D</t>
  </si>
  <si>
    <t>WC H</t>
  </si>
  <si>
    <t>Aufzug</t>
  </si>
  <si>
    <t>Gruppenraum I</t>
  </si>
  <si>
    <t>Fluchttreppe</t>
  </si>
  <si>
    <t>Podest</t>
  </si>
  <si>
    <t>Haustechnik 1</t>
  </si>
  <si>
    <t>Haustechnik 2</t>
  </si>
  <si>
    <t>Bastelraum</t>
  </si>
  <si>
    <t>Bespechung/Hausaufgaben</t>
  </si>
  <si>
    <t>WC Beh.</t>
  </si>
  <si>
    <t>Balkon</t>
  </si>
  <si>
    <t>Gruppenraum 3</t>
  </si>
  <si>
    <t>Leistungs-Code</t>
  </si>
  <si>
    <t>TH</t>
  </si>
  <si>
    <t>Sauberlaufzone</t>
  </si>
  <si>
    <t>Nebenraum Umkleide</t>
  </si>
  <si>
    <t>Sanitär/Dusche/WC</t>
  </si>
  <si>
    <t>Platzwart</t>
  </si>
  <si>
    <t>Außengeräte</t>
  </si>
  <si>
    <t>Tribüne 1</t>
  </si>
  <si>
    <t>Tribüne 2</t>
  </si>
  <si>
    <t>Tribüne 3</t>
  </si>
  <si>
    <t>Treppenhaus 1</t>
  </si>
  <si>
    <t>Treppenhaus 2</t>
  </si>
  <si>
    <t>Treppenhaus 3</t>
  </si>
  <si>
    <t>Geräte 1</t>
  </si>
  <si>
    <t>Putzmittel</t>
  </si>
  <si>
    <t>Lehrer I</t>
  </si>
  <si>
    <t>Geräte 2</t>
  </si>
  <si>
    <t>Lehrer II</t>
  </si>
  <si>
    <t>Lehrer III</t>
  </si>
  <si>
    <t>Geräte III</t>
  </si>
  <si>
    <t>Treppenhaus 4</t>
  </si>
  <si>
    <t>Treppenhaus 5</t>
  </si>
  <si>
    <t>Unterhaltsreinigung Turnhalle</t>
  </si>
  <si>
    <t>Pavillon</t>
  </si>
  <si>
    <t>Mensa</t>
  </si>
  <si>
    <t>Offene Ganztagesschule (OGTS)</t>
  </si>
  <si>
    <t>Aufzüge</t>
  </si>
  <si>
    <t>Turnhallen</t>
  </si>
  <si>
    <t>Ergebnisdefinitionen</t>
  </si>
  <si>
    <t xml:space="preserve">Bodenflächen sind frei von Abfällen und losen Verschmutzungen, wie z. B. Staub, die manuell entfernbar sind </t>
  </si>
  <si>
    <t>Bodenflächen sind frei von durch 2- stufiges Nasswischen entfernbaren losen und haftenden Verschmutzungen, Schlieren und Schmutzeinlagerungen</t>
  </si>
  <si>
    <t>Textil- und Teppichflächen  sind frei von losen Verschmutzungen und Flecken</t>
  </si>
  <si>
    <t>Flächen sind frei von losen und haftenden Verschmutzungen</t>
  </si>
  <si>
    <t>Schmutzfangmatten und Roste sind gesaugt und gereinigt</t>
  </si>
  <si>
    <t>Abfallbehälter sind geleert und ggf. mit neuen Abfallbeuteln bestückt, die verschiedenen Sorten in die jeweiligen Sammelstellen verbracht</t>
  </si>
  <si>
    <t>innen + außen auswischen</t>
  </si>
  <si>
    <t>Flächen sind frei von Griffspuren</t>
  </si>
  <si>
    <t>Die Elemente sind frei von Staub. losen und haftenden Verschmutzungen und sind bestückt</t>
  </si>
  <si>
    <t>Komponenten sind frei von losen und haftenden Verschmutzungen, Kalkablagerungen und Schlieren, gereinigt und trocken</t>
  </si>
  <si>
    <t>inkl. Ablagen</t>
  </si>
  <si>
    <t>Chromteile regelmäßig entkalken</t>
  </si>
  <si>
    <t>Komponenten sind gereinigt und frei von losen und haftenden Verschmutzungen, Kalkablagerungen und Schlieren</t>
  </si>
  <si>
    <t>Die Elemente sind gereinigt und frei von losen und haftenden Verschmutzungen, Kalkablagerungen und Schlieren</t>
  </si>
  <si>
    <t>Küchenmobiliar, Automaten</t>
  </si>
  <si>
    <t>Tafelrinnen sind frei von losen und haftenden Verschmutzungen und trocken</t>
  </si>
  <si>
    <t>unter Beachtung der Sicherheitsvorschriften</t>
  </si>
  <si>
    <t>Flächen sind frei von losen und haftenden Verschmutzungen, Streifen und Schlieren</t>
  </si>
  <si>
    <t>Fensterbänke sind frei von losen, haftenden Verschmutzungen, Staub und Schlieren</t>
  </si>
  <si>
    <t>Gegenstände sind frei von losen und durch Nass-/nebelfeuchtes Wischen entfernbaren haftenden Verschmutzungen</t>
  </si>
  <si>
    <t>Spinnweben sind entfernt</t>
  </si>
  <si>
    <t>Kalkulation Unterhaltsreinigung Gymnasium</t>
  </si>
  <si>
    <t>Kalkulation Unterhaltsreinigung OGTS</t>
  </si>
  <si>
    <t>Unterhaltsreinigung OGTS</t>
  </si>
  <si>
    <t>Kalkulation Unterhaltsreinigung Mensa</t>
  </si>
  <si>
    <t>Unterhaltsreinigung Mensa</t>
  </si>
  <si>
    <t>Gym.</t>
  </si>
  <si>
    <t>Kanal</t>
  </si>
  <si>
    <t>Gasanschluss, Wasseranschluss</t>
  </si>
  <si>
    <t>Heizungsraum</t>
  </si>
  <si>
    <t>Nebenraum Werkstatt</t>
  </si>
  <si>
    <t>Werkstatt</t>
  </si>
  <si>
    <t>Müllraum</t>
  </si>
  <si>
    <t>Durchgang Garage</t>
  </si>
  <si>
    <t>Tiefgarage</t>
  </si>
  <si>
    <t>Lüftung Garage</t>
  </si>
  <si>
    <t>C108</t>
  </si>
  <si>
    <t>C106</t>
  </si>
  <si>
    <t>Lehrsaal Biologie</t>
  </si>
  <si>
    <t>C110</t>
  </si>
  <si>
    <t>C111</t>
  </si>
  <si>
    <t>Lehrsaal Physik</t>
  </si>
  <si>
    <t>C112</t>
  </si>
  <si>
    <t>C109</t>
  </si>
  <si>
    <t>C113</t>
  </si>
  <si>
    <t>C114</t>
  </si>
  <si>
    <t>C115</t>
  </si>
  <si>
    <t xml:space="preserve">WC M </t>
  </si>
  <si>
    <t>C101</t>
  </si>
  <si>
    <t>ÜS.Chemie</t>
  </si>
  <si>
    <t>C103</t>
  </si>
  <si>
    <t>KL.ÜS.Chemie</t>
  </si>
  <si>
    <t>C104</t>
  </si>
  <si>
    <t>ÜS.Biologie</t>
  </si>
  <si>
    <t>C105</t>
  </si>
  <si>
    <t>Vorbereitung Sammlung Chemie</t>
  </si>
  <si>
    <t>C107</t>
  </si>
  <si>
    <t>LS. Chemie</t>
  </si>
  <si>
    <t>Aufzug (Fläche im EG)</t>
  </si>
  <si>
    <t>Schülermitverwaltung</t>
  </si>
  <si>
    <t>Verwaltung</t>
  </si>
  <si>
    <t>Gym. Anbau</t>
  </si>
  <si>
    <t>Klassenraum</t>
  </si>
  <si>
    <t>WC Jungen</t>
  </si>
  <si>
    <t>Flur/Vorbereich</t>
  </si>
  <si>
    <t>Umkleide/Pause</t>
  </si>
  <si>
    <t>Hausanschlussraum</t>
  </si>
  <si>
    <t>Getränkelager</t>
  </si>
  <si>
    <t>Essensausgabe</t>
  </si>
  <si>
    <t>Kochen</t>
  </si>
  <si>
    <t>Spülen</t>
  </si>
  <si>
    <t>Rückgabe</t>
  </si>
  <si>
    <t>Geschirrabgabe</t>
  </si>
  <si>
    <t>Pavillon (Container)</t>
  </si>
  <si>
    <t>Kalkulation Unterhaltsreinigung Pavillon (Container)</t>
  </si>
  <si>
    <t>Unterhaltsreinigung Pavillon (Container)</t>
  </si>
  <si>
    <t>A</t>
  </si>
  <si>
    <t>Aulen/Foyers</t>
  </si>
  <si>
    <t>L M1</t>
  </si>
  <si>
    <t>AU</t>
  </si>
  <si>
    <t>AU W5</t>
  </si>
  <si>
    <t>B W5</t>
  </si>
  <si>
    <t>F W5</t>
  </si>
  <si>
    <t>F W1</t>
  </si>
  <si>
    <t>W W1</t>
  </si>
  <si>
    <t>Reinigungstäglich sind loser Abfall und Grobschmutz zu entfernen</t>
  </si>
  <si>
    <t>Bodenflächen sind frei von durch Feuchtwischen entfernbaren Verschmutzungen und Schlieren</t>
  </si>
  <si>
    <t>Reinigung auch unter losen Teppichen, Absatzstriche mindestens 1 x monatlich entfernen</t>
  </si>
  <si>
    <t>Die Oberflächen sind frei von losen und haftenden Verschmutzungen, sowie schlierenfrei</t>
  </si>
  <si>
    <t>fachgerecht reinigen (je nach Oberfläche)</t>
  </si>
  <si>
    <t>Gestelle nach Bedarf reinigen</t>
  </si>
  <si>
    <t>ohne Tastatur</t>
  </si>
  <si>
    <t>Die Elemente sind frei von losen und haftenden Verschmutzungen und Griffspuren</t>
  </si>
  <si>
    <t>feucht bzw. bei Bedarf nass reinigen + polieren</t>
  </si>
  <si>
    <t>Spiegel sind frei von losen und haftenden Verschmutzungen, Streifen und Schlieren</t>
  </si>
  <si>
    <t>Spritzbereiche der Fliesen, Trennwände</t>
  </si>
  <si>
    <t>Spritzbereiche sind frei von losen und haftenden Verschmutzungen, Kalkablagerungen sowie Schlieren und sind trocken</t>
  </si>
  <si>
    <t>fachgerecht reinigen</t>
  </si>
  <si>
    <t>fachgerecht reinigen + polieren</t>
  </si>
  <si>
    <t>je nach Oberfläche feucht bzw. nass reinigen</t>
  </si>
  <si>
    <t>Lampen sind frei von losen und haftenden Verschmutzungen, Griffspuren und Schlieren</t>
  </si>
  <si>
    <t>Flecken sind entfernt</t>
  </si>
  <si>
    <t>Sonstige Einrichtungsgegenstände sind frei von losen und haftenden Verschmutzungen, Griffspuren und Schlieren</t>
  </si>
  <si>
    <t>Methodik je nach Oberfläche</t>
  </si>
  <si>
    <t>vollflächig fachgerecht reinigen + polieren</t>
  </si>
  <si>
    <t>Einrichtungsgegenstände sind frei von  losen und haftenden Verschmutzungen, Griffspuren und Schlieren</t>
  </si>
  <si>
    <t>Heizkörper sind frei von losen und haftenden Verschmutzungen und Schlieren</t>
  </si>
  <si>
    <t>Feuerlöscher sind frei von losen und haftenden Verschmutzungen und Schlieren</t>
  </si>
  <si>
    <t>weitere Angaben siehe Leistungsbeschreibung</t>
  </si>
  <si>
    <t>L J1</t>
  </si>
  <si>
    <t>L J4</t>
  </si>
  <si>
    <t>B W1</t>
  </si>
  <si>
    <t>W W5</t>
  </si>
  <si>
    <t>U W5</t>
  </si>
  <si>
    <t>G W5</t>
  </si>
  <si>
    <t>V W1</t>
  </si>
  <si>
    <t>Z kR</t>
  </si>
  <si>
    <t>T W1</t>
  </si>
  <si>
    <t>T W5</t>
  </si>
  <si>
    <t>H W5</t>
  </si>
  <si>
    <t>S W5</t>
  </si>
  <si>
    <t>Eingänge/Windfänge</t>
  </si>
  <si>
    <t>E W5</t>
  </si>
  <si>
    <t>Mittagsbetreuung, Speiseräume</t>
  </si>
  <si>
    <t>K W5</t>
  </si>
  <si>
    <t>M W5</t>
  </si>
  <si>
    <t>NG</t>
  </si>
  <si>
    <t>NT</t>
  </si>
  <si>
    <t>Gymnastik-, Sporträume</t>
  </si>
  <si>
    <t>NG W3</t>
  </si>
  <si>
    <t>E W1</t>
  </si>
  <si>
    <t>T M1</t>
  </si>
  <si>
    <t>Hallenwart</t>
  </si>
  <si>
    <t>Windfang Haupteingang</t>
  </si>
  <si>
    <t>Physik</t>
  </si>
  <si>
    <t>Physik Vorbereitung</t>
  </si>
  <si>
    <t>maschinell nass reinigen soweit möglich</t>
  </si>
  <si>
    <t>gesamte Bodenflächen inkl. Fugen und Sockelleisten</t>
  </si>
  <si>
    <t>Parkett- und Holzböden</t>
  </si>
  <si>
    <t>fachgerecht reinigen und polieren</t>
  </si>
  <si>
    <t>gesamte Bodenflächen inkl. Sockelleisten</t>
  </si>
  <si>
    <t>gesamte Fläche inkl. Sockelleisten</t>
  </si>
  <si>
    <t>Grundreinigung Pavillon (Container)</t>
  </si>
  <si>
    <t>Kalkulation Grundreinigung Pavillon (Container)</t>
  </si>
  <si>
    <t>C07</t>
  </si>
  <si>
    <t>Gumminoppen</t>
  </si>
  <si>
    <t>Steinzeug</t>
  </si>
  <si>
    <t>Stein/Parkett</t>
  </si>
  <si>
    <t>Stein/Sauberlauf</t>
  </si>
  <si>
    <t>B101</t>
  </si>
  <si>
    <t>B102</t>
  </si>
  <si>
    <t>B103</t>
  </si>
  <si>
    <t>A105</t>
  </si>
  <si>
    <t>A109</t>
  </si>
  <si>
    <t>A111</t>
  </si>
  <si>
    <t>A113</t>
  </si>
  <si>
    <t>A115</t>
  </si>
  <si>
    <t>A116</t>
  </si>
  <si>
    <t>A117</t>
  </si>
  <si>
    <t>Nadelfilz</t>
  </si>
  <si>
    <t>A118</t>
  </si>
  <si>
    <t>Flur/Kleine Aula</t>
  </si>
  <si>
    <t>A119</t>
  </si>
  <si>
    <t>A120</t>
  </si>
  <si>
    <t>A121</t>
  </si>
  <si>
    <t>A102</t>
  </si>
  <si>
    <t>A104</t>
  </si>
  <si>
    <t>A106</t>
  </si>
  <si>
    <t>Putzkammer</t>
  </si>
  <si>
    <t>A112</t>
  </si>
  <si>
    <t>A114</t>
  </si>
  <si>
    <t>Elastischer Belag</t>
  </si>
  <si>
    <t>C117</t>
  </si>
  <si>
    <t>C116</t>
  </si>
  <si>
    <t>C118</t>
  </si>
  <si>
    <t>C119</t>
  </si>
  <si>
    <t>Natur und Technik Sammlung</t>
  </si>
  <si>
    <t>Treppenhaus bei C106</t>
  </si>
  <si>
    <t>Treppe bei Windfang C114</t>
  </si>
  <si>
    <t>Treppenhaus bei C101</t>
  </si>
  <si>
    <t>Innenhof C</t>
  </si>
  <si>
    <t>Innenhof A</t>
  </si>
  <si>
    <t>Windfang bei Pausenhalle</t>
  </si>
  <si>
    <t>Natur und Technik</t>
  </si>
  <si>
    <t>Biologie Vorbereitung, Sammlung</t>
  </si>
  <si>
    <t>Treppenhaus bei A109</t>
  </si>
  <si>
    <t>Treppenhaus bei C206</t>
  </si>
  <si>
    <t>C210</t>
  </si>
  <si>
    <t>C208</t>
  </si>
  <si>
    <t>C206</t>
  </si>
  <si>
    <t>C209</t>
  </si>
  <si>
    <t>C207</t>
  </si>
  <si>
    <t>C205</t>
  </si>
  <si>
    <t>C204</t>
  </si>
  <si>
    <t>C202</t>
  </si>
  <si>
    <t>C203</t>
  </si>
  <si>
    <t>C201</t>
  </si>
  <si>
    <t>Flur bei C201ff.</t>
  </si>
  <si>
    <t>Treppenhaus gegenüber C201</t>
  </si>
  <si>
    <t>Treppe neben C214</t>
  </si>
  <si>
    <t>C214</t>
  </si>
  <si>
    <t>C212</t>
  </si>
  <si>
    <t>C211</t>
  </si>
  <si>
    <t>C213</t>
  </si>
  <si>
    <t>Flur im Anbau</t>
  </si>
  <si>
    <t>B206</t>
  </si>
  <si>
    <t>B207</t>
  </si>
  <si>
    <t>B208</t>
  </si>
  <si>
    <t>B209</t>
  </si>
  <si>
    <t>WC D bei Verwaltung</t>
  </si>
  <si>
    <t>WC H bei Verwaltung</t>
  </si>
  <si>
    <t>Flur Verwaltung</t>
  </si>
  <si>
    <t>Nebenraum bei B203</t>
  </si>
  <si>
    <t>B203</t>
  </si>
  <si>
    <t>B202</t>
  </si>
  <si>
    <t>B201</t>
  </si>
  <si>
    <t>Treppenhaus neben WCs</t>
  </si>
  <si>
    <t>A205</t>
  </si>
  <si>
    <t>A207</t>
  </si>
  <si>
    <t>A209</t>
  </si>
  <si>
    <t>A200</t>
  </si>
  <si>
    <t>A201</t>
  </si>
  <si>
    <t>A202</t>
  </si>
  <si>
    <t>A204</t>
  </si>
  <si>
    <t>A206</t>
  </si>
  <si>
    <t>A210</t>
  </si>
  <si>
    <t>Treppenhaus neben A209</t>
  </si>
  <si>
    <t>A211</t>
  </si>
  <si>
    <t>A213</t>
  </si>
  <si>
    <t>A215</t>
  </si>
  <si>
    <t>A212</t>
  </si>
  <si>
    <t>A214</t>
  </si>
  <si>
    <t>Gym.Anbau</t>
  </si>
  <si>
    <t>B212</t>
  </si>
  <si>
    <t>Gym.Galerie</t>
  </si>
  <si>
    <t>B301</t>
  </si>
  <si>
    <t>B304</t>
  </si>
  <si>
    <t>B305</t>
  </si>
  <si>
    <t>B306</t>
  </si>
  <si>
    <t>Treppe zur Galerie</t>
  </si>
  <si>
    <t>Treppe zum Lehrerzimmer</t>
  </si>
  <si>
    <t>Textilboden</t>
  </si>
  <si>
    <t>Foyer/Aufenthalt</t>
  </si>
  <si>
    <t>F101</t>
  </si>
  <si>
    <t>Übungsraum Musikschule</t>
  </si>
  <si>
    <t>F102</t>
  </si>
  <si>
    <t>F103</t>
  </si>
  <si>
    <t>F104</t>
  </si>
  <si>
    <t>F105</t>
  </si>
  <si>
    <t>F106</t>
  </si>
  <si>
    <t>F107</t>
  </si>
  <si>
    <t>F108</t>
  </si>
  <si>
    <t>F109</t>
  </si>
  <si>
    <t>PVC und Sauberlaufzone</t>
  </si>
  <si>
    <t>E06</t>
  </si>
  <si>
    <t>E07</t>
  </si>
  <si>
    <t>E08</t>
  </si>
  <si>
    <t>Kugelgarn</t>
  </si>
  <si>
    <t>Teeküche</t>
  </si>
  <si>
    <t>Kopierraum</t>
  </si>
  <si>
    <t>3. Außenabfallbehälter</t>
  </si>
  <si>
    <t>Stückzahl</t>
  </si>
  <si>
    <t>Turnus p.a.</t>
  </si>
  <si>
    <t>Summe Außenabfallbehälter</t>
  </si>
  <si>
    <t>Treppe UG/EG</t>
  </si>
  <si>
    <t>Eingangsbereich/Foyer</t>
  </si>
  <si>
    <t>Fliesen plus Sauberlaufzone</t>
  </si>
  <si>
    <t>D W5</t>
  </si>
  <si>
    <t>G W1</t>
  </si>
  <si>
    <t>C102</t>
  </si>
  <si>
    <t>B104</t>
  </si>
  <si>
    <t>B105</t>
  </si>
  <si>
    <t>Biologie Sammlung</t>
  </si>
  <si>
    <t>Flur C101 bis C110</t>
  </si>
  <si>
    <t>Windfang bei C111</t>
  </si>
  <si>
    <t>B106</t>
  </si>
  <si>
    <t>Kleiner Musiksaal</t>
  </si>
  <si>
    <t>Großer Musiksaal</t>
  </si>
  <si>
    <t>Treppenhaus bei WCs</t>
  </si>
  <si>
    <t>A101</t>
  </si>
  <si>
    <t>A103</t>
  </si>
  <si>
    <t>Kunst Vorbereitung</t>
  </si>
  <si>
    <t>Kunst</t>
  </si>
  <si>
    <t>A108</t>
  </si>
  <si>
    <t>Silentium</t>
  </si>
  <si>
    <t>C205a</t>
  </si>
  <si>
    <t>Medienkammer Verwaltung</t>
  </si>
  <si>
    <t>B204</t>
  </si>
  <si>
    <t>B205</t>
  </si>
  <si>
    <t>Schulleitung</t>
  </si>
  <si>
    <t>B211</t>
  </si>
  <si>
    <t>Stilles Lehrerzimmer</t>
  </si>
  <si>
    <t>A203</t>
  </si>
  <si>
    <t>A204a</t>
  </si>
  <si>
    <t>Beratungslehrer</t>
  </si>
  <si>
    <t>A208</t>
  </si>
  <si>
    <t>Schülerzeitung</t>
  </si>
  <si>
    <t>Geographiesammlung</t>
  </si>
  <si>
    <t>Beton</t>
  </si>
  <si>
    <t>Parkett / Treppe Stein</t>
  </si>
  <si>
    <t>C102a</t>
  </si>
  <si>
    <t>K W2</t>
  </si>
  <si>
    <t>Pausenhalle und Foyer</t>
  </si>
  <si>
    <t xml:space="preserve">WC D </t>
  </si>
  <si>
    <t>A107</t>
  </si>
  <si>
    <t>JSA (Büro)</t>
  </si>
  <si>
    <t>WC H gegenüber C201</t>
  </si>
  <si>
    <t>WC D dito</t>
  </si>
  <si>
    <t>Flur bei Lehrerzimmer</t>
  </si>
  <si>
    <t>B302/3</t>
  </si>
  <si>
    <t>Ruheraum</t>
  </si>
  <si>
    <t>C06</t>
  </si>
  <si>
    <t>C03</t>
  </si>
  <si>
    <t>A01</t>
  </si>
  <si>
    <t>C02</t>
  </si>
  <si>
    <t>C01</t>
  </si>
  <si>
    <t>B01</t>
  </si>
  <si>
    <t>Archiv</t>
  </si>
  <si>
    <t>B02</t>
  </si>
  <si>
    <t>B03</t>
  </si>
  <si>
    <t>B04</t>
  </si>
  <si>
    <t>Server</t>
  </si>
  <si>
    <t>T.A. (Technik Aufzug)</t>
  </si>
  <si>
    <t>A02</t>
  </si>
  <si>
    <t>Treppe zu C07</t>
  </si>
  <si>
    <t>Lager, Lehrmittel (Bibliothek)</t>
  </si>
  <si>
    <t>Kunstkeller Musik</t>
  </si>
  <si>
    <t>Theater AG</t>
  </si>
  <si>
    <t>C04</t>
  </si>
  <si>
    <t>A03</t>
  </si>
  <si>
    <t>Chemie WC Lehrer</t>
  </si>
  <si>
    <t>WC H bei C101</t>
  </si>
  <si>
    <t>WC D bei C101</t>
  </si>
  <si>
    <t>Keramikwerkstatt</t>
  </si>
  <si>
    <t>Sekr. und Stv. Schulleitung</t>
  </si>
  <si>
    <t>Elternsprechzimmer und Flur</t>
  </si>
  <si>
    <t>Büro, Flur, Übungsraum Musikschule</t>
  </si>
  <si>
    <t>F110</t>
  </si>
  <si>
    <t>F111</t>
  </si>
  <si>
    <t>Küche (nur Boden zu reinigen)</t>
  </si>
  <si>
    <t>B W2</t>
  </si>
  <si>
    <t>S W1</t>
  </si>
  <si>
    <t>Sprachenzentrum</t>
  </si>
  <si>
    <t>Technik und Anschlussraum</t>
  </si>
  <si>
    <t>Klassenzimmer u. Musikschule</t>
  </si>
  <si>
    <t>WC Lehrer, 1. Hilfe, Unterrichtsmaterial</t>
  </si>
  <si>
    <t>D112</t>
  </si>
  <si>
    <t>D111</t>
  </si>
  <si>
    <t>D101</t>
  </si>
  <si>
    <t>D100</t>
  </si>
  <si>
    <t>D132</t>
  </si>
  <si>
    <t>D131</t>
  </si>
  <si>
    <t>D122</t>
  </si>
  <si>
    <t>D121</t>
  </si>
  <si>
    <t>D008</t>
  </si>
  <si>
    <t>D006</t>
  </si>
  <si>
    <t>D031</t>
  </si>
  <si>
    <t>D021</t>
  </si>
  <si>
    <t>D002</t>
  </si>
  <si>
    <t>D005</t>
  </si>
  <si>
    <t>Duschraum Lehrer</t>
  </si>
  <si>
    <t>D004</t>
  </si>
  <si>
    <t>D007</t>
  </si>
  <si>
    <t>D011</t>
  </si>
  <si>
    <t>D003</t>
  </si>
  <si>
    <t>Gitterrost</t>
  </si>
  <si>
    <t>HD-PVC</t>
  </si>
  <si>
    <t>Raum-Nr./ Trakt</t>
  </si>
  <si>
    <t>Erste Hilfe/Lager</t>
  </si>
  <si>
    <t>L W1</t>
  </si>
  <si>
    <t>Preis pro Tag</t>
  </si>
  <si>
    <t>Kalkulation Grundreinigung Gymnasium</t>
  </si>
  <si>
    <t>Grundreinigung Gymnasium</t>
  </si>
  <si>
    <t>Kalkulation Grundreinigung Mensa</t>
  </si>
  <si>
    <t>Grundreinigung Mensa</t>
  </si>
  <si>
    <t>Grundreinigung Turnhalle</t>
  </si>
  <si>
    <t>Kalkulation Grundreinigung OGTS</t>
  </si>
  <si>
    <t>Grundreinigung OGTS</t>
  </si>
  <si>
    <t>Reinigungskraft UHR</t>
  </si>
  <si>
    <t>Aulen / Foyers</t>
  </si>
  <si>
    <t>Büros / Bibliothek / Besprechung</t>
  </si>
  <si>
    <t>Eingänge/ Windfänge</t>
  </si>
  <si>
    <t>Flure / Verkehrswege / Tribünen</t>
  </si>
  <si>
    <t>Gruppenräume / Mehrzweckräume / Aufenthalt</t>
  </si>
  <si>
    <t>Umkleiden / Garderoben</t>
  </si>
  <si>
    <t>Teeküchen / Küchen</t>
  </si>
  <si>
    <t>Sanitärräume / WCs / Sanitätsräume</t>
  </si>
  <si>
    <t>Sauberlauf</t>
  </si>
  <si>
    <t>Grünanlage</t>
  </si>
  <si>
    <t>Hartbelag</t>
  </si>
  <si>
    <t>Kalkulation Unterhaltsreinigung Turnhalle</t>
  </si>
  <si>
    <t>Kalkulation Grundreinigung Turnhalle</t>
  </si>
  <si>
    <t>reinigungstäglich Griffspuren, monatlich komplett</t>
  </si>
  <si>
    <t>Sonderarbeiten: nach Beauftragung</t>
  </si>
  <si>
    <t>E0</t>
  </si>
  <si>
    <t>Besprechung/ Hausaufgaben</t>
  </si>
  <si>
    <t>Treppe</t>
  </si>
  <si>
    <t>E-1 - E0 - E+1</t>
  </si>
  <si>
    <t>E-1</t>
  </si>
  <si>
    <t>E 0 - E+1</t>
  </si>
  <si>
    <t>E+2 - E+3</t>
  </si>
  <si>
    <t>E+2</t>
  </si>
  <si>
    <t>Estrich u. Beschichtung</t>
  </si>
  <si>
    <t>E+1</t>
  </si>
  <si>
    <t>Treppen/Podeste/Balkone</t>
  </si>
  <si>
    <t>Treppen / Podeste / Balkone</t>
  </si>
  <si>
    <t>E+3</t>
  </si>
  <si>
    <t>Treppe zu E+3</t>
  </si>
  <si>
    <t xml:space="preserve"> B W2</t>
  </si>
  <si>
    <t>Außenflächen, Oberflächen</t>
  </si>
  <si>
    <t>Tische, Ablagen, Arbeitsplatten Küchen, Sanitätsliege</t>
  </si>
  <si>
    <t>Lampen sind frei von durch fachgerechtes Reinigen entfernbaren losen und haftenden Verschmutzungen, Griffspuren und Schlieren</t>
  </si>
  <si>
    <t>Steckdosen sind frei von losen und haftenden Verschmutzungen, Griffspuren und Schlieren</t>
  </si>
  <si>
    <t>Handläufe und Geländer sind frei von losen und haftenden Verschmutzungen, Griffspuren und Schlieren</t>
  </si>
  <si>
    <t>Abfallbehälter sind frei von losen und von durch Nasswischen entfernbaren haftenden Verschmutzungen</t>
  </si>
  <si>
    <t>unter Wegrücken/-schieben leicht beweglicher Einrichtungsgegenstände inkl. Teppiche</t>
  </si>
  <si>
    <t>Lager/Archive/Technik/ Mehrzweckräume mit seltener Nutzung</t>
  </si>
  <si>
    <t>Teeküchen/Küchen (nur Boden!)</t>
  </si>
  <si>
    <t>Gruppenräume/Mehrzweckräume/ Aufenthalt</t>
  </si>
  <si>
    <t>Tägliche (Mo-Fr) Leerung u. Reinigung Außenabfallbehälter Schulgelände gemäß Leistungsbeschreibung Ziffer 4.4</t>
  </si>
  <si>
    <t>Fußleisten, Einstiegabschlußleisten, Türführungsschienen</t>
  </si>
  <si>
    <t>Stühle, Sitzmöbel, Bänke</t>
  </si>
  <si>
    <t>4. Sonderarbeiten auf Stückbasis</t>
  </si>
  <si>
    <t>Stk. p.a.</t>
  </si>
  <si>
    <t>Reinigung von Küchenzeilen innen (Länge im Durchschnitt 4 m)</t>
  </si>
  <si>
    <t>Unterhalts- und Grundreinigung</t>
  </si>
  <si>
    <t>Z/Bed</t>
  </si>
  <si>
    <t>Teeküchen / Küchen (nur Boden)</t>
  </si>
  <si>
    <t>2-stufig nasswischen, vorher Entfernung von losem Schmutz durch Kehren/Saugen, ggf. Teppiche beiseite schieben</t>
  </si>
  <si>
    <t>Schmutzfangmatten, Sauberlaufzonen</t>
  </si>
  <si>
    <t>Garderoben, Schränke, Vitrinen, Schaukästen, Spinde</t>
  </si>
  <si>
    <t>5. Sonderarbeiten auf Stundenbasis</t>
  </si>
  <si>
    <t>Baugrobreinigung</t>
  </si>
  <si>
    <t>Baufeinreinigung</t>
  </si>
  <si>
    <t>Schätzungen nach Erfahrung des Auftraggebers. Abgerechnet wird nach tatsächlich erbrachter Leistung</t>
  </si>
  <si>
    <t xml:space="preserve">Summe Sonderarbeiten Stückbasis </t>
  </si>
  <si>
    <t>Summe Sonderarbeiten Stundenbasis</t>
  </si>
  <si>
    <t>Sonstige Sonderarbeiten auf Regie auf Stundenbasis</t>
  </si>
  <si>
    <t>inkl. Steighilfen</t>
  </si>
  <si>
    <t>Lüftungen und Wandlampen</t>
  </si>
  <si>
    <t>alle Griffspuren rückstandsfrei entfernen</t>
  </si>
  <si>
    <t>gründlich fachgerecht reinigen</t>
  </si>
  <si>
    <t>Hinweis: bei Nassreinigung ist anschließend stets ein Nachtrocknen auszuführen, um Schlieren und Schmutzablagerungen zu vermeiden</t>
  </si>
  <si>
    <t>Griffbereiche von Türen, Schranktüren, Glastüren/-flächen und so. Innenflächen, Aufzugstüren und -wänden</t>
  </si>
  <si>
    <t>Türen, Schranktüren, Aufzugstüren und -wände</t>
  </si>
  <si>
    <t>D103</t>
  </si>
  <si>
    <t>D102</t>
  </si>
  <si>
    <t>Gesamt</t>
  </si>
  <si>
    <t>UHR</t>
  </si>
  <si>
    <t>Anteil Minijobber:</t>
  </si>
  <si>
    <t>Produktivlohn in € gesamt p.a.:</t>
  </si>
  <si>
    <t>Hinweis: bei Nassreinigung ist anschließend stets ein Nachtrocknen auszuführen, um Schlieren und Schmutzablagerungen zu vermeiden.</t>
  </si>
  <si>
    <t>gründlich reinigen, Schutzschichten gemäß der Pflegeanleitungen entfernen und in Absprache mit dem Auftraggeber erneuern</t>
  </si>
  <si>
    <t>Hartbeläge (Fliesen-, Stein- und Estrichböden, elastische Beläge etc.)</t>
  </si>
  <si>
    <t>SVS OL/VA</t>
  </si>
  <si>
    <t>SVS UHR OL/VA</t>
  </si>
  <si>
    <t>Aufstuhlen</t>
  </si>
  <si>
    <t>Stühle sind aufgestuhlt</t>
  </si>
  <si>
    <t>Dies gilt nur für den Speisesaal in der Mensa</t>
  </si>
  <si>
    <t>Schutzschicht muß 3 x aufgetragen werden;
Verwendung von Hartbeschichtungen (Polymerdispersionen) nur nach Rücksprache mit dem Auftraggeber</t>
  </si>
  <si>
    <t>Das Aufbringen von Nässe ist nur soweit zulässig, als hierdurch keine Substanzschädigung auftritt</t>
  </si>
  <si>
    <t>E W3</t>
  </si>
  <si>
    <t>T W3</t>
  </si>
  <si>
    <t>W W3</t>
  </si>
  <si>
    <t>F W3</t>
  </si>
  <si>
    <t>A W3</t>
  </si>
  <si>
    <t>AU W3</t>
  </si>
  <si>
    <t>G W3</t>
  </si>
  <si>
    <t>H W3</t>
  </si>
  <si>
    <t>NT W3</t>
  </si>
  <si>
    <t xml:space="preserve"> NT W3</t>
  </si>
  <si>
    <t>Stundenverrechnungssatz Unterhaltsreinigung</t>
  </si>
  <si>
    <t>SV-pflichtig Beschäftigte ab 2.000 €</t>
  </si>
  <si>
    <t>Midijobber</t>
  </si>
  <si>
    <t>Minijobber</t>
  </si>
  <si>
    <t>Prozent</t>
  </si>
  <si>
    <t>Euro</t>
  </si>
  <si>
    <t>1.00 Produktivlöhne</t>
  </si>
  <si>
    <t>Anteil SV-pflichtige</t>
  </si>
  <si>
    <t>Anteil Midi-jobber</t>
  </si>
  <si>
    <t>Anteil Mini-jobber</t>
  </si>
  <si>
    <t>sep. Pos.</t>
  </si>
  <si>
    <t>3.10a Löhne Aufsichten/Vorarbeiter inkl. Sozialer Folgeko.</t>
  </si>
  <si>
    <t>3.40 Sondereinzelkosten inkl. Qualitätsmanagement</t>
  </si>
  <si>
    <t>4.51 Kosten für IT / IT-Sicherheit</t>
  </si>
  <si>
    <t>7.00 Wagnis- / Gewinnzuschlag</t>
  </si>
  <si>
    <t>Anteil Midijobber:</t>
  </si>
  <si>
    <t>Lohnkostenanteil:</t>
  </si>
  <si>
    <t>Stundenverrechnungssatz Grundreinigung</t>
  </si>
  <si>
    <t>Summe:</t>
  </si>
  <si>
    <t>PREISBLATT Unterhalts- und Grundreinigung</t>
  </si>
  <si>
    <t xml:space="preserve">Basisinformation </t>
  </si>
  <si>
    <t>Bodenbelag (nur zur Info)</t>
  </si>
  <si>
    <t>Decken-/Balkenkonstruktion</t>
  </si>
  <si>
    <t>E + 2</t>
  </si>
  <si>
    <t>WC-Papier, Handtuchspender, Seifenspender, Desinfektionsmittelspender</t>
  </si>
  <si>
    <t>Griffbereiche (Unterseiten) sind immer mit zu reinigen</t>
  </si>
  <si>
    <r>
      <t xml:space="preserve">vollflächige Reinigung; </t>
    </r>
    <r>
      <rPr>
        <b/>
        <sz val="12"/>
        <rFont val="Arial"/>
        <family val="2"/>
      </rPr>
      <t>Achtung: Glas</t>
    </r>
    <r>
      <rPr>
        <sz val="12"/>
        <rFont val="Arial"/>
        <family val="2"/>
      </rPr>
      <t xml:space="preserve">türen und sonstige Innenglasflächen sind bzgl. der </t>
    </r>
    <r>
      <rPr>
        <b/>
        <sz val="12"/>
        <rFont val="Arial"/>
        <family val="2"/>
      </rPr>
      <t>vollflächigen</t>
    </r>
    <r>
      <rPr>
        <sz val="12"/>
        <rFont val="Arial"/>
        <family val="2"/>
      </rPr>
      <t xml:space="preserve"> Reinigung ausdrücklich nicht im Leistungsumfang enthalten. Diese sind der Leistung Glas- und Rahmenreinigung (anderer Auftrag) zugeordnet.</t>
    </r>
  </si>
  <si>
    <t>unter Beachtung der Sicherheitsvorschriften; nur in Räumen, in denen keine Balken vorhanden sind. Lampen in Räumen mit Balken gehören zusammen mit den Balken zum Leistungsumfang der Glas- und Rahmenreinigung, also einem anderen Auftrag. Siehe hierzu Tabelle "Räume mit_ohne Balken"</t>
  </si>
  <si>
    <t>Komponenten sind frei von losen und haftenden Verschmutzungen, Streifen,Schlieren und Griffspuren</t>
  </si>
  <si>
    <t>Die Hauptnutzungskomponenten sind frei von Abfällen und groben Verschmutzungen, die manuell entfernbar sind, sowie Griffspuren</t>
  </si>
  <si>
    <t>Aufzug (Fläche im EG aufgeführt)</t>
  </si>
  <si>
    <t>Räume mit und ohne Balken Gymnasium, OGTS und Turnhalle</t>
  </si>
  <si>
    <t>Summe € pro Leistungscode</t>
  </si>
  <si>
    <t>Decken-balken vorhanden? (x=ja, 0=nein)</t>
  </si>
  <si>
    <t>Produktive Leistungen:</t>
  </si>
  <si>
    <t>Std./Jahr OL/VA</t>
  </si>
  <si>
    <t>Unproduktive Leistungen UHR:</t>
  </si>
  <si>
    <t>Raumgruppen</t>
  </si>
  <si>
    <t xml:space="preserve">Büro Schulpsychologin </t>
  </si>
  <si>
    <t xml:space="preserve">Klassenraum </t>
  </si>
  <si>
    <t>Werk-und Fachräume/sonstige Arbeitsräume</t>
  </si>
  <si>
    <t>Elemente sind frei von losen und haftenden Verschmutzungen, Streifen, Schlieren und Griffspuren</t>
  </si>
  <si>
    <t>Fußbodenabläufe sind gewässert und gereinigt</t>
  </si>
  <si>
    <t>bei nass reinigen immer nachtrocknen</t>
  </si>
  <si>
    <t>fachgerecht reinigen, bei Bedarf bestücken</t>
  </si>
  <si>
    <t>Reinigung grundsätzlich bis Raumhöhe, bei Nassreinigen stets nachtrocknen</t>
  </si>
  <si>
    <t>Sonstige Wandelemente sind frei von losen und haftenden Verschmutzungen, Griffspuren und Schlieren</t>
  </si>
  <si>
    <r>
      <rPr>
        <b/>
        <sz val="12"/>
        <rFont val="Arial"/>
        <family val="2"/>
      </rPr>
      <t xml:space="preserve">Das Aus- und Einräumen </t>
    </r>
    <r>
      <rPr>
        <sz val="12"/>
        <rFont val="Arial"/>
        <family val="2"/>
      </rPr>
      <t>beweglicher Gegenstände hat der Reinigungsdienstleister zu übernehmen und in die Preise einzukalkulieren.
Dies ist also ausdrücklich durch den Reinigungsdienstleister zu erledigen.
Grundsätzlich werden bei einer beauftragten Grundreinigung des Bodens die Räume mit Ausnahme von fest eingebauten oder schweren Elementen (Einbauschränke etc.) komplett freigeräumt. Eine homogene Grundreinigung und Einpflege ist unbedingtes Ziel.</t>
    </r>
  </si>
  <si>
    <t>nass reinigen und nachtrocknen</t>
  </si>
  <si>
    <t>Weitere Hinweise: siehe "Leistungsbeschreibung Gymnasium Oberhaching"</t>
  </si>
  <si>
    <t>Sollte Ihr System die Seiten nicht optimal wiedergeben, so verändern Sie bitte
die Druckansichten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</si>
</sst>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164" formatCode="_-* #,##0.00\ _€_-;\-* #,##0.00\ _€_-;_-* &quot;-&quot;??\ _€_-;_-@_-"/>
    <numFmt numFmtId="165" formatCode="0.00&quot; m²&quot;"/>
    <numFmt numFmtId="166" formatCode="#,##0.00&quot; m²&quot;"/>
    <numFmt numFmtId="167" formatCode="#,##0.00\ &quot;€&quot;"/>
    <numFmt numFmtId="168" formatCode="0.000%"/>
    <numFmt numFmtId="169" formatCode="_-* #,##0.00\ [$€]_-;\-* #,##0.00\ [$€]_-;_-* &quot;-&quot;??\ [$€]_-;_-@_-"/>
    <numFmt numFmtId="170" formatCode="0.00&quot; EUR&quot;"/>
    <numFmt numFmtId="171" formatCode="#,##0&quot; m²&quot;"/>
    <numFmt numFmtId="172" formatCode="#,##0.00&quot; m²/h&quot;"/>
    <numFmt numFmtId="173" formatCode="_-* #,##0.00\ [$€-407]_-;\-* #,##0.00\ [$€-407]_-;_-* &quot;-&quot;??\ [$€-407]_-;_-@_-"/>
    <numFmt numFmtId="174" formatCode="0.00&quot; m²/h&quot;"/>
    <numFmt numFmtId="175" formatCode="_-* #,##0.00\ [$€-1]_-;\-* #,##0.00\ [$€-1]_-;_-* &quot;-&quot;??\ [$€-1]_-"/>
    <numFmt numFmtId="176" formatCode="dd/mm/yyyy;@"/>
    <numFmt numFmtId="177" formatCode="0&quot; Abrechnungsmonate&quot;"/>
  </numFmts>
  <fonts count="68" x14ac:knownFonts="1">
    <font>
      <sz val="11"/>
      <color theme="1"/>
      <name val="Calibri"/>
      <family val="2"/>
      <scheme val="minor"/>
    </font>
    <font>
      <sz val="10"/>
      <name val="Arial"/>
      <family val="2"/>
    </font>
    <font>
      <b/>
      <sz val="16"/>
      <name val="Arial"/>
      <family val="2"/>
    </font>
    <font>
      <sz val="12"/>
      <name val="Arial"/>
      <family val="2"/>
    </font>
    <font>
      <sz val="10"/>
      <name val="Verdana"/>
      <family val="2"/>
    </font>
    <font>
      <b/>
      <sz val="11"/>
      <name val="Arial"/>
      <family val="2"/>
    </font>
    <font>
      <b/>
      <sz val="10"/>
      <name val="Arial"/>
      <family val="2"/>
    </font>
    <font>
      <sz val="11"/>
      <name val="Arial"/>
      <family val="2"/>
    </font>
    <font>
      <b/>
      <sz val="12"/>
      <name val="Arial"/>
      <family val="2"/>
    </font>
    <font>
      <sz val="12"/>
      <color indexed="53"/>
      <name val="Arial"/>
      <family val="2"/>
    </font>
    <font>
      <sz val="12"/>
      <color indexed="23"/>
      <name val="Arial"/>
      <family val="2"/>
    </font>
    <font>
      <sz val="16"/>
      <color indexed="23"/>
      <name val="Arial"/>
      <family val="2"/>
    </font>
    <font>
      <sz val="10"/>
      <name val="Tahoma"/>
      <family val="2"/>
    </font>
    <font>
      <b/>
      <sz val="10"/>
      <color indexed="54"/>
      <name val="Tahoma"/>
      <family val="2"/>
    </font>
    <font>
      <sz val="10"/>
      <color indexed="54"/>
      <name val="Verdana"/>
      <family val="2"/>
    </font>
    <font>
      <sz val="12"/>
      <color indexed="54"/>
      <name val="Arial"/>
      <family val="2"/>
    </font>
    <font>
      <sz val="12"/>
      <name val="Times New Roman"/>
      <family val="1"/>
    </font>
    <font>
      <b/>
      <sz val="11"/>
      <color indexed="54"/>
      <name val="Arial"/>
      <family val="2"/>
    </font>
    <font>
      <b/>
      <sz val="11"/>
      <color indexed="62"/>
      <name val="Arial"/>
      <family val="2"/>
    </font>
    <font>
      <sz val="11"/>
      <color indexed="54"/>
      <name val="Arial"/>
      <family val="2"/>
    </font>
    <font>
      <sz val="11"/>
      <color indexed="62"/>
      <name val="Arial"/>
      <family val="2"/>
    </font>
    <font>
      <sz val="10"/>
      <color indexed="62"/>
      <name val="Arial"/>
      <family val="2"/>
    </font>
    <font>
      <sz val="10"/>
      <color indexed="54"/>
      <name val="Arial"/>
      <family val="2"/>
    </font>
    <font>
      <b/>
      <sz val="12"/>
      <color indexed="18"/>
      <name val="Arial"/>
      <family val="2"/>
    </font>
    <font>
      <sz val="12"/>
      <color indexed="18"/>
      <name val="Arial"/>
      <family val="2"/>
    </font>
    <font>
      <b/>
      <sz val="11"/>
      <color indexed="9"/>
      <name val="Arial"/>
      <family val="2"/>
    </font>
    <font>
      <b/>
      <sz val="10"/>
      <color indexed="9"/>
      <name val="Arial"/>
      <family val="2"/>
    </font>
    <font>
      <b/>
      <sz val="12"/>
      <color indexed="9"/>
      <name val="Arial"/>
      <family val="2"/>
    </font>
    <font>
      <sz val="10"/>
      <color indexed="9"/>
      <name val="Arial"/>
      <family val="2"/>
    </font>
    <font>
      <sz val="12"/>
      <color indexed="9"/>
      <name val="Arial"/>
      <family val="2"/>
    </font>
    <font>
      <sz val="10"/>
      <color indexed="10"/>
      <name val="Arial"/>
      <family val="2"/>
    </font>
    <font>
      <sz val="12"/>
      <color indexed="10"/>
      <name val="Arial"/>
      <family val="2"/>
    </font>
    <font>
      <sz val="12"/>
      <color indexed="56"/>
      <name val="Arial"/>
      <family val="2"/>
    </font>
    <font>
      <sz val="12"/>
      <color indexed="8"/>
      <name val="Arial"/>
      <family val="2"/>
    </font>
    <font>
      <sz val="9"/>
      <color indexed="10"/>
      <name val="Arial"/>
      <family val="2"/>
    </font>
    <font>
      <b/>
      <sz val="12"/>
      <color indexed="56"/>
      <name val="Arial"/>
      <family val="2"/>
    </font>
    <font>
      <b/>
      <sz val="11"/>
      <color indexed="56"/>
      <name val="Arial"/>
      <family val="2"/>
    </font>
    <font>
      <b/>
      <sz val="10"/>
      <color theme="0"/>
      <name val="Arial"/>
      <family val="2"/>
    </font>
    <font>
      <sz val="12"/>
      <color theme="1"/>
      <name val="Arial"/>
      <family val="2"/>
    </font>
    <font>
      <sz val="10"/>
      <color rgb="FFFF0000"/>
      <name val="Arial"/>
      <family val="2"/>
    </font>
    <font>
      <sz val="10"/>
      <color theme="0"/>
      <name val="Arial"/>
      <family val="2"/>
    </font>
    <font>
      <sz val="10"/>
      <color theme="1"/>
      <name val="Arial"/>
      <family val="2"/>
    </font>
    <font>
      <sz val="11"/>
      <color theme="1"/>
      <name val="Calibri"/>
      <family val="2"/>
      <scheme val="minor"/>
    </font>
    <font>
      <sz val="11"/>
      <name val="Arial"/>
      <family val="2"/>
      <charset val="204"/>
    </font>
    <font>
      <b/>
      <sz val="11"/>
      <name val="Arial"/>
      <family val="2"/>
      <charset val="204"/>
    </font>
    <font>
      <b/>
      <sz val="11"/>
      <color rgb="FF002060"/>
      <name val="Arial"/>
      <family val="2"/>
    </font>
    <font>
      <sz val="11"/>
      <color indexed="8"/>
      <name val="Calibri"/>
      <family val="2"/>
    </font>
    <font>
      <sz val="11"/>
      <color indexed="9"/>
      <name val="Calibri"/>
      <family val="2"/>
    </font>
    <font>
      <sz val="10"/>
      <name val="MS Sans Serif"/>
      <family val="2"/>
    </font>
    <font>
      <b/>
      <sz val="11"/>
      <color theme="0"/>
      <name val="Arial"/>
      <family val="2"/>
    </font>
    <font>
      <sz val="12"/>
      <color rgb="FFFF0000"/>
      <name val="Arial"/>
      <family val="2"/>
    </font>
    <font>
      <sz val="11"/>
      <name val="Verdana"/>
      <family val="2"/>
    </font>
    <font>
      <b/>
      <sz val="10"/>
      <name val="Verdana"/>
      <family val="2"/>
    </font>
    <font>
      <b/>
      <sz val="10"/>
      <color indexed="9"/>
      <name val="Verdana"/>
      <family val="2"/>
    </font>
    <font>
      <b/>
      <sz val="10"/>
      <color theme="0"/>
      <name val="Verdana"/>
      <family val="2"/>
    </font>
    <font>
      <b/>
      <sz val="12"/>
      <color theme="0"/>
      <name val="Arial"/>
      <family val="2"/>
    </font>
    <font>
      <sz val="12"/>
      <color theme="0"/>
      <name val="Arial"/>
      <family val="2"/>
    </font>
    <font>
      <sz val="8"/>
      <name val="Calibri"/>
      <family val="2"/>
      <scheme val="minor"/>
    </font>
    <font>
      <b/>
      <sz val="14"/>
      <color indexed="9"/>
      <name val="Arial"/>
      <family val="2"/>
    </font>
    <font>
      <b/>
      <sz val="18"/>
      <color indexed="23"/>
      <name val="Arial"/>
      <family val="2"/>
    </font>
    <font>
      <sz val="8"/>
      <color rgb="FFFF0000"/>
      <name val="Arial"/>
      <family val="2"/>
    </font>
    <font>
      <sz val="14"/>
      <name val="Arial"/>
      <family val="2"/>
    </font>
    <font>
      <sz val="10"/>
      <color indexed="8"/>
      <name val="MS Sans Serif"/>
      <family val="2"/>
    </font>
    <font>
      <b/>
      <sz val="9"/>
      <color indexed="54"/>
      <name val="Arial"/>
      <family val="2"/>
    </font>
    <font>
      <b/>
      <sz val="11"/>
      <color rgb="FFFF0000"/>
      <name val="Arial"/>
      <family val="2"/>
    </font>
    <font>
      <b/>
      <sz val="11"/>
      <color rgb="FFFF0000"/>
      <name val="Verdana"/>
      <family val="2"/>
    </font>
    <font>
      <sz val="9"/>
      <name val="Arial"/>
      <family val="2"/>
    </font>
    <font>
      <b/>
      <sz val="9"/>
      <color theme="0"/>
      <name val="Arial"/>
      <family val="2"/>
    </font>
  </fonts>
  <fills count="25">
    <fill>
      <patternFill patternType="none"/>
    </fill>
    <fill>
      <patternFill patternType="gray125"/>
    </fill>
    <fill>
      <patternFill patternType="solid">
        <fgColor indexed="13"/>
        <bgColor indexed="64"/>
      </patternFill>
    </fill>
    <fill>
      <patternFill patternType="solid">
        <fgColor indexed="56"/>
        <bgColor indexed="64"/>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00206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s>
  <borders count="89">
    <border>
      <left/>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56"/>
      </left>
      <right/>
      <top style="medium">
        <color indexed="56"/>
      </top>
      <bottom style="medium">
        <color indexed="56"/>
      </bottom>
      <diagonal/>
    </border>
    <border>
      <left/>
      <right/>
      <top style="medium">
        <color indexed="56"/>
      </top>
      <bottom style="medium">
        <color indexed="56"/>
      </bottom>
      <diagonal/>
    </border>
    <border>
      <left style="thin">
        <color indexed="64"/>
      </left>
      <right style="medium">
        <color indexed="56"/>
      </right>
      <top style="thin">
        <color indexed="64"/>
      </top>
      <bottom style="thin">
        <color indexed="64"/>
      </bottom>
      <diagonal/>
    </border>
    <border>
      <left/>
      <right/>
      <top style="medium">
        <color indexed="56"/>
      </top>
      <bottom/>
      <diagonal/>
    </border>
    <border>
      <left/>
      <right style="medium">
        <color indexed="56"/>
      </right>
      <top style="medium">
        <color indexed="56"/>
      </top>
      <bottom/>
      <diagonal/>
    </border>
    <border>
      <left style="medium">
        <color indexed="56"/>
      </left>
      <right/>
      <top style="medium">
        <color indexed="56"/>
      </top>
      <bottom/>
      <diagonal/>
    </border>
    <border>
      <left style="thin">
        <color indexed="56"/>
      </left>
      <right style="medium">
        <color indexed="56"/>
      </right>
      <top style="medium">
        <color indexed="56"/>
      </top>
      <bottom style="thin">
        <color indexed="56"/>
      </bottom>
      <diagonal/>
    </border>
    <border>
      <left style="medium">
        <color indexed="56"/>
      </left>
      <right/>
      <top/>
      <bottom/>
      <diagonal/>
    </border>
    <border>
      <left style="thin">
        <color indexed="56"/>
      </left>
      <right style="thin">
        <color indexed="56"/>
      </right>
      <top style="thin">
        <color indexed="56"/>
      </top>
      <bottom style="thin">
        <color indexed="56"/>
      </bottom>
      <diagonal/>
    </border>
    <border>
      <left style="thin">
        <color indexed="56"/>
      </left>
      <right style="medium">
        <color indexed="56"/>
      </right>
      <top style="thin">
        <color indexed="56"/>
      </top>
      <bottom style="thin">
        <color indexed="56"/>
      </bottom>
      <diagonal/>
    </border>
    <border>
      <left style="medium">
        <color indexed="56"/>
      </left>
      <right/>
      <top/>
      <bottom style="medium">
        <color indexed="56"/>
      </bottom>
      <diagonal/>
    </border>
    <border>
      <left/>
      <right/>
      <top/>
      <bottom style="medium">
        <color indexed="56"/>
      </bottom>
      <diagonal/>
    </border>
    <border>
      <left style="thin">
        <color indexed="56"/>
      </left>
      <right style="thin">
        <color indexed="56"/>
      </right>
      <top style="thin">
        <color indexed="56"/>
      </top>
      <bottom/>
      <diagonal/>
    </border>
    <border>
      <left style="thin">
        <color indexed="56"/>
      </left>
      <right style="medium">
        <color indexed="56"/>
      </right>
      <top style="thin">
        <color indexed="56"/>
      </top>
      <bottom/>
      <diagonal/>
    </border>
    <border>
      <left/>
      <right style="medium">
        <color indexed="56"/>
      </right>
      <top style="medium">
        <color indexed="56"/>
      </top>
      <bottom style="medium">
        <color indexed="56"/>
      </bottom>
      <diagonal/>
    </border>
    <border>
      <left style="thin">
        <color indexed="56"/>
      </left>
      <right style="thin">
        <color indexed="56"/>
      </right>
      <top/>
      <bottom style="thin">
        <color indexed="56"/>
      </bottom>
      <diagonal/>
    </border>
    <border>
      <left style="thin">
        <color indexed="56"/>
      </left>
      <right style="thin">
        <color indexed="56"/>
      </right>
      <top style="thin">
        <color indexed="56"/>
      </top>
      <bottom style="medium">
        <color indexed="56"/>
      </bottom>
      <diagonal/>
    </border>
    <border>
      <left style="thin">
        <color indexed="56"/>
      </left>
      <right style="medium">
        <color indexed="56"/>
      </right>
      <top style="thin">
        <color indexed="56"/>
      </top>
      <bottom style="medium">
        <color indexed="56"/>
      </bottom>
      <diagonal/>
    </border>
    <border>
      <left style="thin">
        <color indexed="56"/>
      </left>
      <right style="medium">
        <color indexed="56"/>
      </right>
      <top/>
      <bottom style="thin">
        <color indexed="56"/>
      </bottom>
      <diagonal/>
    </border>
    <border>
      <left/>
      <right/>
      <top style="dashed">
        <color indexed="54"/>
      </top>
      <bottom style="dashed">
        <color indexed="54"/>
      </bottom>
      <diagonal/>
    </border>
    <border>
      <left/>
      <right style="thin">
        <color indexed="54"/>
      </right>
      <top style="dashed">
        <color indexed="54"/>
      </top>
      <bottom style="dashed">
        <color indexed="54"/>
      </bottom>
      <diagonal/>
    </border>
    <border>
      <left style="thin">
        <color indexed="54"/>
      </left>
      <right style="thin">
        <color indexed="54"/>
      </right>
      <top style="dashed">
        <color indexed="54"/>
      </top>
      <bottom style="dashed">
        <color indexed="54"/>
      </bottom>
      <diagonal/>
    </border>
    <border>
      <left style="thin">
        <color indexed="54"/>
      </left>
      <right/>
      <top style="dashed">
        <color indexed="54"/>
      </top>
      <bottom style="dashed">
        <color indexed="54"/>
      </bottom>
      <diagonal/>
    </border>
    <border>
      <left/>
      <right style="thin">
        <color indexed="54"/>
      </right>
      <top style="dashed">
        <color indexed="54"/>
      </top>
      <bottom/>
      <diagonal/>
    </border>
    <border>
      <left style="thin">
        <color indexed="54"/>
      </left>
      <right style="thin">
        <color indexed="54"/>
      </right>
      <top style="dashed">
        <color indexed="54"/>
      </top>
      <bottom/>
      <diagonal/>
    </border>
    <border>
      <left style="thin">
        <color indexed="54"/>
      </left>
      <right/>
      <top style="dashed">
        <color indexed="54"/>
      </top>
      <bottom/>
      <diagonal/>
    </border>
    <border>
      <left/>
      <right/>
      <top/>
      <bottom style="dashed">
        <color indexed="54"/>
      </bottom>
      <diagonal/>
    </border>
    <border>
      <left/>
      <right/>
      <top style="dashed">
        <color indexed="54"/>
      </top>
      <bottom/>
      <diagonal/>
    </border>
    <border>
      <left/>
      <right style="thin">
        <color indexed="54"/>
      </right>
      <top/>
      <bottom style="dashed">
        <color indexed="54"/>
      </bottom>
      <diagonal/>
    </border>
    <border>
      <left style="thin">
        <color indexed="54"/>
      </left>
      <right style="thin">
        <color indexed="54"/>
      </right>
      <top/>
      <bottom style="dashed">
        <color indexed="54"/>
      </bottom>
      <diagonal/>
    </border>
    <border>
      <left style="thin">
        <color indexed="54"/>
      </left>
      <right/>
      <top/>
      <bottom style="dashed">
        <color indexed="5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56"/>
      </left>
      <right style="thin">
        <color indexed="56"/>
      </right>
      <top style="medium">
        <color indexed="56"/>
      </top>
      <bottom style="thin">
        <color indexed="56"/>
      </bottom>
      <diagonal/>
    </border>
    <border>
      <left/>
      <right/>
      <top style="thin">
        <color indexed="64"/>
      </top>
      <bottom/>
      <diagonal/>
    </border>
    <border>
      <left style="thin">
        <color indexed="64"/>
      </left>
      <right style="thin">
        <color indexed="64"/>
      </right>
      <top style="thin">
        <color indexed="64"/>
      </top>
      <bottom/>
      <diagonal/>
    </border>
    <border>
      <left style="thin">
        <color indexed="54"/>
      </left>
      <right/>
      <top style="medium">
        <color indexed="56"/>
      </top>
      <bottom/>
      <diagonal/>
    </border>
    <border>
      <left style="thin">
        <color indexed="5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thin">
        <color indexed="64"/>
      </top>
      <bottom style="thin">
        <color theme="0"/>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diagonalUp="1">
      <left style="thin">
        <color indexed="63"/>
      </left>
      <right style="thin">
        <color indexed="63"/>
      </right>
      <top style="thin">
        <color indexed="63"/>
      </top>
      <bottom style="thin">
        <color indexed="63"/>
      </bottom>
      <diagonal style="thin">
        <color indexed="63"/>
      </diagonal>
    </border>
    <border>
      <left/>
      <right/>
      <top/>
      <bottom style="medium">
        <color rgb="FF002060"/>
      </bottom>
      <diagonal/>
    </border>
    <border>
      <left/>
      <right style="medium">
        <color rgb="FF002060"/>
      </right>
      <top style="medium">
        <color rgb="FF002060"/>
      </top>
      <bottom/>
      <diagonal/>
    </border>
    <border>
      <left/>
      <right style="medium">
        <color rgb="FF002060"/>
      </right>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thick">
        <color rgb="FF002060"/>
      </left>
      <right/>
      <top/>
      <bottom/>
      <diagonal/>
    </border>
    <border>
      <left/>
      <right style="thick">
        <color rgb="FF002060"/>
      </right>
      <top/>
      <bottom/>
      <diagonal/>
    </border>
    <border>
      <left style="thick">
        <color rgb="FF002060"/>
      </left>
      <right/>
      <top style="medium">
        <color indexed="64"/>
      </top>
      <bottom style="medium">
        <color indexed="64"/>
      </bottom>
      <diagonal/>
    </border>
    <border>
      <left/>
      <right/>
      <top/>
      <bottom style="thick">
        <color rgb="FF002060"/>
      </bottom>
      <diagonal/>
    </border>
    <border>
      <left/>
      <right style="thick">
        <color rgb="FF002060"/>
      </right>
      <top/>
      <bottom style="thick">
        <color rgb="FF002060"/>
      </bottom>
      <diagonal/>
    </border>
    <border>
      <left style="thick">
        <color indexed="56"/>
      </left>
      <right/>
      <top style="medium">
        <color indexed="56"/>
      </top>
      <bottom style="medium">
        <color indexed="56"/>
      </bottom>
      <diagonal/>
    </border>
    <border>
      <left style="thick">
        <color indexed="56"/>
      </left>
      <right style="thin">
        <color indexed="64"/>
      </right>
      <top style="thin">
        <color indexed="64"/>
      </top>
      <bottom style="thin">
        <color indexed="64"/>
      </bottom>
      <diagonal/>
    </border>
    <border>
      <left style="thick">
        <color indexed="56"/>
      </left>
      <right/>
      <top/>
      <bottom/>
      <diagonal/>
    </border>
    <border>
      <left style="thick">
        <color indexed="56"/>
      </left>
      <right/>
      <top style="medium">
        <color indexed="56"/>
      </top>
      <bottom/>
      <diagonal/>
    </border>
    <border>
      <left style="thick">
        <color indexed="56"/>
      </left>
      <right style="thin">
        <color indexed="56"/>
      </right>
      <top style="medium">
        <color indexed="56"/>
      </top>
      <bottom style="thin">
        <color indexed="56"/>
      </bottom>
      <diagonal/>
    </border>
    <border>
      <left style="thick">
        <color indexed="56"/>
      </left>
      <right style="thin">
        <color indexed="56"/>
      </right>
      <top style="thin">
        <color indexed="56"/>
      </top>
      <bottom style="thin">
        <color indexed="56"/>
      </bottom>
      <diagonal/>
    </border>
    <border>
      <left style="thick">
        <color indexed="56"/>
      </left>
      <right style="thin">
        <color indexed="56"/>
      </right>
      <top style="thin">
        <color indexed="56"/>
      </top>
      <bottom/>
      <diagonal/>
    </border>
    <border>
      <left style="thick">
        <color indexed="56"/>
      </left>
      <right style="thin">
        <color indexed="56"/>
      </right>
      <top/>
      <bottom style="thin">
        <color indexed="56"/>
      </bottom>
      <diagonal/>
    </border>
    <border>
      <left style="thick">
        <color indexed="56"/>
      </left>
      <right style="thin">
        <color indexed="56"/>
      </right>
      <top style="thin">
        <color indexed="56"/>
      </top>
      <bottom style="medium">
        <color indexed="56"/>
      </bottom>
      <diagonal/>
    </border>
    <border>
      <left style="thin">
        <color indexed="63"/>
      </left>
      <right/>
      <top style="thin">
        <color indexed="63"/>
      </top>
      <bottom style="thin">
        <color indexed="63"/>
      </bottom>
      <diagonal/>
    </border>
    <border diagonalUp="1">
      <left style="thin">
        <color indexed="63"/>
      </left>
      <right style="thin">
        <color indexed="63"/>
      </right>
      <top/>
      <bottom style="thin">
        <color indexed="63"/>
      </bottom>
      <diagonal style="thin">
        <color indexed="63"/>
      </diagonal>
    </border>
    <border>
      <left style="thick">
        <color indexed="56"/>
      </left>
      <right style="thin">
        <color indexed="56"/>
      </right>
      <top/>
      <bottom/>
      <diagonal/>
    </border>
    <border>
      <left style="thin">
        <color indexed="56"/>
      </left>
      <right style="thin">
        <color indexed="56"/>
      </right>
      <top/>
      <bottom/>
      <diagonal/>
    </border>
    <border>
      <left style="thin">
        <color indexed="56"/>
      </left>
      <right style="medium">
        <color indexed="56"/>
      </right>
      <top/>
      <bottom style="medium">
        <color indexed="56"/>
      </bottom>
      <diagonal/>
    </border>
  </borders>
  <cellStyleXfs count="7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18" borderId="0" applyNumberFormat="0" applyBorder="0" applyAlignment="0" applyProtection="0"/>
    <xf numFmtId="0" fontId="46" fillId="20" borderId="0" applyNumberFormat="0" applyBorder="0" applyAlignment="0" applyProtection="0"/>
    <xf numFmtId="0" fontId="46" fillId="17"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0" borderId="0" applyNumberFormat="0" applyBorder="0" applyAlignment="0" applyProtection="0"/>
    <xf numFmtId="0" fontId="46" fillId="18"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17"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48" fillId="0" borderId="0" applyFont="0" applyFill="0" applyBorder="0" applyAlignment="0" applyProtection="0"/>
    <xf numFmtId="0" fontId="1" fillId="0" borderId="0"/>
    <xf numFmtId="0" fontId="1" fillId="0" borderId="0" applyNumberFormat="0" applyFont="0" applyFill="0" applyBorder="0" applyAlignment="0" applyProtection="0">
      <alignment vertical="top"/>
    </xf>
    <xf numFmtId="0" fontId="1" fillId="0" borderId="0"/>
    <xf numFmtId="0" fontId="42" fillId="0" borderId="0"/>
    <xf numFmtId="0" fontId="1" fillId="0" borderId="0"/>
    <xf numFmtId="0" fontId="4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4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73" fontId="1" fillId="0" borderId="0"/>
    <xf numFmtId="9" fontId="62" fillId="0" borderId="0" applyFont="0" applyFill="0" applyBorder="0" applyAlignment="0" applyProtection="0"/>
    <xf numFmtId="9" fontId="42" fillId="0" borderId="0" applyFont="0" applyFill="0" applyBorder="0" applyAlignment="0" applyProtection="0"/>
  </cellStyleXfs>
  <cellXfs count="523">
    <xf numFmtId="0" fontId="0" fillId="0" borderId="0" xfId="0"/>
    <xf numFmtId="0" fontId="1" fillId="0" borderId="0" xfId="8"/>
    <xf numFmtId="0" fontId="3" fillId="0" borderId="0" xfId="8" applyFont="1"/>
    <xf numFmtId="14" fontId="3" fillId="2" borderId="0" xfId="8" applyNumberFormat="1" applyFont="1" applyFill="1" applyAlignment="1" applyProtection="1">
      <alignment horizontal="left"/>
      <protection locked="0"/>
    </xf>
    <xf numFmtId="0" fontId="3" fillId="0" borderId="0" xfId="8" applyFont="1" applyAlignment="1">
      <alignment vertical="center"/>
    </xf>
    <xf numFmtId="14" fontId="3" fillId="0" borderId="0" xfId="8" applyNumberFormat="1" applyFont="1"/>
    <xf numFmtId="0" fontId="3" fillId="3" borderId="0" xfId="8" applyFont="1" applyFill="1"/>
    <xf numFmtId="0" fontId="1" fillId="0" borderId="0" xfId="9"/>
    <xf numFmtId="44" fontId="1" fillId="0" borderId="0" xfId="3" applyFont="1" applyProtection="1"/>
    <xf numFmtId="0" fontId="5" fillId="0" borderId="0" xfId="9" applyFont="1"/>
    <xf numFmtId="44" fontId="1" fillId="0" borderId="2" xfId="3" applyFont="1" applyBorder="1" applyProtection="1"/>
    <xf numFmtId="0" fontId="6" fillId="0" borderId="0" xfId="9" applyFont="1"/>
    <xf numFmtId="44" fontId="1" fillId="0" borderId="0" xfId="3" applyFont="1" applyBorder="1" applyProtection="1"/>
    <xf numFmtId="0" fontId="7" fillId="0" borderId="0" xfId="9" applyFont="1"/>
    <xf numFmtId="0" fontId="5" fillId="4" borderId="3" xfId="11" applyFont="1" applyFill="1" applyBorder="1" applyAlignment="1">
      <alignment horizontal="center" vertical="center" wrapText="1"/>
    </xf>
    <xf numFmtId="0" fontId="5" fillId="4" borderId="4" xfId="11" applyFont="1" applyFill="1" applyBorder="1" applyAlignment="1">
      <alignment horizontal="center" vertical="center" wrapText="1"/>
    </xf>
    <xf numFmtId="165" fontId="7" fillId="0" borderId="0" xfId="3" applyNumberFormat="1" applyFont="1" applyBorder="1" applyProtection="1"/>
    <xf numFmtId="44" fontId="7" fillId="0" borderId="2" xfId="3" applyFont="1" applyFill="1" applyBorder="1" applyProtection="1"/>
    <xf numFmtId="0" fontId="1" fillId="0" borderId="5" xfId="9" applyBorder="1"/>
    <xf numFmtId="0" fontId="5" fillId="0" borderId="6" xfId="9" applyFont="1" applyBorder="1"/>
    <xf numFmtId="0" fontId="1" fillId="0" borderId="6" xfId="9" applyBorder="1"/>
    <xf numFmtId="44" fontId="1" fillId="0" borderId="6" xfId="3" applyFont="1" applyBorder="1" applyProtection="1"/>
    <xf numFmtId="0" fontId="1" fillId="0" borderId="7" xfId="9" applyBorder="1"/>
    <xf numFmtId="0" fontId="1" fillId="0" borderId="8" xfId="9" applyBorder="1"/>
    <xf numFmtId="0" fontId="1" fillId="0" borderId="9" xfId="9" applyBorder="1"/>
    <xf numFmtId="0" fontId="6" fillId="0" borderId="9" xfId="9" applyFont="1" applyBorder="1"/>
    <xf numFmtId="0" fontId="3" fillId="0" borderId="0" xfId="9" applyFont="1"/>
    <xf numFmtId="0" fontId="8" fillId="0" borderId="0" xfId="9" applyFont="1"/>
    <xf numFmtId="0" fontId="1" fillId="0" borderId="11" xfId="9" applyBorder="1"/>
    <xf numFmtId="0" fontId="1" fillId="0" borderId="10" xfId="9" applyBorder="1"/>
    <xf numFmtId="44" fontId="1" fillId="0" borderId="10" xfId="3" applyFont="1" applyBorder="1" applyProtection="1"/>
    <xf numFmtId="0" fontId="1" fillId="0" borderId="12" xfId="9" applyBorder="1"/>
    <xf numFmtId="0" fontId="9" fillId="0" borderId="0" xfId="9" applyFont="1" applyAlignment="1">
      <alignment vertical="center" wrapText="1"/>
    </xf>
    <xf numFmtId="0" fontId="3" fillId="0" borderId="0" xfId="9" applyFont="1" applyAlignment="1">
      <alignment vertical="center" wrapText="1"/>
    </xf>
    <xf numFmtId="0" fontId="11" fillId="0" borderId="0" xfId="9" applyFont="1" applyAlignment="1">
      <alignment vertical="center" wrapText="1"/>
    </xf>
    <xf numFmtId="0" fontId="10" fillId="0" borderId="0" xfId="9" applyFont="1" applyAlignment="1">
      <alignment vertical="center" wrapText="1"/>
    </xf>
    <xf numFmtId="0" fontId="27" fillId="3" borderId="14" xfId="9" applyFont="1" applyFill="1" applyBorder="1" applyAlignment="1">
      <alignment vertical="center" wrapText="1"/>
    </xf>
    <xf numFmtId="0" fontId="27" fillId="3" borderId="16" xfId="9" applyFont="1" applyFill="1" applyBorder="1" applyAlignment="1">
      <alignment horizontal="center" vertical="center" wrapText="1"/>
    </xf>
    <xf numFmtId="0" fontId="29" fillId="0" borderId="0" xfId="9" applyFont="1" applyAlignment="1">
      <alignment vertical="center" wrapText="1"/>
    </xf>
    <xf numFmtId="0" fontId="31" fillId="0" borderId="0" xfId="9" applyFont="1" applyAlignment="1">
      <alignment vertical="center" wrapText="1"/>
    </xf>
    <xf numFmtId="0" fontId="32" fillId="0" borderId="0" xfId="9" applyFont="1" applyAlignment="1">
      <alignment horizontal="center" vertical="center" wrapText="1"/>
    </xf>
    <xf numFmtId="0" fontId="29" fillId="3" borderId="0" xfId="9" applyFont="1" applyFill="1" applyAlignment="1">
      <alignment vertical="center"/>
    </xf>
    <xf numFmtId="0" fontId="3" fillId="0" borderId="17" xfId="9" applyFont="1" applyBorder="1" applyAlignment="1">
      <alignment vertical="center" wrapText="1"/>
    </xf>
    <xf numFmtId="0" fontId="3" fillId="6" borderId="19" xfId="9" applyFont="1" applyFill="1" applyBorder="1" applyAlignment="1">
      <alignment vertical="center" wrapText="1"/>
    </xf>
    <xf numFmtId="0" fontId="3" fillId="6" borderId="17" xfId="9" applyFont="1" applyFill="1" applyBorder="1" applyAlignment="1">
      <alignment vertical="center" wrapText="1"/>
    </xf>
    <xf numFmtId="0" fontId="3" fillId="6" borderId="18" xfId="9" applyFont="1" applyFill="1" applyBorder="1" applyAlignment="1">
      <alignment vertical="center" wrapText="1"/>
    </xf>
    <xf numFmtId="0" fontId="3" fillId="0" borderId="19" xfId="9" applyFont="1" applyBorder="1" applyAlignment="1">
      <alignment vertical="center" wrapText="1"/>
    </xf>
    <xf numFmtId="0" fontId="3" fillId="0" borderId="20" xfId="9" applyFont="1" applyBorder="1" applyAlignment="1">
      <alignment horizontal="center" vertical="center" wrapText="1"/>
    </xf>
    <xf numFmtId="0" fontId="3" fillId="7" borderId="21" xfId="9" applyFont="1" applyFill="1" applyBorder="1" applyAlignment="1">
      <alignment vertical="center" wrapText="1"/>
    </xf>
    <xf numFmtId="0" fontId="3" fillId="7" borderId="0" xfId="9" applyFont="1" applyFill="1" applyAlignment="1">
      <alignment vertical="center" wrapText="1"/>
    </xf>
    <xf numFmtId="0" fontId="3" fillId="7" borderId="0" xfId="9" applyFont="1" applyFill="1" applyAlignment="1">
      <alignment horizontal="left" vertical="center" wrapText="1" shrinkToFit="1"/>
    </xf>
    <xf numFmtId="0" fontId="3" fillId="7" borderId="22" xfId="9" applyFont="1" applyFill="1" applyBorder="1" applyAlignment="1">
      <alignment horizontal="center" vertical="center" wrapText="1"/>
    </xf>
    <xf numFmtId="0" fontId="3" fillId="7" borderId="23" xfId="9" applyFont="1" applyFill="1" applyBorder="1" applyAlignment="1">
      <alignment horizontal="center" vertical="center" wrapText="1"/>
    </xf>
    <xf numFmtId="0" fontId="3" fillId="0" borderId="21" xfId="9" applyFont="1" applyBorder="1" applyAlignment="1">
      <alignment vertical="center" wrapText="1"/>
    </xf>
    <xf numFmtId="0" fontId="3" fillId="6" borderId="22" xfId="9" applyFont="1" applyFill="1" applyBorder="1" applyAlignment="1">
      <alignment horizontal="center" vertical="center" wrapText="1"/>
    </xf>
    <xf numFmtId="0" fontId="3" fillId="0" borderId="23" xfId="9" applyFont="1" applyBorder="1" applyAlignment="1">
      <alignment horizontal="center" vertical="center" wrapText="1"/>
    </xf>
    <xf numFmtId="0" fontId="3" fillId="6" borderId="21" xfId="9" applyFont="1" applyFill="1" applyBorder="1" applyAlignment="1">
      <alignment vertical="center" wrapText="1"/>
    </xf>
    <xf numFmtId="0" fontId="3" fillId="6" borderId="0" xfId="9" applyFont="1" applyFill="1" applyAlignment="1">
      <alignment vertical="center" wrapText="1"/>
    </xf>
    <xf numFmtId="0" fontId="31" fillId="6" borderId="0" xfId="9" applyFont="1" applyFill="1" applyAlignment="1">
      <alignment vertical="center" shrinkToFit="1"/>
    </xf>
    <xf numFmtId="0" fontId="31" fillId="7" borderId="0" xfId="9" applyFont="1" applyFill="1" applyAlignment="1">
      <alignment vertical="center" shrinkToFit="1"/>
    </xf>
    <xf numFmtId="0" fontId="3" fillId="6" borderId="24" xfId="9" applyFont="1" applyFill="1" applyBorder="1" applyAlignment="1">
      <alignment vertical="center" wrapText="1"/>
    </xf>
    <xf numFmtId="0" fontId="3" fillId="6" borderId="25" xfId="9" applyFont="1" applyFill="1" applyBorder="1" applyAlignment="1">
      <alignment vertical="center" wrapText="1"/>
    </xf>
    <xf numFmtId="0" fontId="3" fillId="6" borderId="25" xfId="9" applyFont="1" applyFill="1" applyBorder="1" applyAlignment="1">
      <alignment vertical="center" shrinkToFit="1"/>
    </xf>
    <xf numFmtId="0" fontId="3" fillId="0" borderId="26" xfId="9" applyFont="1" applyBorder="1" applyAlignment="1">
      <alignment horizontal="center" vertical="center" wrapText="1"/>
    </xf>
    <xf numFmtId="0" fontId="3" fillId="6" borderId="27" xfId="9" applyFont="1" applyFill="1" applyBorder="1" applyAlignment="1">
      <alignment horizontal="center" vertical="center" wrapText="1"/>
    </xf>
    <xf numFmtId="0" fontId="31" fillId="0" borderId="0" xfId="9" applyFont="1" applyAlignment="1">
      <alignment vertical="center" shrinkToFit="1"/>
    </xf>
    <xf numFmtId="0" fontId="3" fillId="6" borderId="15" xfId="9" applyFont="1" applyFill="1" applyBorder="1" applyAlignment="1">
      <alignment horizontal="center" vertical="center" wrapText="1"/>
    </xf>
    <xf numFmtId="0" fontId="3" fillId="6" borderId="28" xfId="9" applyFont="1" applyFill="1" applyBorder="1" applyAlignment="1">
      <alignment horizontal="center" vertical="center" wrapText="1"/>
    </xf>
    <xf numFmtId="0" fontId="3" fillId="7" borderId="19" xfId="9" applyFont="1" applyFill="1" applyBorder="1" applyAlignment="1">
      <alignment vertical="center" wrapText="1"/>
    </xf>
    <xf numFmtId="0" fontId="3" fillId="7" borderId="17" xfId="9" applyFont="1" applyFill="1" applyBorder="1" applyAlignment="1">
      <alignment vertical="center" wrapText="1"/>
    </xf>
    <xf numFmtId="0" fontId="33" fillId="0" borderId="21" xfId="9" applyFont="1" applyBorder="1" applyAlignment="1">
      <alignment vertical="center" wrapText="1"/>
    </xf>
    <xf numFmtId="0" fontId="3" fillId="0" borderId="29" xfId="9" applyFont="1" applyBorder="1" applyAlignment="1">
      <alignment horizontal="center" vertical="center" wrapText="1"/>
    </xf>
    <xf numFmtId="0" fontId="3" fillId="7" borderId="0" xfId="9" applyFont="1" applyFill="1" applyAlignment="1">
      <alignment horizontal="left" vertical="center" shrinkToFit="1"/>
    </xf>
    <xf numFmtId="0" fontId="3" fillId="0" borderId="0" xfId="9" applyFont="1" applyAlignment="1">
      <alignment vertical="center" shrinkToFit="1"/>
    </xf>
    <xf numFmtId="0" fontId="3" fillId="0" borderId="22" xfId="9" applyFont="1" applyBorder="1" applyAlignment="1">
      <alignment horizontal="center" vertical="center" wrapText="1"/>
    </xf>
    <xf numFmtId="0" fontId="3" fillId="7" borderId="0" xfId="9" applyFont="1" applyFill="1" applyAlignment="1">
      <alignment vertical="center" shrinkToFit="1"/>
    </xf>
    <xf numFmtId="0" fontId="3" fillId="0" borderId="25" xfId="9" applyFont="1" applyBorder="1" applyAlignment="1">
      <alignment vertical="center" wrapText="1"/>
    </xf>
    <xf numFmtId="0" fontId="3" fillId="0" borderId="30" xfId="9" applyFont="1" applyBorder="1" applyAlignment="1">
      <alignment horizontal="center" vertical="center" wrapText="1"/>
    </xf>
    <xf numFmtId="0" fontId="3" fillId="0" borderId="31" xfId="9" applyFont="1" applyBorder="1" applyAlignment="1">
      <alignment horizontal="center" vertical="center" wrapText="1"/>
    </xf>
    <xf numFmtId="0" fontId="31" fillId="0" borderId="15" xfId="9" applyFont="1" applyBorder="1" applyAlignment="1">
      <alignment vertical="center" shrinkToFit="1"/>
    </xf>
    <xf numFmtId="0" fontId="3" fillId="6" borderId="29" xfId="9" applyFont="1" applyFill="1" applyBorder="1" applyAlignment="1">
      <alignment horizontal="center" vertical="center" wrapText="1"/>
    </xf>
    <xf numFmtId="0" fontId="3" fillId="6" borderId="32" xfId="9" applyFont="1" applyFill="1" applyBorder="1" applyAlignment="1">
      <alignment horizontal="center" vertical="center" wrapText="1"/>
    </xf>
    <xf numFmtId="0" fontId="3" fillId="6" borderId="23" xfId="9" applyFont="1" applyFill="1" applyBorder="1" applyAlignment="1">
      <alignment horizontal="center" vertical="center" wrapText="1"/>
    </xf>
    <xf numFmtId="0" fontId="3" fillId="6" borderId="0" xfId="9" applyFont="1" applyFill="1" applyAlignment="1">
      <alignment vertical="center" shrinkToFit="1"/>
    </xf>
    <xf numFmtId="0" fontId="1" fillId="6" borderId="0" xfId="9" applyFill="1"/>
    <xf numFmtId="0" fontId="3" fillId="7" borderId="24" xfId="9" applyFont="1" applyFill="1" applyBorder="1" applyAlignment="1">
      <alignment vertical="center" wrapText="1"/>
    </xf>
    <xf numFmtId="0" fontId="3" fillId="7" borderId="25" xfId="9" applyFont="1" applyFill="1" applyBorder="1" applyAlignment="1">
      <alignment vertical="center" wrapText="1"/>
    </xf>
    <xf numFmtId="0" fontId="34" fillId="0" borderId="0" xfId="9" applyFont="1" applyAlignment="1">
      <alignment vertical="center" wrapText="1"/>
    </xf>
    <xf numFmtId="0" fontId="3" fillId="0" borderId="17" xfId="9" applyFont="1" applyBorder="1" applyAlignment="1">
      <alignment vertical="center" shrinkToFit="1"/>
    </xf>
    <xf numFmtId="0" fontId="3" fillId="6" borderId="25" xfId="9" applyFont="1" applyFill="1" applyBorder="1" applyAlignment="1">
      <alignment horizontal="center" vertical="center" wrapText="1"/>
    </xf>
    <xf numFmtId="0" fontId="30" fillId="0" borderId="0" xfId="9" applyFont="1" applyAlignment="1">
      <alignment vertical="center" wrapText="1"/>
    </xf>
    <xf numFmtId="0" fontId="3" fillId="7" borderId="31" xfId="9" applyFont="1" applyFill="1" applyBorder="1" applyAlignment="1">
      <alignment horizontal="center" vertical="center" wrapText="1"/>
    </xf>
    <xf numFmtId="0" fontId="3" fillId="0" borderId="0" xfId="9" applyFont="1" applyAlignment="1">
      <alignment horizontal="center" vertical="center" wrapText="1"/>
    </xf>
    <xf numFmtId="0" fontId="12" fillId="0" borderId="0" xfId="9" applyFont="1" applyAlignment="1">
      <alignment vertical="center" wrapText="1"/>
    </xf>
    <xf numFmtId="0" fontId="4" fillId="0" borderId="0" xfId="9" applyFont="1" applyAlignment="1">
      <alignment vertical="center"/>
    </xf>
    <xf numFmtId="0" fontId="3" fillId="0" borderId="0" xfId="9" applyFont="1" applyAlignment="1">
      <alignment vertical="center"/>
    </xf>
    <xf numFmtId="0" fontId="35" fillId="0" borderId="0" xfId="9" applyFont="1" applyAlignment="1">
      <alignment vertical="center"/>
    </xf>
    <xf numFmtId="0" fontId="13" fillId="0" borderId="0" xfId="9" applyFont="1" applyAlignment="1">
      <alignment vertical="center" wrapText="1"/>
    </xf>
    <xf numFmtId="0" fontId="4" fillId="0" borderId="33" xfId="9" applyFont="1" applyBorder="1" applyAlignment="1">
      <alignment horizontal="center" vertical="center"/>
    </xf>
    <xf numFmtId="0" fontId="3" fillId="0" borderId="34" xfId="9" applyFont="1" applyBorder="1" applyAlignment="1">
      <alignment vertical="center"/>
    </xf>
    <xf numFmtId="0" fontId="3" fillId="0" borderId="35" xfId="9" applyFont="1" applyBorder="1" applyAlignment="1">
      <alignment vertical="center"/>
    </xf>
    <xf numFmtId="0" fontId="3" fillId="0" borderId="35" xfId="9" applyFont="1" applyBorder="1" applyAlignment="1">
      <alignment vertical="center" wrapText="1"/>
    </xf>
    <xf numFmtId="0" fontId="3" fillId="0" borderId="36" xfId="9" applyFont="1" applyBorder="1" applyAlignment="1">
      <alignment vertical="center"/>
    </xf>
    <xf numFmtId="0" fontId="14" fillId="0" borderId="0" xfId="9" applyFont="1" applyAlignment="1">
      <alignment horizontal="center" vertical="center"/>
    </xf>
    <xf numFmtId="0" fontId="3" fillId="0" borderId="37" xfId="9" applyFont="1" applyBorder="1" applyAlignment="1">
      <alignment vertical="center"/>
    </xf>
    <xf numFmtId="0" fontId="3" fillId="0" borderId="38" xfId="9" applyFont="1" applyBorder="1" applyAlignment="1">
      <alignment vertical="center"/>
    </xf>
    <xf numFmtId="0" fontId="3" fillId="0" borderId="39" xfId="9" applyFont="1" applyBorder="1" applyAlignment="1">
      <alignment vertical="center"/>
    </xf>
    <xf numFmtId="0" fontId="14" fillId="0" borderId="0" xfId="9" applyFont="1" applyAlignment="1">
      <alignment vertical="center"/>
    </xf>
    <xf numFmtId="0" fontId="4" fillId="0" borderId="0" xfId="9" applyFont="1" applyAlignment="1">
      <alignment horizontal="center" vertical="center"/>
    </xf>
    <xf numFmtId="0" fontId="15" fillId="0" borderId="0" xfId="9" applyFont="1" applyAlignment="1">
      <alignment vertical="center"/>
    </xf>
    <xf numFmtId="0" fontId="13" fillId="0" borderId="40" xfId="9" applyFont="1" applyBorder="1" applyAlignment="1">
      <alignment horizontal="center" vertical="center" wrapText="1"/>
    </xf>
    <xf numFmtId="0" fontId="4" fillId="0" borderId="41" xfId="9" applyFont="1" applyBorder="1" applyAlignment="1">
      <alignment horizontal="center" vertical="center"/>
    </xf>
    <xf numFmtId="0" fontId="3" fillId="0" borderId="42" xfId="9" applyFont="1" applyBorder="1" applyAlignment="1">
      <alignment vertical="center"/>
    </xf>
    <xf numFmtId="0" fontId="3" fillId="0" borderId="43" xfId="9" applyFont="1" applyBorder="1" applyAlignment="1">
      <alignment vertical="center"/>
    </xf>
    <xf numFmtId="0" fontId="3" fillId="0" borderId="43" xfId="9" applyFont="1" applyBorder="1" applyAlignment="1">
      <alignment vertical="center" wrapText="1"/>
    </xf>
    <xf numFmtId="0" fontId="3" fillId="0" borderId="44" xfId="9" applyFont="1" applyBorder="1" applyAlignment="1">
      <alignment vertical="center" wrapText="1"/>
    </xf>
    <xf numFmtId="0" fontId="6" fillId="4" borderId="0" xfId="11" applyFont="1" applyFill="1" applyAlignment="1">
      <alignment horizontal="center" vertical="center" wrapText="1"/>
    </xf>
    <xf numFmtId="0" fontId="31" fillId="0" borderId="0" xfId="9" applyFont="1" applyAlignment="1">
      <alignment horizontal="left" vertical="center" wrapText="1"/>
    </xf>
    <xf numFmtId="0" fontId="12" fillId="0" borderId="0" xfId="9" applyFont="1" applyAlignment="1">
      <alignment vertical="top" wrapText="1"/>
    </xf>
    <xf numFmtId="0" fontId="3" fillId="3" borderId="0" xfId="9" applyFont="1" applyFill="1" applyAlignment="1">
      <alignment vertical="center" wrapText="1"/>
    </xf>
    <xf numFmtId="0" fontId="4" fillId="3" borderId="0" xfId="9" applyFont="1" applyFill="1" applyAlignment="1">
      <alignment vertical="center"/>
    </xf>
    <xf numFmtId="0" fontId="16" fillId="0" borderId="0" xfId="9" applyFont="1" applyAlignment="1">
      <alignment horizontal="left" vertical="center"/>
    </xf>
    <xf numFmtId="169" fontId="7" fillId="0" borderId="0" xfId="3" applyNumberFormat="1" applyFont="1" applyFill="1" applyBorder="1" applyAlignment="1">
      <alignment horizontal="right" vertical="center"/>
    </xf>
    <xf numFmtId="169" fontId="20" fillId="0" borderId="0" xfId="3" applyNumberFormat="1" applyFont="1" applyFill="1" applyBorder="1" applyAlignment="1">
      <alignment horizontal="right" vertical="center"/>
    </xf>
    <xf numFmtId="169" fontId="20" fillId="0" borderId="46" xfId="3" applyNumberFormat="1" applyFont="1" applyFill="1" applyBorder="1" applyAlignment="1">
      <alignment horizontal="right" vertical="center"/>
    </xf>
    <xf numFmtId="0" fontId="7" fillId="0" borderId="47" xfId="8" applyFont="1" applyBorder="1" applyAlignment="1">
      <alignment vertical="center"/>
    </xf>
    <xf numFmtId="0" fontId="7" fillId="0" borderId="47" xfId="8" applyFont="1" applyBorder="1" applyAlignment="1">
      <alignment horizontal="left" vertical="center"/>
    </xf>
    <xf numFmtId="166" fontId="1" fillId="0" borderId="13" xfId="8" applyNumberFormat="1" applyBorder="1" applyAlignment="1">
      <alignment vertical="center"/>
    </xf>
    <xf numFmtId="44" fontId="1" fillId="0" borderId="13" xfId="14" applyFont="1" applyBorder="1" applyAlignment="1">
      <alignment vertical="center"/>
    </xf>
    <xf numFmtId="0" fontId="8" fillId="0" borderId="0" xfId="8" applyFont="1" applyAlignment="1">
      <alignment horizontal="center"/>
    </xf>
    <xf numFmtId="0" fontId="8" fillId="0" borderId="0" xfId="8" applyFont="1"/>
    <xf numFmtId="0" fontId="8" fillId="0" borderId="0" xfId="8" applyFont="1" applyAlignment="1">
      <alignment horizontal="center" vertical="center"/>
    </xf>
    <xf numFmtId="2" fontId="3" fillId="0" borderId="13" xfId="8" applyNumberFormat="1" applyFont="1" applyBorder="1"/>
    <xf numFmtId="0" fontId="8" fillId="0" borderId="0" xfId="8" applyFont="1" applyAlignment="1">
      <alignment horizontal="left"/>
    </xf>
    <xf numFmtId="2" fontId="3" fillId="0" borderId="13" xfId="8" applyNumberFormat="1" applyFont="1" applyBorder="1" applyAlignment="1">
      <alignment horizontal="left"/>
    </xf>
    <xf numFmtId="0" fontId="3" fillId="0" borderId="0" xfId="8" applyFont="1" applyAlignment="1">
      <alignment horizontal="left"/>
    </xf>
    <xf numFmtId="0" fontId="23" fillId="0" borderId="0" xfId="8" applyFont="1"/>
    <xf numFmtId="0" fontId="23" fillId="0" borderId="0" xfId="8" applyFont="1" applyAlignment="1">
      <alignment horizontal="center"/>
    </xf>
    <xf numFmtId="0" fontId="24" fillId="0" borderId="0" xfId="8" applyFont="1" applyAlignment="1">
      <alignment horizontal="left"/>
    </xf>
    <xf numFmtId="0" fontId="24" fillId="0" borderId="0" xfId="8" applyFont="1" applyAlignment="1">
      <alignment horizontal="center"/>
    </xf>
    <xf numFmtId="2" fontId="24" fillId="8" borderId="13" xfId="8" applyNumberFormat="1" applyFont="1" applyFill="1" applyBorder="1"/>
    <xf numFmtId="2" fontId="3" fillId="0" borderId="0" xfId="8" applyNumberFormat="1" applyFont="1" applyAlignment="1">
      <alignment horizontal="center"/>
    </xf>
    <xf numFmtId="0" fontId="24" fillId="0" borderId="0" xfId="8" applyFont="1"/>
    <xf numFmtId="2" fontId="23" fillId="4" borderId="13" xfId="8" applyNumberFormat="1" applyFont="1" applyFill="1" applyBorder="1"/>
    <xf numFmtId="0" fontId="3" fillId="0" borderId="2" xfId="8" applyFont="1" applyBorder="1"/>
    <xf numFmtId="0" fontId="3" fillId="0" borderId="3" xfId="8" applyFont="1" applyBorder="1"/>
    <xf numFmtId="0" fontId="3" fillId="0" borderId="35" xfId="9" applyFont="1" applyBorder="1" applyAlignment="1">
      <alignment horizontal="left" vertical="center" wrapText="1"/>
    </xf>
    <xf numFmtId="0" fontId="3" fillId="0" borderId="53" xfId="9" applyFont="1" applyBorder="1" applyAlignment="1">
      <alignment horizontal="center" vertical="center" wrapText="1"/>
    </xf>
    <xf numFmtId="0" fontId="3" fillId="6" borderId="53" xfId="9" applyFont="1" applyFill="1" applyBorder="1" applyAlignment="1">
      <alignment horizontal="center" vertical="center" wrapText="1"/>
    </xf>
    <xf numFmtId="0" fontId="27" fillId="3" borderId="0" xfId="9" applyFont="1" applyFill="1" applyAlignment="1">
      <alignment horizontal="center" vertical="center" wrapText="1"/>
    </xf>
    <xf numFmtId="0" fontId="3" fillId="11" borderId="53" xfId="9" applyFont="1" applyFill="1" applyBorder="1" applyAlignment="1">
      <alignment horizontal="center" vertical="center" wrapText="1"/>
    </xf>
    <xf numFmtId="0" fontId="3" fillId="11" borderId="20" xfId="9" applyFont="1" applyFill="1" applyBorder="1" applyAlignment="1">
      <alignment horizontal="center" vertical="center" wrapText="1"/>
    </xf>
    <xf numFmtId="0" fontId="40" fillId="10" borderId="0" xfId="8" applyFont="1" applyFill="1"/>
    <xf numFmtId="0" fontId="7" fillId="0" borderId="0" xfId="8" applyFont="1"/>
    <xf numFmtId="44" fontId="1" fillId="5" borderId="2" xfId="2" applyFont="1" applyFill="1" applyBorder="1" applyProtection="1">
      <protection locked="0"/>
    </xf>
    <xf numFmtId="0" fontId="1" fillId="0" borderId="0" xfId="8" applyAlignment="1">
      <alignment vertical="center" wrapText="1"/>
    </xf>
    <xf numFmtId="0" fontId="8" fillId="0" borderId="0" xfId="8" applyFont="1" applyAlignment="1">
      <alignment vertical="center" wrapText="1"/>
    </xf>
    <xf numFmtId="1" fontId="1" fillId="5" borderId="2" xfId="8" applyNumberFormat="1" applyFill="1" applyBorder="1" applyAlignment="1" applyProtection="1">
      <alignment horizontal="center"/>
      <protection locked="0"/>
    </xf>
    <xf numFmtId="0" fontId="3" fillId="0" borderId="17" xfId="9" applyFont="1" applyBorder="1" applyAlignment="1">
      <alignment vertical="center" wrapText="1" shrinkToFit="1"/>
    </xf>
    <xf numFmtId="0" fontId="3" fillId="7" borderId="17" xfId="9" applyFont="1" applyFill="1" applyBorder="1" applyAlignment="1">
      <alignment horizontal="left" vertical="center" wrapText="1" shrinkToFit="1"/>
    </xf>
    <xf numFmtId="0" fontId="3" fillId="0" borderId="0" xfId="9" applyFont="1" applyAlignment="1">
      <alignment vertical="center" wrapText="1" shrinkToFit="1"/>
    </xf>
    <xf numFmtId="0" fontId="3" fillId="7" borderId="30" xfId="9" applyFont="1" applyFill="1" applyBorder="1" applyAlignment="1">
      <alignment horizontal="center" vertical="center" wrapText="1"/>
    </xf>
    <xf numFmtId="0" fontId="3" fillId="0" borderId="0" xfId="8" applyFont="1" applyAlignment="1">
      <alignment horizontal="left" wrapText="1"/>
    </xf>
    <xf numFmtId="0" fontId="6" fillId="4" borderId="3" xfId="11" applyFont="1" applyFill="1" applyBorder="1" applyAlignment="1">
      <alignment horizontal="center" vertical="center" wrapText="1"/>
    </xf>
    <xf numFmtId="0" fontId="37" fillId="10" borderId="2" xfId="9" applyFont="1" applyFill="1" applyBorder="1" applyAlignment="1">
      <alignment vertical="center"/>
    </xf>
    <xf numFmtId="0" fontId="37" fillId="10" borderId="2" xfId="9" applyFont="1" applyFill="1" applyBorder="1" applyAlignment="1">
      <alignment horizontal="right" vertical="center"/>
    </xf>
    <xf numFmtId="166" fontId="6" fillId="13" borderId="13" xfId="9" applyNumberFormat="1" applyFont="1" applyFill="1" applyBorder="1" applyAlignment="1">
      <alignment horizontal="center" vertical="center"/>
    </xf>
    <xf numFmtId="172" fontId="6" fillId="13" borderId="13" xfId="9" applyNumberFormat="1" applyFont="1" applyFill="1" applyBorder="1" applyAlignment="1">
      <alignment horizontal="center" vertical="center"/>
    </xf>
    <xf numFmtId="4" fontId="6" fillId="13" borderId="13" xfId="9" applyNumberFormat="1" applyFont="1" applyFill="1" applyBorder="1" applyAlignment="1">
      <alignment horizontal="center" vertical="center"/>
    </xf>
    <xf numFmtId="173" fontId="6" fillId="13" borderId="13" xfId="9" applyNumberFormat="1" applyFont="1" applyFill="1" applyBorder="1" applyAlignment="1">
      <alignment vertical="center"/>
    </xf>
    <xf numFmtId="0" fontId="37" fillId="10" borderId="3" xfId="9" applyFont="1" applyFill="1" applyBorder="1" applyAlignment="1">
      <alignment vertical="center"/>
    </xf>
    <xf numFmtId="0" fontId="37" fillId="10" borderId="54" xfId="9" applyFont="1" applyFill="1" applyBorder="1" applyAlignment="1">
      <alignment horizontal="right" vertical="center"/>
    </xf>
    <xf numFmtId="166" fontId="37" fillId="10" borderId="60" xfId="9" applyNumberFormat="1" applyFont="1" applyFill="1" applyBorder="1" applyAlignment="1">
      <alignment horizontal="center" vertical="center" wrapText="1"/>
    </xf>
    <xf numFmtId="174" fontId="37" fillId="10" borderId="60" xfId="9" applyNumberFormat="1" applyFont="1" applyFill="1" applyBorder="1" applyAlignment="1">
      <alignment horizontal="center" vertical="center" wrapText="1"/>
    </xf>
    <xf numFmtId="4" fontId="37" fillId="10" borderId="60" xfId="9" applyNumberFormat="1" applyFont="1" applyFill="1" applyBorder="1" applyAlignment="1">
      <alignment horizontal="center" vertical="center" wrapText="1"/>
    </xf>
    <xf numFmtId="0" fontId="38" fillId="0" borderId="0" xfId="8" applyFont="1" applyAlignment="1">
      <alignment vertical="center" wrapText="1"/>
    </xf>
    <xf numFmtId="0" fontId="1" fillId="3" borderId="0" xfId="16" applyFill="1" applyAlignment="1">
      <alignment vertical="center"/>
    </xf>
    <xf numFmtId="0" fontId="8" fillId="4" borderId="0" xfId="13" applyFont="1" applyFill="1" applyAlignment="1">
      <alignment vertical="center"/>
    </xf>
    <xf numFmtId="0" fontId="1" fillId="0" borderId="0" xfId="16" applyAlignment="1">
      <alignment vertical="center"/>
    </xf>
    <xf numFmtId="0" fontId="17" fillId="0" borderId="0" xfId="16" applyFont="1" applyAlignment="1">
      <alignment vertical="center"/>
    </xf>
    <xf numFmtId="0" fontId="7" fillId="0" borderId="0" xfId="16" applyFont="1" applyAlignment="1">
      <alignment vertical="center"/>
    </xf>
    <xf numFmtId="10" fontId="17" fillId="0" borderId="0" xfId="17" applyNumberFormat="1" applyFont="1" applyFill="1" applyBorder="1" applyAlignment="1">
      <alignment vertical="center"/>
    </xf>
    <xf numFmtId="168" fontId="18" fillId="0" borderId="0" xfId="17" applyNumberFormat="1" applyFont="1" applyFill="1" applyBorder="1" applyAlignment="1">
      <alignment vertical="center"/>
    </xf>
    <xf numFmtId="10" fontId="19" fillId="0" borderId="0" xfId="17" applyNumberFormat="1" applyFont="1" applyFill="1" applyBorder="1" applyAlignment="1">
      <alignment vertical="center"/>
    </xf>
    <xf numFmtId="168" fontId="7" fillId="0" borderId="0" xfId="17" applyNumberFormat="1" applyFont="1" applyFill="1" applyBorder="1" applyAlignment="1">
      <alignment vertical="center"/>
    </xf>
    <xf numFmtId="0" fontId="19" fillId="0" borderId="0" xfId="16" applyFont="1" applyAlignment="1">
      <alignment vertical="center"/>
    </xf>
    <xf numFmtId="168" fontId="20" fillId="0" borderId="0" xfId="17" applyNumberFormat="1" applyFont="1" applyFill="1" applyBorder="1" applyAlignment="1">
      <alignment vertical="center"/>
    </xf>
    <xf numFmtId="0" fontId="5" fillId="0" borderId="0" xfId="16" applyFont="1" applyAlignment="1">
      <alignment vertical="center"/>
    </xf>
    <xf numFmtId="10" fontId="7" fillId="0" borderId="0" xfId="17" applyNumberFormat="1" applyFont="1" applyFill="1" applyBorder="1" applyAlignment="1">
      <alignment vertical="center"/>
    </xf>
    <xf numFmtId="0" fontId="17" fillId="0" borderId="0" xfId="16" applyFont="1" applyAlignment="1">
      <alignment horizontal="right" vertical="center"/>
    </xf>
    <xf numFmtId="0" fontId="21" fillId="0" borderId="0" xfId="16" applyFont="1" applyAlignment="1">
      <alignment vertical="center"/>
    </xf>
    <xf numFmtId="0" fontId="18" fillId="0" borderId="0" xfId="16" applyFont="1" applyAlignment="1">
      <alignment horizontal="right" vertical="center"/>
    </xf>
    <xf numFmtId="168" fontId="5" fillId="0" borderId="0" xfId="17" applyNumberFormat="1" applyFont="1" applyFill="1" applyBorder="1" applyAlignment="1">
      <alignment vertical="center"/>
    </xf>
    <xf numFmtId="0" fontId="43" fillId="0" borderId="0" xfId="16" applyFont="1" applyAlignment="1">
      <alignment vertical="center"/>
    </xf>
    <xf numFmtId="0" fontId="18" fillId="0" borderId="0" xfId="16" applyFont="1" applyAlignment="1">
      <alignment vertical="center"/>
    </xf>
    <xf numFmtId="10" fontId="5" fillId="0" borderId="0" xfId="17" applyNumberFormat="1" applyFont="1" applyFill="1" applyBorder="1" applyAlignment="1">
      <alignment horizontal="right" vertical="center"/>
    </xf>
    <xf numFmtId="0" fontId="17" fillId="0" borderId="45" xfId="16" applyFont="1" applyBorder="1" applyAlignment="1">
      <alignment vertical="center"/>
    </xf>
    <xf numFmtId="168" fontId="18" fillId="0" borderId="46" xfId="17" applyNumberFormat="1" applyFont="1" applyFill="1" applyBorder="1" applyAlignment="1">
      <alignment vertical="center"/>
    </xf>
    <xf numFmtId="2" fontId="1" fillId="0" borderId="0" xfId="16" applyNumberFormat="1" applyAlignment="1">
      <alignment vertical="center"/>
    </xf>
    <xf numFmtId="10" fontId="1" fillId="3" borderId="0" xfId="16" applyNumberFormat="1" applyFill="1" applyAlignment="1">
      <alignment vertical="center"/>
    </xf>
    <xf numFmtId="0" fontId="36" fillId="0" borderId="0" xfId="16" applyFont="1" applyAlignment="1">
      <alignment horizontal="right" vertical="center"/>
    </xf>
    <xf numFmtId="0" fontId="1" fillId="0" borderId="0" xfId="16" applyAlignment="1">
      <alignment horizontal="right" vertical="center"/>
    </xf>
    <xf numFmtId="167" fontId="45" fillId="0" borderId="13" xfId="9" applyNumberFormat="1" applyFont="1" applyBorder="1" applyAlignment="1">
      <alignment vertical="center"/>
    </xf>
    <xf numFmtId="0" fontId="7" fillId="0" borderId="0" xfId="9" applyFont="1" applyAlignment="1">
      <alignment horizontal="right" vertical="center"/>
    </xf>
    <xf numFmtId="0" fontId="7" fillId="0" borderId="1" xfId="9" applyFont="1" applyBorder="1" applyAlignment="1">
      <alignment horizontal="center" vertical="center"/>
    </xf>
    <xf numFmtId="2" fontId="7" fillId="5" borderId="1" xfId="9" applyNumberFormat="1" applyFont="1" applyFill="1" applyBorder="1" applyAlignment="1" applyProtection="1">
      <alignment horizontal="center" vertical="center"/>
      <protection locked="0"/>
    </xf>
    <xf numFmtId="14" fontId="7" fillId="0" borderId="2" xfId="9" applyNumberFormat="1" applyFont="1" applyBorder="1" applyAlignment="1">
      <alignment horizontal="center" vertical="center"/>
    </xf>
    <xf numFmtId="0" fontId="25" fillId="10" borderId="0" xfId="9" applyFont="1" applyFill="1" applyAlignment="1">
      <alignment horizontal="center" vertical="center" wrapText="1"/>
    </xf>
    <xf numFmtId="0" fontId="25" fillId="10" borderId="61" xfId="9" applyFont="1" applyFill="1" applyBorder="1" applyAlignment="1">
      <alignment horizontal="center" vertical="center" wrapText="1"/>
    </xf>
    <xf numFmtId="0" fontId="25" fillId="10" borderId="62" xfId="9" applyFont="1" applyFill="1" applyBorder="1" applyAlignment="1">
      <alignment horizontal="center" vertical="center" wrapText="1"/>
    </xf>
    <xf numFmtId="0" fontId="25" fillId="10" borderId="63" xfId="9" applyFont="1" applyFill="1" applyBorder="1" applyAlignment="1">
      <alignment horizontal="center" vertical="center" wrapText="1"/>
    </xf>
    <xf numFmtId="0" fontId="7" fillId="9" borderId="1" xfId="9" applyFont="1" applyFill="1" applyBorder="1" applyAlignment="1">
      <alignment vertical="center" wrapText="1"/>
    </xf>
    <xf numFmtId="2" fontId="7" fillId="0" borderId="64" xfId="9" applyNumberFormat="1" applyFont="1" applyBorder="1" applyAlignment="1">
      <alignment horizontal="center" vertical="center"/>
    </xf>
    <xf numFmtId="0" fontId="1" fillId="10" borderId="0" xfId="9" applyFill="1"/>
    <xf numFmtId="0" fontId="7" fillId="10" borderId="0" xfId="9" applyFont="1" applyFill="1"/>
    <xf numFmtId="0" fontId="5" fillId="0" borderId="0" xfId="9" applyFont="1" applyAlignment="1">
      <alignment horizontal="right"/>
    </xf>
    <xf numFmtId="0" fontId="7" fillId="0" borderId="0" xfId="16" applyFont="1" applyAlignment="1">
      <alignment horizontal="right" vertical="center"/>
    </xf>
    <xf numFmtId="0" fontId="7" fillId="0" borderId="0" xfId="3" applyNumberFormat="1" applyFont="1" applyBorder="1" applyAlignment="1" applyProtection="1"/>
    <xf numFmtId="2" fontId="7" fillId="15" borderId="1" xfId="9" applyNumberFormat="1" applyFont="1" applyFill="1" applyBorder="1" applyAlignment="1" applyProtection="1">
      <alignment horizontal="center" vertical="center"/>
      <protection locked="0"/>
    </xf>
    <xf numFmtId="49" fontId="7" fillId="0" borderId="0" xfId="9" applyNumberFormat="1" applyFont="1" applyAlignment="1">
      <alignment horizontal="left" vertical="center"/>
    </xf>
    <xf numFmtId="1" fontId="1" fillId="0" borderId="0" xfId="8" applyNumberFormat="1" applyAlignment="1" applyProtection="1">
      <alignment horizontal="center"/>
      <protection locked="0"/>
    </xf>
    <xf numFmtId="4" fontId="1" fillId="0" borderId="0" xfId="8" applyNumberFormat="1" applyProtection="1">
      <protection locked="0"/>
    </xf>
    <xf numFmtId="0" fontId="49" fillId="10" borderId="0" xfId="8" applyFont="1" applyFill="1"/>
    <xf numFmtId="0" fontId="26" fillId="10" borderId="8" xfId="9" applyFont="1" applyFill="1" applyBorder="1"/>
    <xf numFmtId="0" fontId="27" fillId="10" borderId="0" xfId="9" applyFont="1" applyFill="1"/>
    <xf numFmtId="0" fontId="26" fillId="10" borderId="0" xfId="9" applyFont="1" applyFill="1"/>
    <xf numFmtId="167" fontId="27" fillId="10" borderId="10" xfId="3" applyNumberFormat="1" applyFont="1" applyFill="1" applyBorder="1" applyProtection="1"/>
    <xf numFmtId="0" fontId="28" fillId="10" borderId="8" xfId="9" applyFont="1" applyFill="1" applyBorder="1"/>
    <xf numFmtId="0" fontId="29" fillId="10" borderId="0" xfId="9" applyFont="1" applyFill="1"/>
    <xf numFmtId="0" fontId="28" fillId="10" borderId="0" xfId="9" applyFont="1" applyFill="1"/>
    <xf numFmtId="0" fontId="49" fillId="10" borderId="0" xfId="8" applyFont="1" applyFill="1" applyAlignment="1">
      <alignment horizontal="center"/>
    </xf>
    <xf numFmtId="176" fontId="7" fillId="0" borderId="3" xfId="9" applyNumberFormat="1" applyFont="1" applyBorder="1"/>
    <xf numFmtId="44" fontId="7" fillId="0" borderId="0" xfId="9" applyNumberFormat="1" applyFont="1"/>
    <xf numFmtId="0" fontId="25" fillId="10" borderId="0" xfId="9" applyFont="1" applyFill="1"/>
    <xf numFmtId="165" fontId="25" fillId="10" borderId="0" xfId="3" applyNumberFormat="1" applyFont="1" applyFill="1" applyBorder="1" applyProtection="1"/>
    <xf numFmtId="166" fontId="26" fillId="10" borderId="0" xfId="9" applyNumberFormat="1" applyFont="1" applyFill="1"/>
    <xf numFmtId="167" fontId="25" fillId="10" borderId="2" xfId="3" applyNumberFormat="1" applyFont="1" applyFill="1" applyBorder="1" applyProtection="1"/>
    <xf numFmtId="0" fontId="3" fillId="0" borderId="0" xfId="8" applyFont="1" applyAlignment="1">
      <alignment horizontal="center"/>
    </xf>
    <xf numFmtId="0" fontId="3" fillId="0" borderId="0" xfId="8" applyFont="1" applyAlignment="1">
      <alignment vertical="center" wrapText="1"/>
    </xf>
    <xf numFmtId="0" fontId="50" fillId="0" borderId="0" xfId="8" applyFont="1"/>
    <xf numFmtId="0" fontId="2" fillId="0" borderId="0" xfId="8" applyFont="1" applyAlignment="1">
      <alignment vertical="center"/>
    </xf>
    <xf numFmtId="0" fontId="4" fillId="0" borderId="0" xfId="8" applyFont="1"/>
    <xf numFmtId="0" fontId="7" fillId="0" borderId="0" xfId="8" applyFont="1" applyAlignment="1">
      <alignment horizontal="left" vertical="center"/>
    </xf>
    <xf numFmtId="0" fontId="51" fillId="0" borderId="0" xfId="8" applyFont="1" applyAlignment="1">
      <alignment horizontal="center" vertical="center"/>
    </xf>
    <xf numFmtId="0" fontId="7" fillId="0" borderId="0" xfId="8" applyFont="1" applyAlignment="1">
      <alignment vertical="center"/>
    </xf>
    <xf numFmtId="0" fontId="7" fillId="0" borderId="0" xfId="8" applyFont="1" applyAlignment="1">
      <alignment horizontal="right" vertical="center"/>
    </xf>
    <xf numFmtId="4" fontId="51" fillId="0" borderId="0" xfId="8" applyNumberFormat="1" applyFont="1" applyAlignment="1">
      <alignment vertical="center"/>
    </xf>
    <xf numFmtId="44" fontId="51" fillId="0" borderId="0" xfId="3" applyFont="1" applyBorder="1" applyAlignment="1">
      <alignment vertical="center"/>
    </xf>
    <xf numFmtId="0" fontId="51" fillId="0" borderId="0" xfId="8" applyFont="1" applyAlignment="1">
      <alignment vertical="center"/>
    </xf>
    <xf numFmtId="166" fontId="51" fillId="0" borderId="0" xfId="8" applyNumberFormat="1" applyFont="1" applyAlignment="1">
      <alignment vertical="center"/>
    </xf>
    <xf numFmtId="166" fontId="51" fillId="0" borderId="0" xfId="8" applyNumberFormat="1" applyFont="1" applyAlignment="1">
      <alignment horizontal="center" vertical="center"/>
    </xf>
    <xf numFmtId="171" fontId="51" fillId="0" borderId="0" xfId="8" applyNumberFormat="1" applyFont="1" applyAlignment="1">
      <alignment horizontal="center" vertical="center"/>
    </xf>
    <xf numFmtId="1" fontId="51" fillId="0" borderId="0" xfId="8" applyNumberFormat="1" applyFont="1" applyAlignment="1">
      <alignment horizontal="center" vertical="center"/>
    </xf>
    <xf numFmtId="166" fontId="7" fillId="0" borderId="0" xfId="8" applyNumberFormat="1" applyFont="1" applyAlignment="1">
      <alignment horizontal="center" vertical="center"/>
    </xf>
    <xf numFmtId="0" fontId="37" fillId="10" borderId="54" xfId="9" applyFont="1" applyFill="1" applyBorder="1" applyAlignment="1">
      <alignment vertical="center"/>
    </xf>
    <xf numFmtId="44" fontId="37" fillId="10" borderId="60" xfId="14" applyFont="1" applyFill="1" applyBorder="1" applyAlignment="1">
      <alignment horizontal="center" vertical="center" wrapText="1"/>
    </xf>
    <xf numFmtId="0" fontId="37" fillId="10" borderId="13" xfId="8" applyFont="1" applyFill="1" applyBorder="1" applyAlignment="1">
      <alignment horizontal="center" vertical="center" wrapText="1"/>
    </xf>
    <xf numFmtId="166" fontId="37" fillId="10" borderId="13" xfId="8" applyNumberFormat="1" applyFont="1" applyFill="1" applyBorder="1" applyAlignment="1">
      <alignment horizontal="center" vertical="center" wrapText="1"/>
    </xf>
    <xf numFmtId="171" fontId="37" fillId="10" borderId="13" xfId="8" applyNumberFormat="1" applyFont="1" applyFill="1" applyBorder="1" applyAlignment="1">
      <alignment horizontal="center" vertical="center" wrapText="1"/>
    </xf>
    <xf numFmtId="1" fontId="37" fillId="10" borderId="13" xfId="8" applyNumberFormat="1" applyFont="1" applyFill="1" applyBorder="1" applyAlignment="1">
      <alignment horizontal="center" vertical="center" wrapText="1"/>
    </xf>
    <xf numFmtId="4" fontId="37" fillId="10" borderId="13" xfId="8" applyNumberFormat="1" applyFont="1" applyFill="1" applyBorder="1" applyAlignment="1">
      <alignment horizontal="center" vertical="center" wrapText="1"/>
    </xf>
    <xf numFmtId="44" fontId="37" fillId="10" borderId="13" xfId="3" applyFont="1" applyFill="1" applyBorder="1" applyAlignment="1">
      <alignment horizontal="center" vertical="center" wrapText="1"/>
    </xf>
    <xf numFmtId="0" fontId="52" fillId="0" borderId="0" xfId="8" applyFont="1" applyAlignment="1">
      <alignment horizontal="center" vertical="center" wrapText="1"/>
    </xf>
    <xf numFmtId="0" fontId="1" fillId="0" borderId="13" xfId="8" applyBorder="1" applyAlignment="1">
      <alignment horizontal="center" vertical="center"/>
    </xf>
    <xf numFmtId="49" fontId="1" fillId="0" borderId="13" xfId="8" applyNumberFormat="1" applyBorder="1" applyAlignment="1">
      <alignment horizontal="center" vertical="center"/>
    </xf>
    <xf numFmtId="0" fontId="1" fillId="0" borderId="13" xfId="8" applyBorder="1" applyAlignment="1">
      <alignment vertical="center"/>
    </xf>
    <xf numFmtId="1" fontId="1" fillId="14" borderId="13" xfId="8" applyNumberFormat="1" applyFill="1" applyBorder="1" applyAlignment="1" applyProtection="1">
      <alignment horizontal="center" vertical="center"/>
      <protection locked="0"/>
    </xf>
    <xf numFmtId="4" fontId="1" fillId="0" borderId="13" xfId="8" applyNumberFormat="1" applyBorder="1" applyAlignment="1">
      <alignment vertical="center"/>
    </xf>
    <xf numFmtId="44" fontId="1" fillId="0" borderId="13" xfId="3" applyFont="1" applyBorder="1" applyAlignment="1">
      <alignment vertical="center"/>
    </xf>
    <xf numFmtId="0" fontId="4" fillId="0" borderId="0" xfId="8" applyFont="1" applyAlignment="1">
      <alignment vertical="center"/>
    </xf>
    <xf numFmtId="0" fontId="1" fillId="9" borderId="13" xfId="8" applyFill="1" applyBorder="1" applyAlignment="1">
      <alignment horizontal="center" vertical="center"/>
    </xf>
    <xf numFmtId="0" fontId="4" fillId="10" borderId="0" xfId="8" applyFont="1" applyFill="1"/>
    <xf numFmtId="0" fontId="4" fillId="10" borderId="0" xfId="8" applyFont="1" applyFill="1" applyAlignment="1">
      <alignment horizontal="center"/>
    </xf>
    <xf numFmtId="166" fontId="4" fillId="10" borderId="0" xfId="8" applyNumberFormat="1" applyFont="1" applyFill="1"/>
    <xf numFmtId="166" fontId="4" fillId="10" borderId="0" xfId="8" applyNumberFormat="1" applyFont="1" applyFill="1" applyAlignment="1">
      <alignment horizontal="center"/>
    </xf>
    <xf numFmtId="171" fontId="4" fillId="10" borderId="0" xfId="8" applyNumberFormat="1" applyFont="1" applyFill="1" applyAlignment="1">
      <alignment horizontal="center"/>
    </xf>
    <xf numFmtId="44" fontId="53" fillId="10" borderId="0" xfId="3" applyFont="1" applyFill="1" applyBorder="1" applyAlignment="1">
      <alignment horizontal="right" vertical="center" wrapText="1"/>
    </xf>
    <xf numFmtId="177" fontId="53" fillId="10" borderId="0" xfId="3" applyNumberFormat="1" applyFont="1" applyFill="1" applyBorder="1" applyAlignment="1">
      <alignment horizontal="right" vertical="center"/>
    </xf>
    <xf numFmtId="44" fontId="54" fillId="10" borderId="0" xfId="3" applyFont="1" applyFill="1" applyBorder="1" applyAlignment="1">
      <alignment horizontal="right" vertical="center" wrapText="1"/>
    </xf>
    <xf numFmtId="44" fontId="54" fillId="10" borderId="0" xfId="3" applyFont="1" applyFill="1" applyBorder="1" applyAlignment="1">
      <alignment horizontal="center" vertical="center" wrapText="1"/>
    </xf>
    <xf numFmtId="0" fontId="4" fillId="0" borderId="0" xfId="8" applyFont="1" applyAlignment="1">
      <alignment horizontal="right"/>
    </xf>
    <xf numFmtId="0" fontId="4" fillId="0" borderId="0" xfId="8" applyFont="1" applyAlignment="1">
      <alignment horizontal="center"/>
    </xf>
    <xf numFmtId="166" fontId="4" fillId="0" borderId="0" xfId="8" applyNumberFormat="1" applyFont="1"/>
    <xf numFmtId="171" fontId="4" fillId="0" borderId="0" xfId="8" applyNumberFormat="1" applyFont="1"/>
    <xf numFmtId="1" fontId="4" fillId="0" borderId="0" xfId="8" applyNumberFormat="1" applyFont="1" applyAlignment="1">
      <alignment horizontal="center"/>
    </xf>
    <xf numFmtId="4" fontId="4" fillId="0" borderId="0" xfId="8" applyNumberFormat="1" applyFont="1"/>
    <xf numFmtId="44" fontId="4" fillId="0" borderId="0" xfId="3" applyFont="1"/>
    <xf numFmtId="166" fontId="4" fillId="0" borderId="0" xfId="8" applyNumberFormat="1" applyFont="1" applyAlignment="1">
      <alignment horizontal="center"/>
    </xf>
    <xf numFmtId="171" fontId="4" fillId="0" borderId="0" xfId="8" applyNumberFormat="1" applyFont="1" applyAlignment="1">
      <alignment horizontal="center"/>
    </xf>
    <xf numFmtId="0" fontId="4" fillId="0" borderId="0" xfId="8" applyFont="1" applyAlignment="1">
      <alignment horizontal="left"/>
    </xf>
    <xf numFmtId="44" fontId="4" fillId="0" borderId="0" xfId="3" applyFont="1" applyBorder="1"/>
    <xf numFmtId="0" fontId="1" fillId="9" borderId="13" xfId="8" applyFill="1" applyBorder="1" applyAlignment="1">
      <alignment vertical="center"/>
    </xf>
    <xf numFmtId="0" fontId="1" fillId="0" borderId="13" xfId="8" applyBorder="1" applyAlignment="1">
      <alignment horizontal="left" vertical="center"/>
    </xf>
    <xf numFmtId="44" fontId="51" fillId="0" borderId="0" xfId="3" applyFont="1" applyBorder="1" applyAlignment="1">
      <alignment horizontal="right" vertical="center"/>
    </xf>
    <xf numFmtId="170" fontId="51" fillId="0" borderId="0" xfId="3" applyNumberFormat="1" applyFont="1" applyBorder="1" applyAlignment="1">
      <alignment horizontal="center" vertical="center"/>
    </xf>
    <xf numFmtId="0" fontId="1" fillId="6" borderId="13" xfId="8" applyFill="1" applyBorder="1"/>
    <xf numFmtId="0" fontId="1" fillId="0" borderId="13" xfId="8" applyBorder="1" applyAlignment="1">
      <alignment horizontal="center"/>
    </xf>
    <xf numFmtId="44" fontId="1" fillId="0" borderId="13" xfId="14" applyFont="1" applyFill="1" applyBorder="1" applyAlignment="1">
      <alignment vertical="center"/>
    </xf>
    <xf numFmtId="1" fontId="1" fillId="0" borderId="13" xfId="8" applyNumberFormat="1" applyBorder="1" applyAlignment="1">
      <alignment horizontal="center"/>
    </xf>
    <xf numFmtId="2" fontId="3" fillId="0" borderId="0" xfId="8" applyNumberFormat="1" applyFont="1"/>
    <xf numFmtId="2" fontId="55" fillId="10" borderId="48" xfId="8" applyNumberFormat="1" applyFont="1" applyFill="1" applyBorder="1" applyAlignment="1">
      <alignment horizontal="center" vertical="center"/>
    </xf>
    <xf numFmtId="2" fontId="55" fillId="10" borderId="49" xfId="8" applyNumberFormat="1" applyFont="1" applyFill="1" applyBorder="1" applyAlignment="1">
      <alignment horizontal="center" vertical="center"/>
    </xf>
    <xf numFmtId="2" fontId="55" fillId="10" borderId="50" xfId="8" applyNumberFormat="1" applyFont="1" applyFill="1" applyBorder="1" applyAlignment="1">
      <alignment horizontal="center" vertical="center"/>
    </xf>
    <xf numFmtId="0" fontId="3" fillId="0" borderId="0" xfId="8" applyFont="1" applyAlignment="1">
      <alignment horizontal="right"/>
    </xf>
    <xf numFmtId="2" fontId="3" fillId="0" borderId="51" xfId="8" applyNumberFormat="1" applyFont="1" applyBorder="1" applyAlignment="1">
      <alignment horizontal="right"/>
    </xf>
    <xf numFmtId="2" fontId="3" fillId="0" borderId="13" xfId="8" applyNumberFormat="1" applyFont="1" applyBorder="1" applyAlignment="1">
      <alignment horizontal="right"/>
    </xf>
    <xf numFmtId="0" fontId="3" fillId="0" borderId="13" xfId="8" applyFont="1" applyBorder="1" applyAlignment="1">
      <alignment horizontal="center"/>
    </xf>
    <xf numFmtId="0" fontId="3" fillId="0" borderId="2" xfId="8" applyFont="1" applyBorder="1" applyAlignment="1">
      <alignment horizontal="center"/>
    </xf>
    <xf numFmtId="14" fontId="3" fillId="0" borderId="0" xfId="8" applyNumberFormat="1" applyFont="1" applyAlignment="1">
      <alignment horizontal="left"/>
    </xf>
    <xf numFmtId="0" fontId="56" fillId="10" borderId="61" xfId="8" applyFont="1" applyFill="1" applyBorder="1" applyAlignment="1">
      <alignment horizontal="center"/>
    </xf>
    <xf numFmtId="14" fontId="56" fillId="10" borderId="66" xfId="8" applyNumberFormat="1" applyFont="1" applyFill="1" applyBorder="1" applyAlignment="1">
      <alignment horizontal="center"/>
    </xf>
    <xf numFmtId="0" fontId="3" fillId="13" borderId="63" xfId="8" applyFont="1" applyFill="1" applyBorder="1" applyAlignment="1">
      <alignment horizontal="center"/>
    </xf>
    <xf numFmtId="0" fontId="3" fillId="13" borderId="9" xfId="8" applyFont="1" applyFill="1" applyBorder="1" applyAlignment="1">
      <alignment horizontal="center"/>
    </xf>
    <xf numFmtId="2" fontId="3" fillId="13" borderId="67" xfId="8" applyNumberFormat="1" applyFont="1" applyFill="1" applyBorder="1" applyAlignment="1">
      <alignment horizontal="center"/>
    </xf>
    <xf numFmtId="0" fontId="3" fillId="0" borderId="63" xfId="8" applyFont="1" applyBorder="1" applyAlignment="1">
      <alignment horizontal="center"/>
    </xf>
    <xf numFmtId="2" fontId="3" fillId="0" borderId="67" xfId="8" applyNumberFormat="1" applyFont="1" applyBorder="1" applyAlignment="1">
      <alignment horizontal="center"/>
    </xf>
    <xf numFmtId="0" fontId="3" fillId="0" borderId="67" xfId="8" applyFont="1" applyBorder="1" applyAlignment="1">
      <alignment horizontal="center"/>
    </xf>
    <xf numFmtId="0" fontId="3" fillId="13" borderId="67" xfId="8" applyFont="1" applyFill="1" applyBorder="1" applyAlignment="1">
      <alignment horizontal="center"/>
    </xf>
    <xf numFmtId="0" fontId="3" fillId="13" borderId="68" xfId="8" applyFont="1" applyFill="1" applyBorder="1" applyAlignment="1">
      <alignment horizontal="center"/>
    </xf>
    <xf numFmtId="0" fontId="3" fillId="13" borderId="69" xfId="8" applyFont="1" applyFill="1" applyBorder="1" applyAlignment="1">
      <alignment horizontal="center"/>
    </xf>
    <xf numFmtId="2" fontId="24" fillId="8" borderId="13" xfId="8" applyNumberFormat="1" applyFont="1" applyFill="1" applyBorder="1" applyAlignment="1">
      <alignment horizontal="right"/>
    </xf>
    <xf numFmtId="0" fontId="49" fillId="10" borderId="63" xfId="9" applyFont="1" applyFill="1" applyBorder="1" applyAlignment="1">
      <alignment horizontal="center" vertical="center" wrapText="1"/>
    </xf>
    <xf numFmtId="0" fontId="49" fillId="10" borderId="0" xfId="9" applyFont="1" applyFill="1" applyAlignment="1">
      <alignment horizontal="center" vertical="center" wrapText="1"/>
    </xf>
    <xf numFmtId="0" fontId="3" fillId="6" borderId="0" xfId="9" applyFont="1" applyFill="1" applyAlignment="1">
      <alignment vertical="center" wrapText="1" shrinkToFit="1"/>
    </xf>
    <xf numFmtId="0" fontId="3" fillId="7" borderId="0" xfId="9" applyFont="1" applyFill="1" applyAlignment="1">
      <alignment vertical="center" wrapText="1" shrinkToFit="1"/>
    </xf>
    <xf numFmtId="0" fontId="3" fillId="7" borderId="25" xfId="9" applyFont="1" applyFill="1" applyBorder="1" applyAlignment="1">
      <alignment vertical="center" shrinkToFit="1"/>
    </xf>
    <xf numFmtId="0" fontId="58" fillId="3" borderId="14" xfId="9" applyFont="1" applyFill="1" applyBorder="1" applyAlignment="1">
      <alignment vertical="center" wrapText="1"/>
    </xf>
    <xf numFmtId="0" fontId="58" fillId="3" borderId="15" xfId="9" applyFont="1" applyFill="1" applyBorder="1" applyAlignment="1">
      <alignment vertical="center" wrapText="1"/>
    </xf>
    <xf numFmtId="0" fontId="59" fillId="0" borderId="0" xfId="9" applyFont="1" applyAlignment="1">
      <alignment vertical="center" wrapText="1"/>
    </xf>
    <xf numFmtId="0" fontId="3" fillId="0" borderId="36" xfId="9" applyFont="1" applyBorder="1" applyAlignment="1">
      <alignment vertical="center" wrapText="1"/>
    </xf>
    <xf numFmtId="1" fontId="1" fillId="0" borderId="13" xfId="8" applyNumberFormat="1" applyBorder="1" applyAlignment="1">
      <alignment horizontal="center" vertical="center"/>
    </xf>
    <xf numFmtId="0" fontId="1" fillId="9" borderId="13" xfId="8" applyFill="1" applyBorder="1" applyAlignment="1">
      <alignment vertical="center" wrapText="1"/>
    </xf>
    <xf numFmtId="0" fontId="7" fillId="0" borderId="0" xfId="9" applyFont="1" applyAlignment="1">
      <alignment horizontal="center"/>
    </xf>
    <xf numFmtId="0" fontId="1" fillId="0" borderId="13" xfId="8" applyBorder="1" applyAlignment="1">
      <alignment vertical="center" wrapText="1"/>
    </xf>
    <xf numFmtId="49" fontId="1" fillId="0" borderId="55" xfId="8" applyNumberFormat="1" applyBorder="1" applyAlignment="1">
      <alignment horizontal="center" vertical="center"/>
    </xf>
    <xf numFmtId="166" fontId="39" fillId="0" borderId="13" xfId="8" applyNumberFormat="1" applyFont="1" applyBorder="1" applyAlignment="1">
      <alignment vertical="center"/>
    </xf>
    <xf numFmtId="0" fontId="50" fillId="6" borderId="22" xfId="9" applyFont="1" applyFill="1" applyBorder="1" applyAlignment="1">
      <alignment horizontal="center" vertical="center" wrapText="1"/>
    </xf>
    <xf numFmtId="0" fontId="50" fillId="0" borderId="26" xfId="9" applyFont="1" applyBorder="1" applyAlignment="1">
      <alignment horizontal="center" vertical="center" wrapText="1"/>
    </xf>
    <xf numFmtId="177" fontId="53" fillId="10" borderId="0" xfId="3" applyNumberFormat="1" applyFont="1" applyFill="1" applyBorder="1" applyAlignment="1">
      <alignment horizontal="center" vertical="center"/>
    </xf>
    <xf numFmtId="0" fontId="3" fillId="0" borderId="24" xfId="9" applyFont="1" applyBorder="1" applyAlignment="1">
      <alignment vertical="center" wrapText="1"/>
    </xf>
    <xf numFmtId="0" fontId="3" fillId="11" borderId="21" xfId="9" applyFont="1" applyFill="1" applyBorder="1" applyAlignment="1">
      <alignment vertical="center" wrapText="1"/>
    </xf>
    <xf numFmtId="0" fontId="3" fillId="11" borderId="0" xfId="9" applyFont="1" applyFill="1" applyAlignment="1">
      <alignment vertical="center" wrapText="1"/>
    </xf>
    <xf numFmtId="0" fontId="3" fillId="11" borderId="0" xfId="9" applyFont="1" applyFill="1" applyAlignment="1">
      <alignment vertical="center" shrinkToFit="1"/>
    </xf>
    <xf numFmtId="0" fontId="3" fillId="11" borderId="22" xfId="9" applyFont="1" applyFill="1" applyBorder="1" applyAlignment="1">
      <alignment horizontal="center" vertical="center" wrapText="1"/>
    </xf>
    <xf numFmtId="0" fontId="3" fillId="11" borderId="23" xfId="9" applyFont="1" applyFill="1" applyBorder="1" applyAlignment="1">
      <alignment horizontal="center" vertical="center" wrapText="1"/>
    </xf>
    <xf numFmtId="0" fontId="1" fillId="0" borderId="13" xfId="8" applyBorder="1" applyAlignment="1">
      <alignment horizontal="center" vertical="center" wrapText="1"/>
    </xf>
    <xf numFmtId="0" fontId="3" fillId="2" borderId="0" xfId="8" applyFont="1" applyFill="1" applyAlignment="1" applyProtection="1">
      <alignment vertical="center" wrapText="1"/>
      <protection locked="0"/>
    </xf>
    <xf numFmtId="0" fontId="1" fillId="0" borderId="0" xfId="8" applyAlignment="1">
      <alignment horizontal="center"/>
    </xf>
    <xf numFmtId="44" fontId="1" fillId="14" borderId="2" xfId="14" applyFont="1" applyFill="1" applyBorder="1" applyAlignment="1" applyProtection="1"/>
    <xf numFmtId="0" fontId="27" fillId="3" borderId="13" xfId="9" applyFont="1" applyFill="1" applyBorder="1" applyAlignment="1">
      <alignment horizontal="center" vertical="center" wrapText="1"/>
    </xf>
    <xf numFmtId="0" fontId="55" fillId="3" borderId="13" xfId="9" applyFont="1" applyFill="1" applyBorder="1" applyAlignment="1">
      <alignment horizontal="center" vertical="center" wrapText="1"/>
    </xf>
    <xf numFmtId="0" fontId="37" fillId="10" borderId="13" xfId="8" applyFont="1" applyFill="1" applyBorder="1" applyAlignment="1">
      <alignment horizontal="center" vertical="top" wrapText="1"/>
    </xf>
    <xf numFmtId="166" fontId="37" fillId="10" borderId="13" xfId="8" applyNumberFormat="1" applyFont="1" applyFill="1" applyBorder="1" applyAlignment="1">
      <alignment horizontal="center" vertical="top" wrapText="1"/>
    </xf>
    <xf numFmtId="171" fontId="37" fillId="10" borderId="13" xfId="8" applyNumberFormat="1" applyFont="1" applyFill="1" applyBorder="1" applyAlignment="1">
      <alignment horizontal="center" vertical="top" wrapText="1"/>
    </xf>
    <xf numFmtId="1" fontId="37" fillId="10" borderId="13" xfId="8" applyNumberFormat="1" applyFont="1" applyFill="1" applyBorder="1" applyAlignment="1">
      <alignment horizontal="center" vertical="top" wrapText="1"/>
    </xf>
    <xf numFmtId="4" fontId="37" fillId="10" borderId="13" xfId="8" applyNumberFormat="1" applyFont="1" applyFill="1" applyBorder="1" applyAlignment="1">
      <alignment horizontal="center" vertical="top" wrapText="1"/>
    </xf>
    <xf numFmtId="44" fontId="37" fillId="10" borderId="13" xfId="3" applyFont="1" applyFill="1" applyBorder="1" applyAlignment="1">
      <alignment horizontal="center" vertical="top" wrapText="1"/>
    </xf>
    <xf numFmtId="0" fontId="61" fillId="0" borderId="0" xfId="9" applyFont="1" applyAlignment="1">
      <alignment vertical="center" wrapText="1"/>
    </xf>
    <xf numFmtId="0" fontId="61" fillId="0" borderId="0" xfId="9" applyFont="1" applyAlignment="1">
      <alignment horizontal="center" vertical="center" wrapText="1"/>
    </xf>
    <xf numFmtId="0" fontId="3" fillId="0" borderId="25" xfId="9" applyFont="1" applyBorder="1" applyAlignment="1">
      <alignment vertical="center" shrinkToFit="1"/>
    </xf>
    <xf numFmtId="0" fontId="6" fillId="4" borderId="54" xfId="11" applyFont="1" applyFill="1" applyBorder="1" applyAlignment="1">
      <alignment horizontal="center" vertical="center" wrapText="1"/>
    </xf>
    <xf numFmtId="0" fontId="5" fillId="0" borderId="0" xfId="11" applyFont="1" applyAlignment="1">
      <alignment horizontal="left" vertical="center" wrapText="1"/>
    </xf>
    <xf numFmtId="0" fontId="6" fillId="0" borderId="0" xfId="11" applyFont="1" applyAlignment="1">
      <alignment horizontal="center" vertical="center" wrapText="1"/>
    </xf>
    <xf numFmtId="0" fontId="5" fillId="0" borderId="0" xfId="11" applyFont="1" applyAlignment="1">
      <alignment horizontal="center" vertical="center" wrapText="1"/>
    </xf>
    <xf numFmtId="0" fontId="60" fillId="0" borderId="0" xfId="8" applyFont="1" applyAlignment="1">
      <alignment wrapText="1"/>
    </xf>
    <xf numFmtId="169" fontId="7" fillId="13" borderId="0" xfId="3" applyNumberFormat="1" applyFont="1" applyFill="1" applyBorder="1" applyAlignment="1">
      <alignment horizontal="right" vertical="center"/>
    </xf>
    <xf numFmtId="0" fontId="1" fillId="13" borderId="13" xfId="8" applyFill="1" applyBorder="1" applyAlignment="1">
      <alignment horizontal="center"/>
    </xf>
    <xf numFmtId="4" fontId="1" fillId="5" borderId="13" xfId="8" applyNumberFormat="1" applyFill="1" applyBorder="1" applyProtection="1">
      <protection locked="0"/>
    </xf>
    <xf numFmtId="0" fontId="1" fillId="0" borderId="13" xfId="8" applyBorder="1"/>
    <xf numFmtId="0" fontId="1" fillId="13" borderId="13" xfId="8" applyFill="1" applyBorder="1"/>
    <xf numFmtId="44" fontId="1" fillId="5" borderId="13" xfId="2" applyFont="1" applyFill="1" applyBorder="1" applyProtection="1">
      <protection locked="0"/>
    </xf>
    <xf numFmtId="10" fontId="7" fillId="14" borderId="2" xfId="17" applyNumberFormat="1" applyFont="1" applyFill="1" applyBorder="1" applyAlignment="1" applyProtection="1">
      <alignment horizontal="right" vertical="center"/>
      <protection locked="0"/>
    </xf>
    <xf numFmtId="169" fontId="7" fillId="13" borderId="13" xfId="3" applyNumberFormat="1" applyFont="1" applyFill="1" applyBorder="1" applyAlignment="1">
      <alignment horizontal="right" vertical="center"/>
    </xf>
    <xf numFmtId="44" fontId="1" fillId="13" borderId="0" xfId="14" applyFont="1" applyFill="1" applyAlignment="1">
      <alignment vertical="center"/>
    </xf>
    <xf numFmtId="0" fontId="3" fillId="9" borderId="21" xfId="9" applyFont="1" applyFill="1" applyBorder="1" applyAlignment="1">
      <alignment vertical="center" wrapText="1"/>
    </xf>
    <xf numFmtId="0" fontId="3" fillId="9" borderId="0" xfId="9" applyFont="1" applyFill="1" applyAlignment="1">
      <alignment vertical="center" wrapText="1"/>
    </xf>
    <xf numFmtId="0" fontId="3" fillId="9" borderId="0" xfId="9" applyFont="1" applyFill="1" applyAlignment="1">
      <alignment vertical="center" wrapText="1" shrinkToFit="1"/>
    </xf>
    <xf numFmtId="0" fontId="1" fillId="13" borderId="13" xfId="8" applyFill="1" applyBorder="1" applyAlignment="1">
      <alignment wrapText="1"/>
    </xf>
    <xf numFmtId="0" fontId="25" fillId="10" borderId="0" xfId="9" applyFont="1" applyFill="1" applyAlignment="1">
      <alignment horizontal="center" vertical="top" wrapText="1"/>
    </xf>
    <xf numFmtId="0" fontId="7" fillId="3" borderId="70" xfId="13" applyFont="1" applyFill="1" applyBorder="1" applyAlignment="1">
      <alignment vertical="center"/>
    </xf>
    <xf numFmtId="10" fontId="7" fillId="3" borderId="0" xfId="16" applyNumberFormat="1" applyFont="1" applyFill="1" applyAlignment="1">
      <alignment vertical="center"/>
    </xf>
    <xf numFmtId="0" fontId="7" fillId="3" borderId="0" xfId="16" applyFont="1" applyFill="1" applyAlignment="1">
      <alignment vertical="center"/>
    </xf>
    <xf numFmtId="0" fontId="1" fillId="3" borderId="71" xfId="16" applyFill="1" applyBorder="1" applyAlignment="1">
      <alignment vertical="center"/>
    </xf>
    <xf numFmtId="0" fontId="8" fillId="4" borderId="70" xfId="13" applyFont="1" applyFill="1" applyBorder="1" applyAlignment="1">
      <alignment vertical="center"/>
    </xf>
    <xf numFmtId="0" fontId="3" fillId="4" borderId="0" xfId="13" applyFont="1" applyFill="1" applyAlignment="1">
      <alignment vertical="center"/>
    </xf>
    <xf numFmtId="0" fontId="39" fillId="0" borderId="0" xfId="9" applyFont="1"/>
    <xf numFmtId="0" fontId="7" fillId="0" borderId="70" xfId="13" applyFont="1" applyBorder="1" applyAlignment="1">
      <alignment vertical="center"/>
    </xf>
    <xf numFmtId="10" fontId="7" fillId="13" borderId="13" xfId="16" applyNumberFormat="1" applyFont="1" applyFill="1" applyBorder="1" applyAlignment="1">
      <alignment vertical="center"/>
    </xf>
    <xf numFmtId="0" fontId="7" fillId="13" borderId="13" xfId="16" applyFont="1" applyFill="1" applyBorder="1" applyAlignment="1">
      <alignment vertical="center"/>
    </xf>
    <xf numFmtId="0" fontId="1" fillId="0" borderId="71" xfId="16" applyBorder="1" applyAlignment="1">
      <alignment vertical="center"/>
    </xf>
    <xf numFmtId="0" fontId="17" fillId="0" borderId="70" xfId="16" applyFont="1" applyBorder="1" applyAlignment="1">
      <alignment vertical="center"/>
    </xf>
    <xf numFmtId="169" fontId="5" fillId="14" borderId="2" xfId="3" applyNumberFormat="1" applyFont="1" applyFill="1" applyBorder="1" applyAlignment="1" applyProtection="1">
      <alignment horizontal="right" vertical="center"/>
      <protection locked="0"/>
    </xf>
    <xf numFmtId="0" fontId="63" fillId="0" borderId="0" xfId="16" applyFont="1" applyAlignment="1">
      <alignment horizontal="right" vertical="center" wrapText="1"/>
    </xf>
    <xf numFmtId="0" fontId="5" fillId="0" borderId="70" xfId="16" applyFont="1" applyBorder="1" applyAlignment="1">
      <alignment vertical="center"/>
    </xf>
    <xf numFmtId="0" fontId="7" fillId="0" borderId="70" xfId="16" applyFont="1" applyBorder="1" applyAlignment="1">
      <alignment vertical="center"/>
    </xf>
    <xf numFmtId="0" fontId="20" fillId="0" borderId="70" xfId="16" applyFont="1" applyBorder="1" applyAlignment="1">
      <alignment vertical="center"/>
    </xf>
    <xf numFmtId="10" fontId="17" fillId="0" borderId="2" xfId="17" applyNumberFormat="1" applyFont="1" applyFill="1" applyBorder="1" applyAlignment="1">
      <alignment horizontal="right" vertical="center"/>
    </xf>
    <xf numFmtId="0" fontId="7" fillId="0" borderId="71" xfId="16" applyFont="1" applyBorder="1" applyAlignment="1">
      <alignment vertical="center"/>
    </xf>
    <xf numFmtId="10" fontId="7" fillId="0" borderId="2" xfId="17" applyNumberFormat="1" applyFont="1" applyFill="1" applyBorder="1" applyAlignment="1" applyProtection="1">
      <alignment horizontal="right" vertical="center"/>
      <protection locked="0"/>
    </xf>
    <xf numFmtId="0" fontId="17" fillId="0" borderId="70" xfId="16" applyFont="1" applyBorder="1" applyAlignment="1">
      <alignment horizontal="left" vertical="center"/>
    </xf>
    <xf numFmtId="2" fontId="1" fillId="0" borderId="71" xfId="16" applyNumberFormat="1" applyBorder="1" applyAlignment="1">
      <alignment vertical="center"/>
    </xf>
    <xf numFmtId="0" fontId="43" fillId="0" borderId="70" xfId="16" applyFont="1" applyBorder="1" applyAlignment="1">
      <alignment vertical="center"/>
    </xf>
    <xf numFmtId="0" fontId="44" fillId="0" borderId="70" xfId="16" applyFont="1" applyBorder="1" applyAlignment="1">
      <alignment vertical="center"/>
    </xf>
    <xf numFmtId="10" fontId="7" fillId="13" borderId="2" xfId="17" applyNumberFormat="1" applyFont="1" applyFill="1" applyBorder="1" applyAlignment="1" applyProtection="1">
      <alignment horizontal="right" vertical="center"/>
      <protection locked="0"/>
    </xf>
    <xf numFmtId="17" fontId="44" fillId="0" borderId="70" xfId="16" applyNumberFormat="1" applyFont="1" applyBorder="1" applyAlignment="1">
      <alignment vertical="center"/>
    </xf>
    <xf numFmtId="10" fontId="18" fillId="14" borderId="2" xfId="17" applyNumberFormat="1" applyFont="1" applyFill="1" applyBorder="1" applyAlignment="1" applyProtection="1">
      <alignment horizontal="right" vertical="center"/>
      <protection locked="0"/>
    </xf>
    <xf numFmtId="10" fontId="17" fillId="0" borderId="46" xfId="17" applyNumberFormat="1" applyFont="1" applyFill="1" applyBorder="1" applyAlignment="1">
      <alignment horizontal="right" vertical="center"/>
    </xf>
    <xf numFmtId="169" fontId="18" fillId="0" borderId="46" xfId="3" applyNumberFormat="1" applyFont="1" applyFill="1" applyBorder="1" applyAlignment="1">
      <alignment horizontal="right" vertical="center"/>
    </xf>
    <xf numFmtId="0" fontId="1" fillId="3" borderId="70" xfId="16" applyFill="1" applyBorder="1" applyAlignment="1">
      <alignment vertical="center"/>
    </xf>
    <xf numFmtId="10" fontId="18" fillId="0" borderId="2" xfId="17" applyNumberFormat="1" applyFont="1" applyFill="1" applyBorder="1" applyAlignment="1" applyProtection="1">
      <alignment horizontal="right" vertical="center"/>
      <protection locked="0"/>
    </xf>
    <xf numFmtId="14" fontId="1" fillId="0" borderId="0" xfId="16" applyNumberFormat="1"/>
    <xf numFmtId="10" fontId="5" fillId="13" borderId="13" xfId="73" applyNumberFormat="1" applyFont="1" applyFill="1" applyBorder="1" applyAlignment="1" applyProtection="1">
      <alignment horizontal="right" vertical="center"/>
      <protection locked="0"/>
    </xf>
    <xf numFmtId="0" fontId="1" fillId="0" borderId="73" xfId="9" applyBorder="1"/>
    <xf numFmtId="0" fontId="1" fillId="0" borderId="74" xfId="16" applyBorder="1" applyAlignment="1">
      <alignment vertical="center"/>
    </xf>
    <xf numFmtId="0" fontId="64" fillId="0" borderId="0" xfId="8" applyFont="1" applyAlignment="1">
      <alignment vertical="center"/>
    </xf>
    <xf numFmtId="166" fontId="65" fillId="0" borderId="0" xfId="8" applyNumberFormat="1" applyFont="1" applyAlignment="1">
      <alignment vertical="center"/>
    </xf>
    <xf numFmtId="0" fontId="1" fillId="11" borderId="13" xfId="8" applyFill="1" applyBorder="1" applyAlignment="1">
      <alignment horizontal="center" vertical="center"/>
    </xf>
    <xf numFmtId="0" fontId="1" fillId="11" borderId="13" xfId="8" applyFill="1" applyBorder="1" applyAlignment="1">
      <alignment horizontal="left" vertical="center"/>
    </xf>
    <xf numFmtId="0" fontId="1" fillId="11" borderId="13" xfId="8" applyFill="1" applyBorder="1" applyAlignment="1">
      <alignment vertical="center"/>
    </xf>
    <xf numFmtId="166" fontId="1" fillId="11" borderId="13" xfId="8" applyNumberFormat="1" applyFill="1" applyBorder="1" applyAlignment="1">
      <alignment vertical="center"/>
    </xf>
    <xf numFmtId="0" fontId="2" fillId="4" borderId="0" xfId="8" applyFont="1" applyFill="1" applyAlignment="1">
      <alignment vertical="center"/>
    </xf>
    <xf numFmtId="44" fontId="1" fillId="0" borderId="13" xfId="14" applyFont="1" applyFill="1" applyBorder="1" applyAlignment="1" applyProtection="1">
      <alignment vertical="center"/>
      <protection locked="0"/>
    </xf>
    <xf numFmtId="44" fontId="1" fillId="0" borderId="13" xfId="3" applyFont="1" applyFill="1" applyBorder="1" applyAlignment="1" applyProtection="1">
      <alignment vertical="center"/>
      <protection locked="0"/>
    </xf>
    <xf numFmtId="0" fontId="27" fillId="3" borderId="76" xfId="9" applyFont="1" applyFill="1" applyBorder="1" applyAlignment="1">
      <alignment horizontal="center" vertical="center" wrapText="1"/>
    </xf>
    <xf numFmtId="0" fontId="32" fillId="0" borderId="77" xfId="9" applyFont="1" applyBorder="1" applyAlignment="1">
      <alignment horizontal="center" vertical="center" wrapText="1"/>
    </xf>
    <xf numFmtId="0" fontId="3" fillId="6" borderId="78" xfId="9" applyFont="1" applyFill="1" applyBorder="1" applyAlignment="1">
      <alignment vertical="center" wrapText="1"/>
    </xf>
    <xf numFmtId="0" fontId="3" fillId="0" borderId="79" xfId="9" applyFont="1" applyBorder="1" applyAlignment="1">
      <alignment horizontal="center" vertical="center" wrapText="1"/>
    </xf>
    <xf numFmtId="0" fontId="3" fillId="7" borderId="80" xfId="9" applyFont="1" applyFill="1" applyBorder="1" applyAlignment="1">
      <alignment horizontal="center" vertical="center" wrapText="1"/>
    </xf>
    <xf numFmtId="0" fontId="3" fillId="0" borderId="80" xfId="9" applyFont="1" applyBorder="1" applyAlignment="1">
      <alignment horizontal="center" vertical="center" wrapText="1"/>
    </xf>
    <xf numFmtId="0" fontId="3" fillId="6" borderId="80" xfId="9" applyFont="1" applyFill="1" applyBorder="1" applyAlignment="1">
      <alignment horizontal="center" vertical="center" wrapText="1"/>
    </xf>
    <xf numFmtId="0" fontId="3" fillId="0" borderId="81" xfId="9" applyFont="1" applyBorder="1" applyAlignment="1">
      <alignment horizontal="center" vertical="center" wrapText="1"/>
    </xf>
    <xf numFmtId="0" fontId="3" fillId="6" borderId="75" xfId="9" applyFont="1" applyFill="1" applyBorder="1" applyAlignment="1">
      <alignment horizontal="center" vertical="center" wrapText="1"/>
    </xf>
    <xf numFmtId="0" fontId="3" fillId="11" borderId="79" xfId="9" applyFont="1" applyFill="1" applyBorder="1" applyAlignment="1">
      <alignment horizontal="center" vertical="center" wrapText="1"/>
    </xf>
    <xf numFmtId="0" fontId="3" fillId="6" borderId="82" xfId="9" applyFont="1" applyFill="1" applyBorder="1" applyAlignment="1">
      <alignment horizontal="center" vertical="center" wrapText="1"/>
    </xf>
    <xf numFmtId="0" fontId="3" fillId="7" borderId="83" xfId="9" applyFont="1" applyFill="1" applyBorder="1" applyAlignment="1">
      <alignment horizontal="center" vertical="center" wrapText="1"/>
    </xf>
    <xf numFmtId="0" fontId="3" fillId="11" borderId="80" xfId="9" applyFont="1" applyFill="1" applyBorder="1" applyAlignment="1">
      <alignment horizontal="center" vertical="center" wrapText="1"/>
    </xf>
    <xf numFmtId="0" fontId="3" fillId="0" borderId="83" xfId="9" applyFont="1" applyBorder="1" applyAlignment="1">
      <alignment horizontal="center" vertical="center" wrapText="1"/>
    </xf>
    <xf numFmtId="0" fontId="5" fillId="15" borderId="0" xfId="9" applyFont="1" applyFill="1" applyAlignment="1">
      <alignment horizontal="right" vertical="center"/>
    </xf>
    <xf numFmtId="44" fontId="5" fillId="15" borderId="0" xfId="14" applyFont="1" applyFill="1" applyBorder="1" applyAlignment="1" applyProtection="1">
      <alignment horizontal="center" vertical="center"/>
      <protection locked="0"/>
    </xf>
    <xf numFmtId="2" fontId="7" fillId="15" borderId="84" xfId="9" applyNumberFormat="1" applyFont="1" applyFill="1" applyBorder="1" applyAlignment="1" applyProtection="1">
      <alignment horizontal="center" vertical="center"/>
      <protection locked="0"/>
    </xf>
    <xf numFmtId="2" fontId="7" fillId="0" borderId="85" xfId="9" applyNumberFormat="1" applyFont="1" applyBorder="1" applyAlignment="1">
      <alignment horizontal="center" vertical="center"/>
    </xf>
    <xf numFmtId="44" fontId="7" fillId="15" borderId="13" xfId="14" applyFont="1" applyFill="1" applyBorder="1" applyAlignment="1" applyProtection="1">
      <alignment horizontal="center" vertical="center"/>
      <protection locked="0"/>
    </xf>
    <xf numFmtId="0" fontId="66" fillId="13" borderId="0" xfId="8" applyFont="1" applyFill="1" applyAlignment="1">
      <alignment vertical="center"/>
    </xf>
    <xf numFmtId="0" fontId="66" fillId="13" borderId="0" xfId="8" applyFont="1" applyFill="1" applyAlignment="1">
      <alignment horizontal="center" vertical="center"/>
    </xf>
    <xf numFmtId="0" fontId="66" fillId="13" borderId="0" xfId="9" applyFont="1" applyFill="1" applyAlignment="1">
      <alignment horizontal="center"/>
    </xf>
    <xf numFmtId="0" fontId="66" fillId="0" borderId="0" xfId="9" applyFont="1"/>
    <xf numFmtId="0" fontId="66" fillId="13" borderId="0" xfId="9" applyFont="1" applyFill="1"/>
    <xf numFmtId="0" fontId="67" fillId="10" borderId="0" xfId="8" applyFont="1" applyFill="1" applyAlignment="1">
      <alignment wrapText="1"/>
    </xf>
    <xf numFmtId="0" fontId="1" fillId="12" borderId="0" xfId="8" applyFill="1"/>
    <xf numFmtId="0" fontId="7" fillId="12" borderId="0" xfId="8" applyFont="1" applyFill="1"/>
    <xf numFmtId="1" fontId="1" fillId="12" borderId="0" xfId="8" applyNumberFormat="1" applyFill="1" applyAlignment="1" applyProtection="1">
      <alignment horizontal="center"/>
      <protection locked="0"/>
    </xf>
    <xf numFmtId="0" fontId="7" fillId="13" borderId="0" xfId="9" applyFont="1" applyFill="1"/>
    <xf numFmtId="0" fontId="7" fillId="13" borderId="0" xfId="8" applyFont="1" applyFill="1"/>
    <xf numFmtId="0" fontId="3" fillId="12" borderId="86" xfId="9" applyFont="1" applyFill="1" applyBorder="1" applyAlignment="1">
      <alignment horizontal="center" textRotation="90" wrapText="1"/>
    </xf>
    <xf numFmtId="0" fontId="3" fillId="12" borderId="87" xfId="9" applyFont="1" applyFill="1" applyBorder="1" applyAlignment="1">
      <alignment horizontal="center" textRotation="90" wrapText="1"/>
    </xf>
    <xf numFmtId="0" fontId="3" fillId="12" borderId="88" xfId="9" applyFont="1" applyFill="1" applyBorder="1" applyAlignment="1">
      <alignment horizontal="center" textRotation="90" wrapText="1"/>
    </xf>
    <xf numFmtId="0" fontId="1" fillId="6" borderId="13" xfId="8" applyFill="1" applyBorder="1" applyAlignment="1">
      <alignment horizontal="center" vertical="center"/>
    </xf>
    <xf numFmtId="0" fontId="2" fillId="4" borderId="0" xfId="8" applyFont="1" applyFill="1" applyAlignment="1">
      <alignment horizontal="center" vertical="center"/>
    </xf>
    <xf numFmtId="0" fontId="3" fillId="0" borderId="0" xfId="8" applyFont="1" applyAlignment="1">
      <alignment horizontal="left" vertical="center" wrapText="1"/>
    </xf>
    <xf numFmtId="0" fontId="3" fillId="0" borderId="0" xfId="8" applyFont="1" applyAlignment="1">
      <alignment horizontal="left" wrapText="1"/>
    </xf>
    <xf numFmtId="0" fontId="49" fillId="10" borderId="0" xfId="8" applyFont="1" applyFill="1" applyAlignment="1">
      <alignment horizontal="center" wrapText="1"/>
    </xf>
    <xf numFmtId="4" fontId="7" fillId="0" borderId="2" xfId="8" applyNumberFormat="1" applyFont="1" applyBorder="1" applyAlignment="1">
      <alignment horizontal="center"/>
    </xf>
    <xf numFmtId="4" fontId="1" fillId="5" borderId="2" xfId="8" applyNumberFormat="1" applyFill="1" applyBorder="1" applyAlignment="1" applyProtection="1">
      <alignment horizontal="center"/>
      <protection locked="0"/>
    </xf>
    <xf numFmtId="0" fontId="60" fillId="0" borderId="54" xfId="8" applyFont="1" applyBorder="1" applyAlignment="1">
      <alignment horizontal="left" wrapText="1"/>
    </xf>
    <xf numFmtId="0" fontId="5" fillId="4" borderId="52" xfId="11" applyFont="1" applyFill="1" applyBorder="1" applyAlignment="1">
      <alignment horizontal="left" vertical="center" wrapText="1"/>
    </xf>
    <xf numFmtId="0" fontId="5" fillId="4" borderId="3" xfId="11" applyFont="1" applyFill="1" applyBorder="1" applyAlignment="1">
      <alignment horizontal="left" vertical="center" wrapText="1"/>
    </xf>
    <xf numFmtId="167" fontId="25" fillId="10" borderId="2" xfId="3" applyNumberFormat="1" applyFont="1" applyFill="1" applyBorder="1" applyAlignment="1" applyProtection="1"/>
    <xf numFmtId="0" fontId="5" fillId="4" borderId="3" xfId="11" applyFont="1" applyFill="1" applyBorder="1" applyAlignment="1">
      <alignment horizontal="center" vertical="center" wrapText="1"/>
    </xf>
    <xf numFmtId="4" fontId="5" fillId="13" borderId="2" xfId="8" applyNumberFormat="1" applyFont="1" applyFill="1" applyBorder="1" applyAlignment="1">
      <alignment horizontal="center"/>
    </xf>
    <xf numFmtId="0" fontId="5" fillId="4" borderId="54" xfId="11" applyFont="1" applyFill="1" applyBorder="1" applyAlignment="1">
      <alignment horizontal="left" vertical="center" wrapText="1"/>
    </xf>
    <xf numFmtId="0" fontId="60" fillId="0" borderId="0" xfId="8" applyFont="1" applyAlignment="1">
      <alignment horizontal="left" wrapText="1"/>
    </xf>
    <xf numFmtId="49" fontId="2" fillId="4" borderId="0" xfId="13" applyNumberFormat="1" applyFont="1" applyFill="1" applyAlignment="1">
      <alignment horizontal="center" vertical="center"/>
    </xf>
    <xf numFmtId="0" fontId="7" fillId="0" borderId="52" xfId="11" applyFont="1" applyBorder="1" applyAlignment="1" applyProtection="1">
      <alignment horizontal="left" vertical="center" wrapText="1"/>
      <protection locked="0"/>
    </xf>
    <xf numFmtId="0" fontId="7" fillId="0" borderId="3" xfId="11" applyFont="1" applyBorder="1" applyAlignment="1" applyProtection="1">
      <alignment horizontal="left" vertical="center" wrapText="1"/>
      <protection locked="0"/>
    </xf>
    <xf numFmtId="0" fontId="7" fillId="0" borderId="4" xfId="11" applyFont="1" applyBorder="1" applyAlignment="1" applyProtection="1">
      <alignment horizontal="left" vertical="center" wrapText="1"/>
      <protection locked="0"/>
    </xf>
    <xf numFmtId="0" fontId="7" fillId="0" borderId="2" xfId="9" applyFont="1" applyBorder="1" applyAlignment="1">
      <alignment horizontal="left" wrapText="1"/>
    </xf>
    <xf numFmtId="0" fontId="7" fillId="0" borderId="0" xfId="9" applyFont="1" applyAlignment="1">
      <alignment horizontal="left" wrapText="1"/>
    </xf>
    <xf numFmtId="0" fontId="7" fillId="0" borderId="2" xfId="3" applyNumberFormat="1" applyFont="1" applyBorder="1" applyAlignment="1" applyProtection="1">
      <alignment horizontal="center"/>
    </xf>
    <xf numFmtId="166" fontId="26" fillId="10" borderId="0" xfId="9" applyNumberFormat="1" applyFont="1" applyFill="1" applyAlignment="1">
      <alignment horizontal="right"/>
    </xf>
    <xf numFmtId="0" fontId="2" fillId="4" borderId="0" xfId="9" applyFont="1" applyFill="1" applyAlignment="1">
      <alignment horizontal="center" vertical="center"/>
    </xf>
    <xf numFmtId="0" fontId="3" fillId="0" borderId="15" xfId="9" applyFont="1" applyBorder="1" applyAlignment="1">
      <alignment horizontal="left" vertical="center" wrapText="1"/>
    </xf>
    <xf numFmtId="0" fontId="3" fillId="0" borderId="14" xfId="9" applyFont="1" applyBorder="1" applyAlignment="1">
      <alignment horizontal="left" vertical="center" wrapText="1"/>
    </xf>
    <xf numFmtId="0" fontId="2" fillId="12" borderId="52" xfId="9" applyFont="1" applyFill="1" applyBorder="1" applyAlignment="1">
      <alignment horizontal="center" vertical="center" wrapText="1"/>
    </xf>
    <xf numFmtId="0" fontId="2" fillId="12" borderId="3" xfId="9" applyFont="1" applyFill="1" applyBorder="1" applyAlignment="1">
      <alignment horizontal="center" vertical="center" wrapText="1"/>
    </xf>
    <xf numFmtId="0" fontId="2" fillId="12" borderId="4" xfId="9" applyFont="1" applyFill="1" applyBorder="1" applyAlignment="1">
      <alignment horizontal="center" vertical="center" wrapText="1"/>
    </xf>
    <xf numFmtId="0" fontId="3" fillId="0" borderId="0" xfId="9" applyFont="1" applyAlignment="1">
      <alignment horizontal="left" vertical="top" wrapText="1"/>
    </xf>
    <xf numFmtId="0" fontId="3" fillId="0" borderId="56" xfId="9" applyFont="1" applyBorder="1" applyAlignment="1">
      <alignment horizontal="left" vertical="center" wrapText="1"/>
    </xf>
    <xf numFmtId="0" fontId="3" fillId="0" borderId="57" xfId="9" applyFont="1" applyBorder="1" applyAlignment="1">
      <alignment horizontal="left" vertical="center" wrapText="1"/>
    </xf>
    <xf numFmtId="0" fontId="3" fillId="0" borderId="44" xfId="9" applyFont="1" applyBorder="1" applyAlignment="1">
      <alignment horizontal="left" vertical="center" wrapText="1"/>
    </xf>
    <xf numFmtId="0" fontId="3" fillId="0" borderId="0" xfId="9" applyFont="1" applyAlignment="1">
      <alignment horizontal="left" vertical="center" wrapText="1"/>
    </xf>
    <xf numFmtId="0" fontId="1" fillId="0" borderId="0" xfId="9" applyAlignment="1">
      <alignment horizontal="center" vertical="center" wrapText="1"/>
    </xf>
    <xf numFmtId="0" fontId="7" fillId="0" borderId="0" xfId="9" applyFont="1" applyAlignment="1">
      <alignment horizontal="right" vertical="center"/>
    </xf>
    <xf numFmtId="0" fontId="7" fillId="0" borderId="0" xfId="9" applyFont="1" applyAlignment="1">
      <alignment horizontal="left" vertical="center" wrapText="1"/>
    </xf>
    <xf numFmtId="0" fontId="7" fillId="0" borderId="2" xfId="9" applyFont="1" applyBorder="1" applyAlignment="1">
      <alignment horizontal="left" vertical="center" wrapText="1"/>
    </xf>
    <xf numFmtId="14" fontId="7" fillId="0" borderId="2" xfId="9" applyNumberFormat="1" applyFont="1" applyBorder="1" applyAlignment="1">
      <alignment horizontal="center" vertical="center"/>
    </xf>
    <xf numFmtId="0" fontId="7" fillId="0" borderId="65" xfId="9" applyFont="1" applyBorder="1" applyAlignment="1">
      <alignment horizontal="center" vertical="center" wrapText="1"/>
    </xf>
    <xf numFmtId="0" fontId="7" fillId="0" borderId="0" xfId="9" applyFont="1" applyAlignment="1">
      <alignment horizontal="center" vertical="center" wrapText="1"/>
    </xf>
    <xf numFmtId="14" fontId="1" fillId="0" borderId="3" xfId="16" applyNumberFormat="1" applyBorder="1"/>
    <xf numFmtId="49" fontId="8" fillId="4" borderId="70" xfId="13" applyNumberFormat="1" applyFont="1" applyFill="1" applyBorder="1" applyAlignment="1">
      <alignment horizontal="center" vertical="center"/>
    </xf>
    <xf numFmtId="49" fontId="8" fillId="4" borderId="0" xfId="13" applyNumberFormat="1" applyFont="1" applyFill="1" applyAlignment="1">
      <alignment horizontal="center" vertical="center"/>
    </xf>
    <xf numFmtId="49" fontId="8" fillId="4" borderId="71" xfId="13" applyNumberFormat="1" applyFont="1" applyFill="1" applyBorder="1" applyAlignment="1">
      <alignment horizontal="center" vertical="center"/>
    </xf>
    <xf numFmtId="0" fontId="8" fillId="4" borderId="0" xfId="13" applyFont="1" applyFill="1" applyAlignment="1">
      <alignment horizontal="center" vertical="center"/>
    </xf>
    <xf numFmtId="0" fontId="8" fillId="4" borderId="71" xfId="13" applyFont="1" applyFill="1" applyBorder="1" applyAlignment="1">
      <alignment horizontal="center" vertical="center"/>
    </xf>
    <xf numFmtId="0" fontId="17" fillId="0" borderId="72" xfId="16" applyFont="1" applyBorder="1" applyAlignment="1">
      <alignment horizontal="left" vertical="center" wrapText="1"/>
    </xf>
    <xf numFmtId="0" fontId="17" fillId="0" borderId="59" xfId="16" applyFont="1" applyBorder="1" applyAlignment="1">
      <alignment horizontal="left" vertical="center" wrapText="1"/>
    </xf>
    <xf numFmtId="0" fontId="17" fillId="0" borderId="45" xfId="16" applyFont="1" applyBorder="1" applyAlignment="1">
      <alignment horizontal="left" vertical="center" wrapText="1"/>
    </xf>
    <xf numFmtId="0" fontId="17" fillId="0" borderId="72" xfId="16" applyFont="1" applyBorder="1" applyAlignment="1">
      <alignment vertical="center" wrapText="1"/>
    </xf>
    <xf numFmtId="0" fontId="22" fillId="0" borderId="59" xfId="16" applyFont="1" applyBorder="1" applyAlignment="1">
      <alignment vertical="center"/>
    </xf>
    <xf numFmtId="0" fontId="1" fillId="0" borderId="0" xfId="16" applyAlignment="1">
      <alignment horizontal="right" vertical="center"/>
    </xf>
    <xf numFmtId="0" fontId="1" fillId="0" borderId="0" xfId="9" applyAlignment="1">
      <alignment horizontal="left" vertical="center" wrapText="1"/>
    </xf>
    <xf numFmtId="0" fontId="1" fillId="0" borderId="2" xfId="9" applyBorder="1" applyAlignment="1">
      <alignment horizontal="left" vertical="center" wrapText="1"/>
    </xf>
    <xf numFmtId="177" fontId="53" fillId="10" borderId="0" xfId="3" applyNumberFormat="1" applyFont="1" applyFill="1" applyBorder="1" applyAlignment="1">
      <alignment horizontal="center" vertical="center"/>
    </xf>
    <xf numFmtId="0" fontId="7" fillId="0" borderId="2" xfId="8" applyFont="1" applyBorder="1" applyAlignment="1">
      <alignment horizontal="left" vertical="center" wrapText="1"/>
    </xf>
    <xf numFmtId="14" fontId="7" fillId="0" borderId="2" xfId="8" applyNumberFormat="1" applyFont="1" applyBorder="1" applyAlignment="1">
      <alignment horizontal="center" vertical="center"/>
    </xf>
    <xf numFmtId="14" fontId="7" fillId="0" borderId="0" xfId="8" applyNumberFormat="1" applyFont="1" applyAlignment="1">
      <alignment horizontal="center" vertical="center"/>
    </xf>
    <xf numFmtId="0" fontId="3" fillId="0" borderId="65" xfId="8" applyFont="1" applyBorder="1" applyAlignment="1">
      <alignment horizontal="center"/>
    </xf>
    <xf numFmtId="0" fontId="8" fillId="0" borderId="0" xfId="8" applyFont="1" applyAlignment="1">
      <alignment horizontal="center"/>
    </xf>
    <xf numFmtId="0" fontId="3" fillId="0" borderId="0" xfId="8" applyFont="1" applyAlignment="1">
      <alignment horizontal="center"/>
    </xf>
    <xf numFmtId="0" fontId="23" fillId="0" borderId="58" xfId="8" applyFont="1" applyBorder="1" applyAlignment="1">
      <alignment horizontal="center"/>
    </xf>
    <xf numFmtId="0" fontId="23" fillId="0" borderId="59" xfId="8" applyFont="1" applyBorder="1" applyAlignment="1">
      <alignment horizontal="center"/>
    </xf>
    <xf numFmtId="0" fontId="23" fillId="0" borderId="45" xfId="8" applyFont="1" applyBorder="1" applyAlignment="1">
      <alignment horizontal="center"/>
    </xf>
    <xf numFmtId="0" fontId="3" fillId="0" borderId="0" xfId="8" applyFont="1" applyAlignment="1">
      <alignment horizontal="left"/>
    </xf>
    <xf numFmtId="0" fontId="8" fillId="0" borderId="0" xfId="8" applyFont="1" applyAlignment="1">
      <alignment horizontal="left"/>
    </xf>
  </cellXfs>
  <cellStyles count="74">
    <cellStyle name="20% - Akzent1" xfId="22" xr:uid="{00000000-0005-0000-0000-000000000000}"/>
    <cellStyle name="20% - Akzent2" xfId="23" xr:uid="{00000000-0005-0000-0000-000001000000}"/>
    <cellStyle name="20% - Akzent3" xfId="24" xr:uid="{00000000-0005-0000-0000-000002000000}"/>
    <cellStyle name="20% - Akzent4" xfId="25" xr:uid="{00000000-0005-0000-0000-000003000000}"/>
    <cellStyle name="20% - Akzent5" xfId="26" xr:uid="{00000000-0005-0000-0000-000004000000}"/>
    <cellStyle name="20% - Akzent6" xfId="27" xr:uid="{00000000-0005-0000-0000-000005000000}"/>
    <cellStyle name="40% - Akzent1" xfId="28" xr:uid="{00000000-0005-0000-0000-000006000000}"/>
    <cellStyle name="40% - Akzent2" xfId="29" xr:uid="{00000000-0005-0000-0000-000007000000}"/>
    <cellStyle name="40% - Akzent3" xfId="30" xr:uid="{00000000-0005-0000-0000-000008000000}"/>
    <cellStyle name="40% - Akzent4" xfId="31" xr:uid="{00000000-0005-0000-0000-000009000000}"/>
    <cellStyle name="40% - Akzent5" xfId="32" xr:uid="{00000000-0005-0000-0000-00000A000000}"/>
    <cellStyle name="40% - Akzent6" xfId="33" xr:uid="{00000000-0005-0000-0000-00000B000000}"/>
    <cellStyle name="60% - Akzent1" xfId="34" xr:uid="{00000000-0005-0000-0000-00000C000000}"/>
    <cellStyle name="60% - Akzent2" xfId="35" xr:uid="{00000000-0005-0000-0000-00000D000000}"/>
    <cellStyle name="60% - Akzent3" xfId="36" xr:uid="{00000000-0005-0000-0000-00000E000000}"/>
    <cellStyle name="60% - Akzent4" xfId="37" xr:uid="{00000000-0005-0000-0000-00000F000000}"/>
    <cellStyle name="60% - Akzent5" xfId="38" xr:uid="{00000000-0005-0000-0000-000010000000}"/>
    <cellStyle name="60% - Akzent6" xfId="39" xr:uid="{00000000-0005-0000-0000-000011000000}"/>
    <cellStyle name="Euro" xfId="1" xr:uid="{00000000-0005-0000-0000-000012000000}"/>
    <cellStyle name="Euro 2" xfId="2" xr:uid="{00000000-0005-0000-0000-000013000000}"/>
    <cellStyle name="Euro 2 2" xfId="3" xr:uid="{00000000-0005-0000-0000-000014000000}"/>
    <cellStyle name="Euro 2 2 2" xfId="40" xr:uid="{00000000-0005-0000-0000-000015000000}"/>
    <cellStyle name="Euro 2 2 3" xfId="19" xr:uid="{00000000-0005-0000-0000-000016000000}"/>
    <cellStyle name="Euro 2 2 4" xfId="41" xr:uid="{00000000-0005-0000-0000-000017000000}"/>
    <cellStyle name="Euro 2 3" xfId="42" xr:uid="{00000000-0005-0000-0000-000018000000}"/>
    <cellStyle name="Euro 2 4" xfId="43" xr:uid="{00000000-0005-0000-0000-000019000000}"/>
    <cellStyle name="Euro 2 5" xfId="44" xr:uid="{00000000-0005-0000-0000-00001A000000}"/>
    <cellStyle name="Euro 3" xfId="4" xr:uid="{00000000-0005-0000-0000-00001B000000}"/>
    <cellStyle name="Euro 3 2" xfId="45" xr:uid="{00000000-0005-0000-0000-00001C000000}"/>
    <cellStyle name="Euro 3 3" xfId="46" xr:uid="{00000000-0005-0000-0000-00001D000000}"/>
    <cellStyle name="Euro 3 4" xfId="47" xr:uid="{00000000-0005-0000-0000-00001E000000}"/>
    <cellStyle name="Euro 4" xfId="48" xr:uid="{00000000-0005-0000-0000-00001F000000}"/>
    <cellStyle name="Euro 5" xfId="49" xr:uid="{00000000-0005-0000-0000-000020000000}"/>
    <cellStyle name="Euro 6" xfId="50" xr:uid="{00000000-0005-0000-0000-000021000000}"/>
    <cellStyle name="Euro_Preis_u Leistungsermittlung_JobaTest" xfId="5" xr:uid="{00000000-0005-0000-0000-000022000000}"/>
    <cellStyle name="Komma 2" xfId="51" xr:uid="{00000000-0005-0000-0000-000023000000}"/>
    <cellStyle name="Komma 3" xfId="52" xr:uid="{00000000-0005-0000-0000-000024000000}"/>
    <cellStyle name="Komma 4" xfId="53" xr:uid="{00000000-0005-0000-0000-000025000000}"/>
    <cellStyle name="Prozent" xfId="73" builtinId="5"/>
    <cellStyle name="Prozent 2" xfId="6" xr:uid="{00000000-0005-0000-0000-000026000000}"/>
    <cellStyle name="Prozent 2 2" xfId="54" xr:uid="{00000000-0005-0000-0000-000027000000}"/>
    <cellStyle name="Prozent 2 3" xfId="17" xr:uid="{00000000-0005-0000-0000-000028000000}"/>
    <cellStyle name="Prozent 2 3 2" xfId="18" xr:uid="{00000000-0005-0000-0000-000029000000}"/>
    <cellStyle name="Prozent 3" xfId="7" xr:uid="{00000000-0005-0000-0000-00002A000000}"/>
    <cellStyle name="Prozent 4" xfId="55" xr:uid="{00000000-0005-0000-0000-00002B000000}"/>
    <cellStyle name="Prozent 5" xfId="56" xr:uid="{00000000-0005-0000-0000-00002C000000}"/>
    <cellStyle name="Prozent 6" xfId="72" xr:uid="{7BB2C5A0-C026-4102-A66B-B1F3629F4925}"/>
    <cellStyle name="Standard" xfId="0" builtinId="0"/>
    <cellStyle name="Standard 12" xfId="70" xr:uid="{00000000-0005-0000-0000-00002E000000}"/>
    <cellStyle name="Standard 2" xfId="8" xr:uid="{00000000-0005-0000-0000-00002F000000}"/>
    <cellStyle name="Standard 2 2" xfId="9" xr:uid="{00000000-0005-0000-0000-000030000000}"/>
    <cellStyle name="Standard 2 2 2" xfId="57" xr:uid="{00000000-0005-0000-0000-000031000000}"/>
    <cellStyle name="Standard 2 2 2 2" xfId="71" xr:uid="{ADC04D3B-19D6-4E2E-8520-3D4D98BF2AB2}"/>
    <cellStyle name="Standard 2 3" xfId="16" xr:uid="{00000000-0005-0000-0000-000032000000}"/>
    <cellStyle name="Standard 2 3 2" xfId="20" xr:uid="{00000000-0005-0000-0000-000033000000}"/>
    <cellStyle name="Standard 2 4" xfId="58" xr:uid="{00000000-0005-0000-0000-000034000000}"/>
    <cellStyle name="Standard 2_12_08_27_Anlage 05_LV und Kalkulationen Frankfurt 120328" xfId="59" xr:uid="{00000000-0005-0000-0000-000035000000}"/>
    <cellStyle name="Standard 3" xfId="10" xr:uid="{00000000-0005-0000-0000-000036000000}"/>
    <cellStyle name="Standard 3 2" xfId="11" xr:uid="{00000000-0005-0000-0000-000037000000}"/>
    <cellStyle name="Standard 4" xfId="12" xr:uid="{00000000-0005-0000-0000-000038000000}"/>
    <cellStyle name="Standard 5" xfId="60" xr:uid="{00000000-0005-0000-0000-000039000000}"/>
    <cellStyle name="Standard 5 2" xfId="61" xr:uid="{00000000-0005-0000-0000-00003A000000}"/>
    <cellStyle name="Standard 6" xfId="62" xr:uid="{00000000-0005-0000-0000-00003B000000}"/>
    <cellStyle name="Standard 7" xfId="63" xr:uid="{00000000-0005-0000-0000-00003C000000}"/>
    <cellStyle name="Standard 7 2" xfId="64" xr:uid="{00000000-0005-0000-0000-00003D000000}"/>
    <cellStyle name="Standard_Tabelle1 2 2" xfId="13" xr:uid="{00000000-0005-0000-0000-00003E000000}"/>
    <cellStyle name="Währung" xfId="14" builtinId="4"/>
    <cellStyle name="Währung 2" xfId="15" xr:uid="{00000000-0005-0000-0000-000040000000}"/>
    <cellStyle name="Währung 2 2" xfId="21" xr:uid="{00000000-0005-0000-0000-000041000000}"/>
    <cellStyle name="Währung 2 3" xfId="65" xr:uid="{00000000-0005-0000-0000-000042000000}"/>
    <cellStyle name="Währung 2 4" xfId="66" xr:uid="{00000000-0005-0000-0000-000043000000}"/>
    <cellStyle name="Währung 3" xfId="67" xr:uid="{00000000-0005-0000-0000-000044000000}"/>
    <cellStyle name="Währung 4" xfId="68" xr:uid="{00000000-0005-0000-0000-000045000000}"/>
    <cellStyle name="Währung 5" xfId="69" xr:uid="{00000000-0005-0000-0000-000046000000}"/>
  </cellStyles>
  <dxfs count="0"/>
  <tableStyles count="0" defaultTableStyle="TableStyleMedium9" defaultPivotStyle="PivotStyleLight16"/>
  <colors>
    <mruColors>
      <color rgb="FFFFFF99"/>
      <color rgb="FFFFFF66"/>
      <color rgb="FFFFD961"/>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E18"/>
  <sheetViews>
    <sheetView showGridLines="0" tabSelected="1" zoomScaleNormal="100" zoomScaleSheetLayoutView="80" workbookViewId="0">
      <selection activeCell="A2" sqref="A2"/>
    </sheetView>
  </sheetViews>
  <sheetFormatPr baseColWidth="10" defaultColWidth="11.44140625" defaultRowHeight="15" x14ac:dyDescent="0.25"/>
  <cols>
    <col min="1" max="1" width="9.6640625" style="2" customWidth="1"/>
    <col min="2" max="2" width="33.6640625" style="2" customWidth="1"/>
    <col min="3" max="3" width="6.5546875" style="2" customWidth="1"/>
    <col min="4" max="4" width="7.6640625" style="2" customWidth="1"/>
    <col min="5" max="5" width="33.6640625" style="2" customWidth="1"/>
    <col min="6" max="16384" width="11.44140625" style="1"/>
  </cols>
  <sheetData>
    <row r="1" spans="1:5" ht="30" customHeight="1" x14ac:dyDescent="0.25">
      <c r="A1" s="457" t="s">
        <v>867</v>
      </c>
      <c r="B1" s="457"/>
      <c r="C1" s="457"/>
      <c r="D1" s="457"/>
      <c r="E1" s="457"/>
    </row>
    <row r="2" spans="1:5" x14ac:dyDescent="0.25">
      <c r="A2" s="2" t="s">
        <v>0</v>
      </c>
      <c r="B2" s="2" t="s">
        <v>0</v>
      </c>
    </row>
    <row r="3" spans="1:5" ht="30" customHeight="1" x14ac:dyDescent="0.25">
      <c r="A3" s="2" t="s">
        <v>0</v>
      </c>
      <c r="B3" s="2" t="s">
        <v>0</v>
      </c>
      <c r="D3" s="2" t="s">
        <v>1</v>
      </c>
      <c r="E3" s="3"/>
    </row>
    <row r="4" spans="1:5" x14ac:dyDescent="0.25">
      <c r="A4" s="2" t="s">
        <v>0</v>
      </c>
      <c r="B4" s="2" t="s">
        <v>0</v>
      </c>
    </row>
    <row r="5" spans="1:5" ht="60" customHeight="1" x14ac:dyDescent="0.25">
      <c r="A5" s="4" t="s">
        <v>2</v>
      </c>
      <c r="B5" s="238" t="s">
        <v>313</v>
      </c>
      <c r="D5" s="4" t="s">
        <v>3</v>
      </c>
      <c r="E5" s="346"/>
    </row>
    <row r="6" spans="1:5" x14ac:dyDescent="0.25">
      <c r="E6" s="5" t="s">
        <v>0</v>
      </c>
    </row>
    <row r="7" spans="1:5" ht="33" customHeight="1" x14ac:dyDescent="0.25">
      <c r="A7" s="4" t="s">
        <v>4</v>
      </c>
      <c r="B7" s="175" t="s">
        <v>314</v>
      </c>
      <c r="C7" s="2" t="s">
        <v>0</v>
      </c>
      <c r="D7" s="2" t="s">
        <v>0</v>
      </c>
      <c r="E7" s="2" t="s">
        <v>0</v>
      </c>
    </row>
    <row r="8" spans="1:5" ht="15" customHeight="1" x14ac:dyDescent="0.25">
      <c r="C8" s="2" t="s">
        <v>0</v>
      </c>
      <c r="D8" s="2" t="s">
        <v>207</v>
      </c>
      <c r="E8" s="2" t="s">
        <v>0</v>
      </c>
    </row>
    <row r="9" spans="1:5" ht="33" customHeight="1" x14ac:dyDescent="0.25">
      <c r="A9" s="4" t="s">
        <v>5</v>
      </c>
      <c r="B9" s="458" t="s">
        <v>801</v>
      </c>
      <c r="C9" s="458"/>
      <c r="D9" s="458"/>
      <c r="E9" s="2" t="s">
        <v>0</v>
      </c>
    </row>
    <row r="10" spans="1:5" ht="15" customHeight="1" x14ac:dyDescent="0.25">
      <c r="D10" s="2" t="s">
        <v>0</v>
      </c>
    </row>
    <row r="11" spans="1:5" ht="15" customHeight="1" x14ac:dyDescent="0.25">
      <c r="A11" s="2" t="s">
        <v>6</v>
      </c>
    </row>
    <row r="12" spans="1:5" ht="15" customHeight="1" x14ac:dyDescent="0.25">
      <c r="D12" s="2" t="s">
        <v>0</v>
      </c>
    </row>
    <row r="13" spans="1:5" ht="33" customHeight="1" x14ac:dyDescent="0.25">
      <c r="A13" s="459" t="s">
        <v>897</v>
      </c>
      <c r="B13" s="459"/>
      <c r="C13" s="459"/>
      <c r="D13" s="459"/>
      <c r="E13" s="459"/>
    </row>
    <row r="14" spans="1:5" ht="15" customHeight="1" x14ac:dyDescent="0.25">
      <c r="A14" s="162"/>
      <c r="B14" s="162"/>
      <c r="C14" s="162"/>
      <c r="D14" s="162"/>
      <c r="E14" s="162"/>
    </row>
    <row r="15" spans="1:5" ht="15" customHeight="1" x14ac:dyDescent="0.25">
      <c r="A15" s="2" t="s">
        <v>896</v>
      </c>
    </row>
    <row r="16" spans="1:5" ht="15" customHeight="1" x14ac:dyDescent="0.25"/>
    <row r="17" spans="1:5" ht="15" customHeight="1" x14ac:dyDescent="0.25">
      <c r="A17" s="6"/>
      <c r="B17" s="6"/>
      <c r="C17" s="6"/>
      <c r="D17" s="6"/>
      <c r="E17" s="6"/>
    </row>
    <row r="18" spans="1:5" x14ac:dyDescent="0.25">
      <c r="B18" s="2" t="s">
        <v>0</v>
      </c>
    </row>
  </sheetData>
  <sheetProtection selectLockedCells="1"/>
  <mergeCells count="3">
    <mergeCell ref="A1:E1"/>
    <mergeCell ref="B9:D9"/>
    <mergeCell ref="A13:E13"/>
  </mergeCells>
  <phoneticPr fontId="0" type="noConversion"/>
  <pageMargins left="0.70866141732283472" right="0.70866141732283472" top="0.78740157480314965" bottom="0.78740157480314965" header="0.31496062992125984" footer="0.31496062992125984"/>
  <pageSetup paperSize="9" scale="90" orientation="portrait" horizontalDpi="4294967293" verticalDpi="300" r:id="rId1"/>
  <headerFooter>
    <oddHeader>&amp;CReinigung Zweckverband Gymnasium Oberhaching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theme="6" tint="0.39997558519241921"/>
    <pageSetUpPr fitToPage="1"/>
  </sheetPr>
  <dimension ref="A1:Q286"/>
  <sheetViews>
    <sheetView zoomScale="90" zoomScaleNormal="90" zoomScaleSheetLayoutView="80" zoomScalePageLayoutView="70" workbookViewId="0">
      <selection activeCell="G2" sqref="G2"/>
    </sheetView>
  </sheetViews>
  <sheetFormatPr baseColWidth="10" defaultColWidth="11.44140625" defaultRowHeight="12.6" x14ac:dyDescent="0.2"/>
  <cols>
    <col min="1" max="1" width="10.88671875" style="241" customWidth="1"/>
    <col min="2" max="2" width="6.6640625" style="281" customWidth="1"/>
    <col min="3" max="3" width="7.5546875" style="281" customWidth="1"/>
    <col min="4" max="4" width="29.6640625" style="241" customWidth="1"/>
    <col min="5" max="5" width="8.109375" style="281" customWidth="1"/>
    <col min="6" max="6" width="10.5546875" style="281" customWidth="1"/>
    <col min="7" max="7" width="17.33203125" style="281" customWidth="1"/>
    <col min="8" max="8" width="14.5546875" style="282" customWidth="1"/>
    <col min="9" max="9" width="8" style="287" customWidth="1"/>
    <col min="10" max="10" width="7.6640625" style="288" customWidth="1"/>
    <col min="11" max="11" width="17.88671875" style="282" customWidth="1"/>
    <col min="12" max="12" width="12.33203125" style="284" customWidth="1"/>
    <col min="13" max="13" width="12.33203125" style="285" customWidth="1"/>
    <col min="14" max="14" width="11.33203125" style="286" customWidth="1"/>
    <col min="15" max="15" width="13.5546875" style="286" customWidth="1"/>
    <col min="16" max="16" width="18.33203125" style="286" customWidth="1"/>
    <col min="17" max="16384" width="11.44140625" style="241"/>
  </cols>
  <sheetData>
    <row r="1" spans="1:17" ht="21" x14ac:dyDescent="0.2">
      <c r="A1" s="457" t="s">
        <v>747</v>
      </c>
      <c r="B1" s="457"/>
      <c r="C1" s="457"/>
      <c r="D1" s="457"/>
      <c r="E1" s="457"/>
      <c r="F1" s="457"/>
      <c r="G1" s="457"/>
      <c r="H1" s="457"/>
      <c r="I1" s="457"/>
      <c r="J1" s="457"/>
      <c r="K1" s="457"/>
      <c r="L1" s="457"/>
      <c r="M1" s="457"/>
      <c r="N1" s="457"/>
      <c r="O1" s="457"/>
      <c r="P1" s="457"/>
      <c r="Q1" s="240"/>
    </row>
    <row r="2" spans="1:17" s="248" customFormat="1" ht="51" customHeight="1" x14ac:dyDescent="0.3">
      <c r="A2" s="242" t="s">
        <v>2</v>
      </c>
      <c r="B2" s="125" t="str">
        <f>Kunde</f>
        <v>Zweckverband Staatliches Gymnasium Oberhaching</v>
      </c>
      <c r="C2" s="126"/>
      <c r="D2" s="125"/>
      <c r="E2" s="243"/>
      <c r="F2" s="243" t="s">
        <v>0</v>
      </c>
      <c r="G2" s="244"/>
      <c r="H2" s="245" t="s">
        <v>3</v>
      </c>
      <c r="I2" s="512">
        <f>Basisinfo!E5</f>
        <v>0</v>
      </c>
      <c r="J2" s="512"/>
      <c r="K2" s="512"/>
      <c r="L2" s="512"/>
      <c r="M2" s="246"/>
      <c r="N2" s="245" t="s">
        <v>1</v>
      </c>
      <c r="O2" s="513">
        <f>Basisinfo!E3</f>
        <v>0</v>
      </c>
      <c r="P2" s="513"/>
    </row>
    <row r="3" spans="1:17" s="248" customFormat="1" ht="28.95" customHeight="1" x14ac:dyDescent="0.3">
      <c r="A3" s="244" t="s">
        <v>5</v>
      </c>
      <c r="B3" s="125" t="s">
        <v>748</v>
      </c>
      <c r="C3" s="126"/>
      <c r="D3" s="125"/>
      <c r="E3" s="243"/>
      <c r="F3" s="243"/>
      <c r="G3" s="243"/>
      <c r="H3" s="243"/>
      <c r="I3" s="250"/>
      <c r="J3" s="251"/>
      <c r="K3" s="249"/>
      <c r="L3" s="252"/>
      <c r="M3" s="246"/>
      <c r="N3" s="245"/>
      <c r="O3" s="245"/>
      <c r="P3" s="245"/>
    </row>
    <row r="4" spans="1:17" s="248" customFormat="1" ht="8.4" customHeight="1" x14ac:dyDescent="0.3">
      <c r="A4" s="244"/>
      <c r="B4" s="244"/>
      <c r="C4" s="242"/>
      <c r="D4" s="244"/>
      <c r="E4" s="243"/>
      <c r="F4" s="243"/>
      <c r="H4" s="249"/>
      <c r="I4" s="250"/>
      <c r="J4" s="251"/>
      <c r="K4" s="249"/>
      <c r="L4" s="252"/>
      <c r="M4" s="246"/>
      <c r="N4" s="247"/>
      <c r="O4" s="245"/>
      <c r="P4" s="252"/>
    </row>
    <row r="5" spans="1:17" s="248" customFormat="1" ht="4.8" customHeight="1" x14ac:dyDescent="0.3">
      <c r="A5" s="244"/>
      <c r="B5" s="244"/>
      <c r="C5" s="242"/>
      <c r="D5" s="244"/>
      <c r="E5" s="243"/>
      <c r="F5" s="243"/>
      <c r="H5" s="249"/>
      <c r="I5" s="250"/>
      <c r="J5" s="251"/>
      <c r="K5" s="249"/>
      <c r="L5" s="252"/>
      <c r="M5" s="246"/>
      <c r="N5" s="247"/>
      <c r="O5" s="247"/>
      <c r="P5" s="252"/>
    </row>
    <row r="6" spans="1:17" ht="30" customHeight="1" x14ac:dyDescent="0.2">
      <c r="A6" s="164"/>
      <c r="B6" s="164"/>
      <c r="C6" s="164"/>
      <c r="D6" s="164"/>
      <c r="E6" s="164"/>
      <c r="F6" s="164"/>
      <c r="G6" s="165" t="s">
        <v>316</v>
      </c>
      <c r="H6" s="166">
        <f>SUBTOTAL(9,H9:H560)</f>
        <v>9003.6730000000025</v>
      </c>
      <c r="I6" s="164"/>
      <c r="J6" s="164"/>
      <c r="K6" s="166">
        <f>SUBTOTAL(9,K9:K560)</f>
        <v>6934.6529999999993</v>
      </c>
      <c r="L6" s="167">
        <f>IF(ISERROR(K6/M6),0,(K6/M6))</f>
        <v>0</v>
      </c>
      <c r="M6" s="168">
        <f>SUBTOTAL(9,M9:M931)</f>
        <v>0</v>
      </c>
      <c r="N6" s="164"/>
      <c r="O6" s="164"/>
      <c r="P6" s="169">
        <f>SUBTOTAL(9,P9:P560)</f>
        <v>0</v>
      </c>
    </row>
    <row r="7" spans="1:17" ht="30" customHeight="1" x14ac:dyDescent="0.2">
      <c r="A7" s="170"/>
      <c r="B7" s="170"/>
      <c r="C7" s="170"/>
      <c r="D7" s="170"/>
      <c r="E7" s="170"/>
      <c r="F7" s="254"/>
      <c r="G7" s="171" t="s">
        <v>317</v>
      </c>
      <c r="H7" s="172">
        <f>SUM(H$9:H$560)</f>
        <v>9003.6730000000025</v>
      </c>
      <c r="I7" s="170"/>
      <c r="J7" s="170"/>
      <c r="K7" s="172">
        <f>SUM(K$9:K$560)</f>
        <v>6934.6529999999993</v>
      </c>
      <c r="L7" s="173">
        <f>IF(ISERROR(K7/M7),0,(K7/M7))</f>
        <v>0</v>
      </c>
      <c r="M7" s="174">
        <f>SUM(M$9:M$931)</f>
        <v>0</v>
      </c>
      <c r="N7" s="170"/>
      <c r="O7" s="170"/>
      <c r="P7" s="255">
        <f>SUM(P$9:P$560)</f>
        <v>0</v>
      </c>
    </row>
    <row r="8" spans="1:17" s="262" customFormat="1" ht="43.2" customHeight="1" x14ac:dyDescent="0.3">
      <c r="A8" s="351" t="s">
        <v>158</v>
      </c>
      <c r="B8" s="351" t="s">
        <v>159</v>
      </c>
      <c r="C8" s="351" t="s">
        <v>743</v>
      </c>
      <c r="D8" s="351" t="s">
        <v>161</v>
      </c>
      <c r="E8" s="351" t="s">
        <v>283</v>
      </c>
      <c r="F8" s="351" t="s">
        <v>319</v>
      </c>
      <c r="G8" s="351" t="s">
        <v>320</v>
      </c>
      <c r="H8" s="352" t="s">
        <v>17</v>
      </c>
      <c r="I8" s="352" t="s">
        <v>139</v>
      </c>
      <c r="J8" s="353" t="s">
        <v>162</v>
      </c>
      <c r="K8" s="352" t="s">
        <v>163</v>
      </c>
      <c r="L8" s="354" t="s">
        <v>164</v>
      </c>
      <c r="M8" s="355" t="s">
        <v>165</v>
      </c>
      <c r="N8" s="356" t="s">
        <v>166</v>
      </c>
      <c r="O8" s="356" t="s">
        <v>321</v>
      </c>
      <c r="P8" s="356" t="s">
        <v>167</v>
      </c>
    </row>
    <row r="9" spans="1:17" s="269" customFormat="1" ht="22.5" customHeight="1" x14ac:dyDescent="0.3">
      <c r="A9" s="263" t="str">
        <f>'Kalk UHR Gym'!A9</f>
        <v>Gym. Anbau</v>
      </c>
      <c r="B9" s="263" t="str">
        <f>'Kalk UHR Gym'!B9</f>
        <v>UG</v>
      </c>
      <c r="C9" s="263">
        <f>'Kalk UHR Gym'!C9</f>
        <v>0</v>
      </c>
      <c r="D9" s="292" t="str">
        <f>'Kalk UHR Gym'!D9</f>
        <v>Treppe zu C07</v>
      </c>
      <c r="E9" s="263" t="str">
        <f>'Kalk UHR Gym'!E9</f>
        <v>T</v>
      </c>
      <c r="F9" s="263" t="str">
        <f>IF(E9="Z","Z kR",CONCATENATE(E9," ","J1"))</f>
        <v>T J1</v>
      </c>
      <c r="G9" s="265" t="str">
        <f>'Kalk UHR Gym'!G9</f>
        <v>Gumminoppen</v>
      </c>
      <c r="H9" s="127">
        <f>'Kalk UHR Gym'!H9</f>
        <v>23.91</v>
      </c>
      <c r="I9" s="263" t="str">
        <f>VLOOKUP(F9,'Leistungswerte GR'!$C$6:$F$79,3,FALSE)</f>
        <v>J1</v>
      </c>
      <c r="J9" s="263">
        <f>VLOOKUP(I9,'Turnus BY'!D$10:E$26,2,FALSE)</f>
        <v>1</v>
      </c>
      <c r="K9" s="127">
        <f t="shared" ref="K9:K74" si="0">+H9*J9</f>
        <v>23.91</v>
      </c>
      <c r="L9" s="266">
        <f>VLOOKUP(F9,'Leistungswerte GR'!$C$6:$F$79,4,FALSE)</f>
        <v>0</v>
      </c>
      <c r="M9" s="267">
        <f t="shared" ref="M9:M74" si="1">IF(ISERROR(K9/L9),0,K9/L9)</f>
        <v>0</v>
      </c>
      <c r="N9" s="421">
        <f>'SVS GR'!$F$77</f>
        <v>0</v>
      </c>
      <c r="O9" s="128">
        <f t="shared" ref="O9:O74" si="2">IF(ISERROR(H9/L9*N9),0,H9/L9*N9)</f>
        <v>0</v>
      </c>
      <c r="P9" s="268">
        <f t="shared" ref="P9:P74" si="3">+M9*N9</f>
        <v>0</v>
      </c>
    </row>
    <row r="10" spans="1:17" s="269" customFormat="1" ht="22.5" customHeight="1" x14ac:dyDescent="0.3">
      <c r="A10" s="263" t="str">
        <f>'Kalk UHR Gym'!A10</f>
        <v>Gym. Anbau</v>
      </c>
      <c r="B10" s="263" t="str">
        <f>'Kalk UHR Gym'!B10</f>
        <v>UG</v>
      </c>
      <c r="C10" s="263" t="str">
        <f>'Kalk UHR Gym'!C10</f>
        <v>C07</v>
      </c>
      <c r="D10" s="292" t="str">
        <f>'Kalk UHR Gym'!D10</f>
        <v>Lager, Lehrmittel (Bibliothek)</v>
      </c>
      <c r="E10" s="263" t="str">
        <f>'Kalk UHR Gym'!E10</f>
        <v>L</v>
      </c>
      <c r="F10" s="263" t="str">
        <f t="shared" ref="F10:F73" si="4">IF(E10="Z","Z kR",CONCATENATE(E10," ","J1"))</f>
        <v>L J1</v>
      </c>
      <c r="G10" s="265" t="str">
        <f>'Kalk UHR Gym'!G10</f>
        <v>Linoleum</v>
      </c>
      <c r="H10" s="127">
        <f>'Kalk UHR Gym'!H10</f>
        <v>104.73</v>
      </c>
      <c r="I10" s="263" t="str">
        <f>VLOOKUP(F10,'Leistungswerte GR'!$C$6:$F$79,3,FALSE)</f>
        <v>J1</v>
      </c>
      <c r="J10" s="263">
        <f>VLOOKUP(I10,'Turnus BY'!D$10:E$26,2,FALSE)</f>
        <v>1</v>
      </c>
      <c r="K10" s="127">
        <f t="shared" si="0"/>
        <v>104.73</v>
      </c>
      <c r="L10" s="266">
        <f>VLOOKUP(F10,'Leistungswerte GR'!$C$6:$F$79,4,FALSE)</f>
        <v>0</v>
      </c>
      <c r="M10" s="267">
        <f t="shared" si="1"/>
        <v>0</v>
      </c>
      <c r="N10" s="421">
        <f>'SVS GR'!$F$77</f>
        <v>0</v>
      </c>
      <c r="O10" s="128">
        <f t="shared" si="2"/>
        <v>0</v>
      </c>
      <c r="P10" s="268">
        <f t="shared" si="3"/>
        <v>0</v>
      </c>
    </row>
    <row r="11" spans="1:17" s="269" customFormat="1" ht="26.4" customHeight="1" x14ac:dyDescent="0.3">
      <c r="A11" s="263" t="str">
        <f>'Kalk UHR Gym'!A11</f>
        <v>Gym.</v>
      </c>
      <c r="B11" s="263" t="str">
        <f>'Kalk UHR Gym'!B11</f>
        <v>UG</v>
      </c>
      <c r="C11" s="263" t="str">
        <f>'Kalk UHR Gym'!C11</f>
        <v>C06</v>
      </c>
      <c r="D11" s="292" t="str">
        <f>'Kalk UHR Gym'!D11</f>
        <v>Kunstkeller Musik</v>
      </c>
      <c r="E11" s="263" t="str">
        <f>'Kalk UHR Gym'!E11</f>
        <v>L</v>
      </c>
      <c r="F11" s="263" t="str">
        <f t="shared" si="4"/>
        <v>L J1</v>
      </c>
      <c r="G11" s="265" t="str">
        <f>'Kalk UHR Gym'!G11</f>
        <v>Linoleum</v>
      </c>
      <c r="H11" s="127">
        <f>'Kalk UHR Gym'!H11</f>
        <v>131.12</v>
      </c>
      <c r="I11" s="263" t="str">
        <f>VLOOKUP(F11,'Leistungswerte GR'!$C$6:$F$79,3,FALSE)</f>
        <v>J1</v>
      </c>
      <c r="J11" s="263">
        <f>VLOOKUP(I11,'Turnus BY'!D$10:E$26,2,FALSE)</f>
        <v>1</v>
      </c>
      <c r="K11" s="127">
        <f t="shared" si="0"/>
        <v>131.12</v>
      </c>
      <c r="L11" s="266">
        <f>VLOOKUP(F11,'Leistungswerte GR'!$C$6:$F$79,4,FALSE)</f>
        <v>0</v>
      </c>
      <c r="M11" s="267">
        <f t="shared" si="1"/>
        <v>0</v>
      </c>
      <c r="N11" s="421">
        <f>'SVS GR'!$F$77</f>
        <v>0</v>
      </c>
      <c r="O11" s="128">
        <f t="shared" si="2"/>
        <v>0</v>
      </c>
      <c r="P11" s="268">
        <f t="shared" si="3"/>
        <v>0</v>
      </c>
    </row>
    <row r="12" spans="1:17" s="269" customFormat="1" ht="22.5" customHeight="1" x14ac:dyDescent="0.3">
      <c r="A12" s="263" t="str">
        <f>'Kalk UHR Gym'!A12</f>
        <v>Gym.</v>
      </c>
      <c r="B12" s="263" t="str">
        <f>'Kalk UHR Gym'!B12</f>
        <v>UG</v>
      </c>
      <c r="C12" s="263" t="str">
        <f>'Kalk UHR Gym'!C12</f>
        <v>C06</v>
      </c>
      <c r="D12" s="292" t="str">
        <f>'Kalk UHR Gym'!D12</f>
        <v>Theater AG</v>
      </c>
      <c r="E12" s="263" t="str">
        <f>'Kalk UHR Gym'!E12</f>
        <v>L</v>
      </c>
      <c r="F12" s="263" t="str">
        <f t="shared" si="4"/>
        <v>L J1</v>
      </c>
      <c r="G12" s="265" t="str">
        <f>'Kalk UHR Gym'!G12</f>
        <v>Linoleum</v>
      </c>
      <c r="H12" s="127">
        <f>'Kalk UHR Gym'!H12</f>
        <v>20.94</v>
      </c>
      <c r="I12" s="263" t="str">
        <f>VLOOKUP(F12,'Leistungswerte GR'!$C$6:$F$79,3,FALSE)</f>
        <v>J1</v>
      </c>
      <c r="J12" s="263">
        <f>VLOOKUP(I12,'Turnus BY'!D$10:E$26,2,FALSE)</f>
        <v>1</v>
      </c>
      <c r="K12" s="127">
        <f t="shared" si="0"/>
        <v>20.94</v>
      </c>
      <c r="L12" s="266">
        <f>VLOOKUP(F12,'Leistungswerte GR'!$C$6:$F$79,4,FALSE)</f>
        <v>0</v>
      </c>
      <c r="M12" s="267">
        <f t="shared" si="1"/>
        <v>0</v>
      </c>
      <c r="N12" s="421">
        <f>'SVS GR'!$F$77</f>
        <v>0</v>
      </c>
      <c r="O12" s="128">
        <f t="shared" si="2"/>
        <v>0</v>
      </c>
      <c r="P12" s="268">
        <f t="shared" si="3"/>
        <v>0</v>
      </c>
    </row>
    <row r="13" spans="1:17" s="269" customFormat="1" ht="22.5" customHeight="1" x14ac:dyDescent="0.3">
      <c r="A13" s="263" t="str">
        <f>'Kalk UHR Gym'!A13</f>
        <v>Gym.</v>
      </c>
      <c r="B13" s="263" t="str">
        <f>'Kalk UHR Gym'!B13</f>
        <v>UG</v>
      </c>
      <c r="C13" s="263" t="str">
        <f>'Kalk UHR Gym'!C13</f>
        <v>C06</v>
      </c>
      <c r="D13" s="292" t="str">
        <f>'Kalk UHR Gym'!D13</f>
        <v>WC</v>
      </c>
      <c r="E13" s="263" t="str">
        <f>'Kalk UHR Gym'!E13</f>
        <v>S</v>
      </c>
      <c r="F13" s="263" t="str">
        <f t="shared" si="4"/>
        <v>S J1</v>
      </c>
      <c r="G13" s="265" t="str">
        <f>'Kalk UHR Gym'!G13</f>
        <v>Fliesen</v>
      </c>
      <c r="H13" s="127">
        <f>'Kalk UHR Gym'!H13</f>
        <v>2</v>
      </c>
      <c r="I13" s="263" t="str">
        <f>VLOOKUP(F13,'Leistungswerte GR'!$C$6:$F$79,3,FALSE)</f>
        <v>J1</v>
      </c>
      <c r="J13" s="263">
        <f>VLOOKUP(I13,'Turnus BY'!D$10:E$26,2,FALSE)</f>
        <v>1</v>
      </c>
      <c r="K13" s="127">
        <f t="shared" si="0"/>
        <v>2</v>
      </c>
      <c r="L13" s="266">
        <f>VLOOKUP(F13,'Leistungswerte GR'!$C$6:$F$79,4,FALSE)</f>
        <v>0</v>
      </c>
      <c r="M13" s="267">
        <f t="shared" si="1"/>
        <v>0</v>
      </c>
      <c r="N13" s="421">
        <f>'SVS GR'!$F$77</f>
        <v>0</v>
      </c>
      <c r="O13" s="128">
        <f t="shared" si="2"/>
        <v>0</v>
      </c>
      <c r="P13" s="268">
        <f t="shared" si="3"/>
        <v>0</v>
      </c>
    </row>
    <row r="14" spans="1:17" s="269" customFormat="1" ht="22.5" customHeight="1" x14ac:dyDescent="0.3">
      <c r="A14" s="263" t="str">
        <f>'Kalk UHR Gym'!A14</f>
        <v>Gym.</v>
      </c>
      <c r="B14" s="263" t="str">
        <f>'Kalk UHR Gym'!B14</f>
        <v>UG</v>
      </c>
      <c r="C14" s="263">
        <f>'Kalk UHR Gym'!C14</f>
        <v>0</v>
      </c>
      <c r="D14" s="292" t="str">
        <f>'Kalk UHR Gym'!D14</f>
        <v>Treppenhaus</v>
      </c>
      <c r="E14" s="263" t="str">
        <f>'Kalk UHR Gym'!E14</f>
        <v>T</v>
      </c>
      <c r="F14" s="263" t="str">
        <f t="shared" si="4"/>
        <v>T J1</v>
      </c>
      <c r="G14" s="265" t="str">
        <f>'Kalk UHR Gym'!G14</f>
        <v>Gumminoppen</v>
      </c>
      <c r="H14" s="127">
        <f>'Kalk UHR Gym'!H14</f>
        <v>28.852999999999998</v>
      </c>
      <c r="I14" s="263" t="str">
        <f>VLOOKUP(F14,'Leistungswerte GR'!$C$6:$F$79,3,FALSE)</f>
        <v>J1</v>
      </c>
      <c r="J14" s="263">
        <f>VLOOKUP(I14,'Turnus BY'!D$10:E$26,2,FALSE)</f>
        <v>1</v>
      </c>
      <c r="K14" s="127">
        <f t="shared" si="0"/>
        <v>28.852999999999998</v>
      </c>
      <c r="L14" s="266">
        <f>VLOOKUP(F14,'Leistungswerte GR'!$C$6:$F$79,4,FALSE)</f>
        <v>0</v>
      </c>
      <c r="M14" s="267">
        <f t="shared" si="1"/>
        <v>0</v>
      </c>
      <c r="N14" s="421">
        <f>'SVS GR'!$F$77</f>
        <v>0</v>
      </c>
      <c r="O14" s="128">
        <f t="shared" si="2"/>
        <v>0</v>
      </c>
      <c r="P14" s="268">
        <f t="shared" si="3"/>
        <v>0</v>
      </c>
    </row>
    <row r="15" spans="1:17" s="269" customFormat="1" ht="22.5" customHeight="1" x14ac:dyDescent="0.3">
      <c r="A15" s="263" t="str">
        <f>'Kalk UHR Gym'!A15</f>
        <v>Gym.</v>
      </c>
      <c r="B15" s="263" t="str">
        <f>'Kalk UHR Gym'!B15</f>
        <v>UG</v>
      </c>
      <c r="C15" s="263" t="str">
        <f>'Kalk UHR Gym'!C15</f>
        <v>C04</v>
      </c>
      <c r="D15" s="292" t="str">
        <f>'Kalk UHR Gym'!D15</f>
        <v>Vorraum</v>
      </c>
      <c r="E15" s="263" t="str">
        <f>'Kalk UHR Gym'!E15</f>
        <v>Z</v>
      </c>
      <c r="F15" s="263" t="str">
        <f t="shared" si="4"/>
        <v>Z kR</v>
      </c>
      <c r="G15" s="265" t="str">
        <f>'Kalk UHR Gym'!G15</f>
        <v>Linoleum</v>
      </c>
      <c r="H15" s="127">
        <f>'Kalk UHR Gym'!H15</f>
        <v>14.43</v>
      </c>
      <c r="I15" s="263" t="str">
        <f>VLOOKUP(F15,'Leistungswerte GR'!$C$6:$F$79,3,FALSE)</f>
        <v>kR</v>
      </c>
      <c r="J15" s="263">
        <f>VLOOKUP(I15,'Turnus BY'!D$10:E$26,2,FALSE)</f>
        <v>0</v>
      </c>
      <c r="K15" s="127">
        <f t="shared" si="0"/>
        <v>0</v>
      </c>
      <c r="L15" s="266">
        <f>VLOOKUP(F15,'Leistungswerte GR'!$C$6:$F$79,4,FALSE)</f>
        <v>0</v>
      </c>
      <c r="M15" s="267">
        <f t="shared" si="1"/>
        <v>0</v>
      </c>
      <c r="N15" s="421">
        <f>'SVS GR'!$F$77</f>
        <v>0</v>
      </c>
      <c r="O15" s="128">
        <f t="shared" si="2"/>
        <v>0</v>
      </c>
      <c r="P15" s="268">
        <f t="shared" si="3"/>
        <v>0</v>
      </c>
    </row>
    <row r="16" spans="1:17" s="269" customFormat="1" ht="22.5" customHeight="1" x14ac:dyDescent="0.3">
      <c r="A16" s="263" t="str">
        <f>'Kalk UHR Gym'!A16</f>
        <v>Gym.</v>
      </c>
      <c r="B16" s="263" t="str">
        <f>'Kalk UHR Gym'!B16</f>
        <v>UG</v>
      </c>
      <c r="C16" s="263">
        <f>'Kalk UHR Gym'!C16</f>
        <v>0</v>
      </c>
      <c r="D16" s="292" t="str">
        <f>'Kalk UHR Gym'!D16</f>
        <v>Flur</v>
      </c>
      <c r="E16" s="263" t="str">
        <f>'Kalk UHR Gym'!E16</f>
        <v>F</v>
      </c>
      <c r="F16" s="263" t="str">
        <f t="shared" si="4"/>
        <v>F J1</v>
      </c>
      <c r="G16" s="265" t="str">
        <f>'Kalk UHR Gym'!G16</f>
        <v>Linoleum</v>
      </c>
      <c r="H16" s="127">
        <f>'Kalk UHR Gym'!H16</f>
        <v>24</v>
      </c>
      <c r="I16" s="263" t="str">
        <f>VLOOKUP(F16,'Leistungswerte GR'!$C$6:$F$79,3,FALSE)</f>
        <v>J1</v>
      </c>
      <c r="J16" s="263">
        <f>VLOOKUP(I16,'Turnus BY'!D$10:E$26,2,FALSE)</f>
        <v>1</v>
      </c>
      <c r="K16" s="127">
        <f t="shared" si="0"/>
        <v>24</v>
      </c>
      <c r="L16" s="266">
        <f>VLOOKUP(F16,'Leistungswerte GR'!$C$6:$F$79,4,FALSE)</f>
        <v>0</v>
      </c>
      <c r="M16" s="267">
        <f t="shared" si="1"/>
        <v>0</v>
      </c>
      <c r="N16" s="421">
        <f>'SVS GR'!$F$77</f>
        <v>0</v>
      </c>
      <c r="O16" s="128">
        <f t="shared" si="2"/>
        <v>0</v>
      </c>
      <c r="P16" s="268">
        <f t="shared" si="3"/>
        <v>0</v>
      </c>
    </row>
    <row r="17" spans="1:16" s="269" customFormat="1" ht="22.5" customHeight="1" x14ac:dyDescent="0.3">
      <c r="A17" s="263" t="str">
        <f>'Kalk UHR Gym'!A17</f>
        <v>Gym.</v>
      </c>
      <c r="B17" s="263" t="str">
        <f>'Kalk UHR Gym'!B17</f>
        <v>UG</v>
      </c>
      <c r="C17" s="263">
        <f>'Kalk UHR Gym'!C17</f>
        <v>0</v>
      </c>
      <c r="D17" s="292" t="str">
        <f>'Kalk UHR Gym'!D17</f>
        <v>Kanal</v>
      </c>
      <c r="E17" s="263" t="str">
        <f>'Kalk UHR Gym'!E17</f>
        <v>Z</v>
      </c>
      <c r="F17" s="263" t="str">
        <f t="shared" si="4"/>
        <v>Z kR</v>
      </c>
      <c r="G17" s="265" t="str">
        <f>'Kalk UHR Gym'!G17</f>
        <v>Beton</v>
      </c>
      <c r="H17" s="127">
        <f>'Kalk UHR Gym'!H17</f>
        <v>36.94</v>
      </c>
      <c r="I17" s="263" t="str">
        <f>VLOOKUP(F17,'Leistungswerte GR'!$C$6:$F$79,3,FALSE)</f>
        <v>kR</v>
      </c>
      <c r="J17" s="263">
        <f>VLOOKUP(I17,'Turnus BY'!D$10:E$26,2,FALSE)</f>
        <v>0</v>
      </c>
      <c r="K17" s="127">
        <f t="shared" si="0"/>
        <v>0</v>
      </c>
      <c r="L17" s="266">
        <f>VLOOKUP(F17,'Leistungswerte GR'!$C$6:$F$79,4,FALSE)</f>
        <v>0</v>
      </c>
      <c r="M17" s="267">
        <f t="shared" si="1"/>
        <v>0</v>
      </c>
      <c r="N17" s="421">
        <f>'SVS GR'!$F$77</f>
        <v>0</v>
      </c>
      <c r="O17" s="128">
        <f t="shared" si="2"/>
        <v>0</v>
      </c>
      <c r="P17" s="268">
        <f t="shared" si="3"/>
        <v>0</v>
      </c>
    </row>
    <row r="18" spans="1:16" s="269" customFormat="1" ht="22.5" customHeight="1" x14ac:dyDescent="0.3">
      <c r="A18" s="263" t="str">
        <f>'Kalk UHR Gym'!A18</f>
        <v>Gym.</v>
      </c>
      <c r="B18" s="263" t="str">
        <f>'Kalk UHR Gym'!B18</f>
        <v>UG</v>
      </c>
      <c r="C18" s="263" t="str">
        <f>'Kalk UHR Gym'!C18</f>
        <v>C03</v>
      </c>
      <c r="D18" s="292" t="str">
        <f>'Kalk UHR Gym'!D18</f>
        <v>Gasanschluss, Wasseranschluss</v>
      </c>
      <c r="E18" s="263" t="str">
        <f>'Kalk UHR Gym'!E18</f>
        <v>Z</v>
      </c>
      <c r="F18" s="263" t="str">
        <f t="shared" si="4"/>
        <v>Z kR</v>
      </c>
      <c r="G18" s="265" t="str">
        <f>'Kalk UHR Gym'!G18</f>
        <v>Estrich</v>
      </c>
      <c r="H18" s="127">
        <f>'Kalk UHR Gym'!H18</f>
        <v>23.12</v>
      </c>
      <c r="I18" s="263" t="str">
        <f>VLOOKUP(F18,'Leistungswerte GR'!$C$6:$F$79,3,FALSE)</f>
        <v>kR</v>
      </c>
      <c r="J18" s="263">
        <f>VLOOKUP(I18,'Turnus BY'!D$10:E$26,2,FALSE)</f>
        <v>0</v>
      </c>
      <c r="K18" s="127">
        <f t="shared" si="0"/>
        <v>0</v>
      </c>
      <c r="L18" s="266">
        <f>VLOOKUP(F18,'Leistungswerte GR'!$C$6:$F$79,4,FALSE)</f>
        <v>0</v>
      </c>
      <c r="M18" s="267">
        <f t="shared" si="1"/>
        <v>0</v>
      </c>
      <c r="N18" s="421">
        <f>'SVS GR'!$F$77</f>
        <v>0</v>
      </c>
      <c r="O18" s="128">
        <f t="shared" si="2"/>
        <v>0</v>
      </c>
      <c r="P18" s="268">
        <f t="shared" si="3"/>
        <v>0</v>
      </c>
    </row>
    <row r="19" spans="1:16" s="269" customFormat="1" ht="22.5" customHeight="1" x14ac:dyDescent="0.3">
      <c r="A19" s="263" t="str">
        <f>'Kalk UHR Gym'!A19</f>
        <v>Gym.</v>
      </c>
      <c r="B19" s="263" t="str">
        <f>'Kalk UHR Gym'!B19</f>
        <v>UG</v>
      </c>
      <c r="C19" s="263">
        <f>'Kalk UHR Gym'!C19</f>
        <v>0</v>
      </c>
      <c r="D19" s="292" t="str">
        <f>'Kalk UHR Gym'!D19</f>
        <v>Flur</v>
      </c>
      <c r="E19" s="263" t="str">
        <f>'Kalk UHR Gym'!E19</f>
        <v>Z</v>
      </c>
      <c r="F19" s="263" t="str">
        <f t="shared" si="4"/>
        <v>Z kR</v>
      </c>
      <c r="G19" s="265" t="str">
        <f>'Kalk UHR Gym'!G19</f>
        <v>Estrich</v>
      </c>
      <c r="H19" s="127">
        <f>'Kalk UHR Gym'!H19</f>
        <v>58.46</v>
      </c>
      <c r="I19" s="263" t="str">
        <f>VLOOKUP(F19,'Leistungswerte GR'!$C$6:$F$79,3,FALSE)</f>
        <v>kR</v>
      </c>
      <c r="J19" s="263">
        <f>VLOOKUP(I19,'Turnus BY'!D$10:E$26,2,FALSE)</f>
        <v>0</v>
      </c>
      <c r="K19" s="127">
        <f t="shared" si="0"/>
        <v>0</v>
      </c>
      <c r="L19" s="266">
        <f>VLOOKUP(F19,'Leistungswerte GR'!$C$6:$F$79,4,FALSE)</f>
        <v>0</v>
      </c>
      <c r="M19" s="267">
        <f t="shared" si="1"/>
        <v>0</v>
      </c>
      <c r="N19" s="421">
        <f>'SVS GR'!$F$77</f>
        <v>0</v>
      </c>
      <c r="O19" s="128">
        <f t="shared" si="2"/>
        <v>0</v>
      </c>
      <c r="P19" s="268">
        <f t="shared" si="3"/>
        <v>0</v>
      </c>
    </row>
    <row r="20" spans="1:16" s="269" customFormat="1" ht="22.5" customHeight="1" x14ac:dyDescent="0.3">
      <c r="A20" s="263" t="str">
        <f>'Kalk UHR Gym'!A20</f>
        <v>Gym.</v>
      </c>
      <c r="B20" s="263" t="str">
        <f>'Kalk UHR Gym'!B20</f>
        <v>UG</v>
      </c>
      <c r="C20" s="263" t="str">
        <f>'Kalk UHR Gym'!C20</f>
        <v>C02</v>
      </c>
      <c r="D20" s="292" t="str">
        <f>'Kalk UHR Gym'!D20</f>
        <v>Lüftung</v>
      </c>
      <c r="E20" s="263" t="str">
        <f>'Kalk UHR Gym'!E20</f>
        <v>Z</v>
      </c>
      <c r="F20" s="263" t="str">
        <f t="shared" si="4"/>
        <v>Z kR</v>
      </c>
      <c r="G20" s="265" t="str">
        <f>'Kalk UHR Gym'!G20</f>
        <v>Estrich</v>
      </c>
      <c r="H20" s="127">
        <f>'Kalk UHR Gym'!H20</f>
        <v>32.03</v>
      </c>
      <c r="I20" s="263" t="str">
        <f>VLOOKUP(F20,'Leistungswerte GR'!$C$6:$F$79,3,FALSE)</f>
        <v>kR</v>
      </c>
      <c r="J20" s="263">
        <f>VLOOKUP(I20,'Turnus BY'!D$10:E$26,2,FALSE)</f>
        <v>0</v>
      </c>
      <c r="K20" s="127">
        <f t="shared" si="0"/>
        <v>0</v>
      </c>
      <c r="L20" s="266">
        <f>VLOOKUP(F20,'Leistungswerte GR'!$C$6:$F$79,4,FALSE)</f>
        <v>0</v>
      </c>
      <c r="M20" s="267">
        <f t="shared" si="1"/>
        <v>0</v>
      </c>
      <c r="N20" s="421">
        <f>'SVS GR'!$F$77</f>
        <v>0</v>
      </c>
      <c r="O20" s="128">
        <f t="shared" si="2"/>
        <v>0</v>
      </c>
      <c r="P20" s="268">
        <f t="shared" si="3"/>
        <v>0</v>
      </c>
    </row>
    <row r="21" spans="1:16" s="269" customFormat="1" ht="19.5" customHeight="1" x14ac:dyDescent="0.3">
      <c r="A21" s="263" t="str">
        <f>'Kalk UHR Gym'!A21</f>
        <v>Gym.</v>
      </c>
      <c r="B21" s="263" t="str">
        <f>'Kalk UHR Gym'!B21</f>
        <v>UG</v>
      </c>
      <c r="C21" s="263" t="str">
        <f>'Kalk UHR Gym'!C21</f>
        <v>C01</v>
      </c>
      <c r="D21" s="292" t="str">
        <f>'Kalk UHR Gym'!D21</f>
        <v>Heizungsraum</v>
      </c>
      <c r="E21" s="263" t="str">
        <f>'Kalk UHR Gym'!E21</f>
        <v>Z</v>
      </c>
      <c r="F21" s="263" t="str">
        <f t="shared" si="4"/>
        <v>Z kR</v>
      </c>
      <c r="G21" s="265" t="str">
        <f>'Kalk UHR Gym'!G21</f>
        <v>Estrich</v>
      </c>
      <c r="H21" s="127">
        <f>'Kalk UHR Gym'!H21</f>
        <v>59.4</v>
      </c>
      <c r="I21" s="263" t="str">
        <f>VLOOKUP(F21,'Leistungswerte GR'!$C$6:$F$79,3,FALSE)</f>
        <v>kR</v>
      </c>
      <c r="J21" s="263">
        <f>VLOOKUP(I21,'Turnus BY'!D$10:E$26,2,FALSE)</f>
        <v>0</v>
      </c>
      <c r="K21" s="127">
        <f t="shared" si="0"/>
        <v>0</v>
      </c>
      <c r="L21" s="266">
        <f>VLOOKUP(F21,'Leistungswerte GR'!$C$6:$F$79,4,FALSE)</f>
        <v>0</v>
      </c>
      <c r="M21" s="267">
        <f t="shared" si="1"/>
        <v>0</v>
      </c>
      <c r="N21" s="421">
        <f>'SVS GR'!$F$77</f>
        <v>0</v>
      </c>
      <c r="O21" s="128">
        <f t="shared" si="2"/>
        <v>0</v>
      </c>
      <c r="P21" s="268">
        <f t="shared" si="3"/>
        <v>0</v>
      </c>
    </row>
    <row r="22" spans="1:16" s="269" customFormat="1" ht="19.5" customHeight="1" x14ac:dyDescent="0.3">
      <c r="A22" s="263" t="str">
        <f>'Kalk UHR Gym'!A22</f>
        <v>Gym.</v>
      </c>
      <c r="B22" s="263" t="str">
        <f>'Kalk UHR Gym'!B22</f>
        <v>UG</v>
      </c>
      <c r="C22" s="263" t="str">
        <f>'Kalk UHR Gym'!C22</f>
        <v>B01</v>
      </c>
      <c r="D22" s="292" t="str">
        <f>'Kalk UHR Gym'!D22</f>
        <v>Archiv</v>
      </c>
      <c r="E22" s="263" t="str">
        <f>'Kalk UHR Gym'!E22</f>
        <v>Z</v>
      </c>
      <c r="F22" s="263" t="str">
        <f t="shared" si="4"/>
        <v>Z kR</v>
      </c>
      <c r="G22" s="265" t="str">
        <f>'Kalk UHR Gym'!G22</f>
        <v>Gumminoppen</v>
      </c>
      <c r="H22" s="127">
        <f>'Kalk UHR Gym'!H22</f>
        <v>189.75</v>
      </c>
      <c r="I22" s="263" t="str">
        <f>VLOOKUP(F22,'Leistungswerte GR'!$C$6:$F$79,3,FALSE)</f>
        <v>kR</v>
      </c>
      <c r="J22" s="263">
        <f>VLOOKUP(I22,'Turnus BY'!D$10:E$26,2,FALSE)</f>
        <v>0</v>
      </c>
      <c r="K22" s="127">
        <f t="shared" si="0"/>
        <v>0</v>
      </c>
      <c r="L22" s="266">
        <f>VLOOKUP(F22,'Leistungswerte GR'!$C$6:$F$79,4,FALSE)</f>
        <v>0</v>
      </c>
      <c r="M22" s="267">
        <f t="shared" si="1"/>
        <v>0</v>
      </c>
      <c r="N22" s="421">
        <f>'SVS GR'!$F$77</f>
        <v>0</v>
      </c>
      <c r="O22" s="128">
        <f t="shared" si="2"/>
        <v>0</v>
      </c>
      <c r="P22" s="268">
        <f t="shared" si="3"/>
        <v>0</v>
      </c>
    </row>
    <row r="23" spans="1:16" s="269" customFormat="1" ht="19.5" customHeight="1" x14ac:dyDescent="0.3">
      <c r="A23" s="263" t="str">
        <f>'Kalk UHR Gym'!A23</f>
        <v>Gym.</v>
      </c>
      <c r="B23" s="263" t="str">
        <f>'Kalk UHR Gym'!B23</f>
        <v>UG</v>
      </c>
      <c r="C23" s="263" t="str">
        <f>'Kalk UHR Gym'!C23</f>
        <v>B02</v>
      </c>
      <c r="D23" s="292" t="str">
        <f>'Kalk UHR Gym'!D23</f>
        <v>Technik</v>
      </c>
      <c r="E23" s="263" t="str">
        <f>'Kalk UHR Gym'!E23</f>
        <v>Z</v>
      </c>
      <c r="F23" s="263" t="str">
        <f t="shared" si="4"/>
        <v>Z kR</v>
      </c>
      <c r="G23" s="265" t="str">
        <f>'Kalk UHR Gym'!G23</f>
        <v>Gumminoppen</v>
      </c>
      <c r="H23" s="127">
        <f>'Kalk UHR Gym'!H23</f>
        <v>35.64</v>
      </c>
      <c r="I23" s="263" t="str">
        <f>VLOOKUP(F23,'Leistungswerte GR'!$C$6:$F$79,3,FALSE)</f>
        <v>kR</v>
      </c>
      <c r="J23" s="263">
        <f>VLOOKUP(I23,'Turnus BY'!D$10:E$26,2,FALSE)</f>
        <v>0</v>
      </c>
      <c r="K23" s="127">
        <f t="shared" si="0"/>
        <v>0</v>
      </c>
      <c r="L23" s="266">
        <f>VLOOKUP(F23,'Leistungswerte GR'!$C$6:$F$79,4,FALSE)</f>
        <v>0</v>
      </c>
      <c r="M23" s="267">
        <f t="shared" si="1"/>
        <v>0</v>
      </c>
      <c r="N23" s="421">
        <f>'SVS GR'!$F$77</f>
        <v>0</v>
      </c>
      <c r="O23" s="128">
        <f t="shared" si="2"/>
        <v>0</v>
      </c>
      <c r="P23" s="268">
        <f t="shared" si="3"/>
        <v>0</v>
      </c>
    </row>
    <row r="24" spans="1:16" s="269" customFormat="1" ht="19.5" customHeight="1" x14ac:dyDescent="0.3">
      <c r="A24" s="263" t="str">
        <f>'Kalk UHR Gym'!A24</f>
        <v>Gym.</v>
      </c>
      <c r="B24" s="263" t="str">
        <f>'Kalk UHR Gym'!B24</f>
        <v>UG</v>
      </c>
      <c r="C24" s="263">
        <f>'Kalk UHR Gym'!C24</f>
        <v>0</v>
      </c>
      <c r="D24" s="292" t="str">
        <f>'Kalk UHR Gym'!D24</f>
        <v>Flur</v>
      </c>
      <c r="E24" s="263" t="str">
        <f>'Kalk UHR Gym'!E24</f>
        <v>F</v>
      </c>
      <c r="F24" s="263" t="str">
        <f t="shared" si="4"/>
        <v>F J1</v>
      </c>
      <c r="G24" s="265" t="str">
        <f>'Kalk UHR Gym'!G24</f>
        <v>Gumminoppen</v>
      </c>
      <c r="H24" s="127">
        <f>'Kalk UHR Gym'!H24</f>
        <v>24.45</v>
      </c>
      <c r="I24" s="263" t="str">
        <f>VLOOKUP(F24,'Leistungswerte GR'!$C$6:$F$79,3,FALSE)</f>
        <v>J1</v>
      </c>
      <c r="J24" s="263">
        <f>VLOOKUP(I24,'Turnus BY'!D$10:E$26,2,FALSE)</f>
        <v>1</v>
      </c>
      <c r="K24" s="127">
        <f t="shared" si="0"/>
        <v>24.45</v>
      </c>
      <c r="L24" s="266">
        <f>VLOOKUP(F24,'Leistungswerte GR'!$C$6:$F$79,4,FALSE)</f>
        <v>0</v>
      </c>
      <c r="M24" s="267">
        <f t="shared" si="1"/>
        <v>0</v>
      </c>
      <c r="N24" s="421">
        <f>'SVS GR'!$F$77</f>
        <v>0</v>
      </c>
      <c r="O24" s="128">
        <f t="shared" si="2"/>
        <v>0</v>
      </c>
      <c r="P24" s="268">
        <f t="shared" si="3"/>
        <v>0</v>
      </c>
    </row>
    <row r="25" spans="1:16" s="269" customFormat="1" ht="19.5" customHeight="1" x14ac:dyDescent="0.3">
      <c r="A25" s="263" t="str">
        <f>'Kalk UHR Gym'!A25</f>
        <v>Gym.</v>
      </c>
      <c r="B25" s="263" t="str">
        <f>'Kalk UHR Gym'!B25</f>
        <v>UG</v>
      </c>
      <c r="C25" s="263" t="str">
        <f>'Kalk UHR Gym'!C25</f>
        <v>B03</v>
      </c>
      <c r="D25" s="292" t="str">
        <f>'Kalk UHR Gym'!D25</f>
        <v>Archiv</v>
      </c>
      <c r="E25" s="263" t="str">
        <f>'Kalk UHR Gym'!E25</f>
        <v>Z</v>
      </c>
      <c r="F25" s="263" t="str">
        <f t="shared" si="4"/>
        <v>Z kR</v>
      </c>
      <c r="G25" s="265" t="str">
        <f>'Kalk UHR Gym'!G25</f>
        <v>Fliesen</v>
      </c>
      <c r="H25" s="127">
        <f>'Kalk UHR Gym'!H25</f>
        <v>18.760000000000002</v>
      </c>
      <c r="I25" s="263" t="str">
        <f>VLOOKUP(F25,'Leistungswerte GR'!$C$6:$F$79,3,FALSE)</f>
        <v>kR</v>
      </c>
      <c r="J25" s="263">
        <f>VLOOKUP(I25,'Turnus BY'!D$10:E$26,2,FALSE)</f>
        <v>0</v>
      </c>
      <c r="K25" s="127">
        <f t="shared" si="0"/>
        <v>0</v>
      </c>
      <c r="L25" s="266">
        <f>VLOOKUP(F25,'Leistungswerte GR'!$C$6:$F$79,4,FALSE)</f>
        <v>0</v>
      </c>
      <c r="M25" s="267">
        <f t="shared" si="1"/>
        <v>0</v>
      </c>
      <c r="N25" s="421">
        <f>'SVS GR'!$F$77</f>
        <v>0</v>
      </c>
      <c r="O25" s="128">
        <f t="shared" si="2"/>
        <v>0</v>
      </c>
      <c r="P25" s="268">
        <f t="shared" si="3"/>
        <v>0</v>
      </c>
    </row>
    <row r="26" spans="1:16" s="269" customFormat="1" ht="19.5" customHeight="1" x14ac:dyDescent="0.3">
      <c r="A26" s="263" t="str">
        <f>'Kalk UHR Gym'!A26</f>
        <v>Gym.</v>
      </c>
      <c r="B26" s="263" t="str">
        <f>'Kalk UHR Gym'!B26</f>
        <v>UG</v>
      </c>
      <c r="C26" s="263" t="str">
        <f>'Kalk UHR Gym'!C26</f>
        <v>B04</v>
      </c>
      <c r="D26" s="292" t="str">
        <f>'Kalk UHR Gym'!D26</f>
        <v>Server</v>
      </c>
      <c r="E26" s="263" t="str">
        <f>'Kalk UHR Gym'!E26</f>
        <v>Z</v>
      </c>
      <c r="F26" s="263" t="str">
        <f t="shared" si="4"/>
        <v>Z kR</v>
      </c>
      <c r="G26" s="265" t="str">
        <f>'Kalk UHR Gym'!G26</f>
        <v>Fliesen</v>
      </c>
      <c r="H26" s="127">
        <f>'Kalk UHR Gym'!H26</f>
        <v>22.56</v>
      </c>
      <c r="I26" s="263" t="str">
        <f>VLOOKUP(F26,'Leistungswerte GR'!$C$6:$F$79,3,FALSE)</f>
        <v>kR</v>
      </c>
      <c r="J26" s="263">
        <f>VLOOKUP(I26,'Turnus BY'!D$10:E$26,2,FALSE)</f>
        <v>0</v>
      </c>
      <c r="K26" s="127">
        <f t="shared" si="0"/>
        <v>0</v>
      </c>
      <c r="L26" s="266">
        <f>VLOOKUP(F26,'Leistungswerte GR'!$C$6:$F$79,4,FALSE)</f>
        <v>0</v>
      </c>
      <c r="M26" s="267">
        <f t="shared" si="1"/>
        <v>0</v>
      </c>
      <c r="N26" s="421">
        <f>'SVS GR'!$F$77</f>
        <v>0</v>
      </c>
      <c r="O26" s="128">
        <f t="shared" si="2"/>
        <v>0</v>
      </c>
      <c r="P26" s="268">
        <f t="shared" si="3"/>
        <v>0</v>
      </c>
    </row>
    <row r="27" spans="1:16" s="269" customFormat="1" ht="19.5" customHeight="1" x14ac:dyDescent="0.3">
      <c r="A27" s="263" t="str">
        <f>'Kalk UHR Gym'!A27</f>
        <v>Gym.</v>
      </c>
      <c r="B27" s="263" t="str">
        <f>'Kalk UHR Gym'!B27</f>
        <v>UG</v>
      </c>
      <c r="C27" s="263">
        <f>'Kalk UHR Gym'!C27</f>
        <v>0</v>
      </c>
      <c r="D27" s="292" t="str">
        <f>'Kalk UHR Gym'!D27</f>
        <v>Flur</v>
      </c>
      <c r="E27" s="263" t="str">
        <f>'Kalk UHR Gym'!E27</f>
        <v>F</v>
      </c>
      <c r="F27" s="263" t="str">
        <f t="shared" si="4"/>
        <v>F J1</v>
      </c>
      <c r="G27" s="265" t="str">
        <f>'Kalk UHR Gym'!G27</f>
        <v>Gumminoppen</v>
      </c>
      <c r="H27" s="127">
        <f>'Kalk UHR Gym'!H27</f>
        <v>25.74</v>
      </c>
      <c r="I27" s="263" t="str">
        <f>VLOOKUP(F27,'Leistungswerte GR'!$C$6:$F$79,3,FALSE)</f>
        <v>J1</v>
      </c>
      <c r="J27" s="263">
        <f>VLOOKUP(I27,'Turnus BY'!D$10:E$26,2,FALSE)</f>
        <v>1</v>
      </c>
      <c r="K27" s="127">
        <f t="shared" si="0"/>
        <v>25.74</v>
      </c>
      <c r="L27" s="266">
        <f>VLOOKUP(F27,'Leistungswerte GR'!$C$6:$F$79,4,FALSE)</f>
        <v>0</v>
      </c>
      <c r="M27" s="267">
        <f t="shared" si="1"/>
        <v>0</v>
      </c>
      <c r="N27" s="421">
        <f>'SVS GR'!$F$77</f>
        <v>0</v>
      </c>
      <c r="O27" s="128">
        <f t="shared" si="2"/>
        <v>0</v>
      </c>
      <c r="P27" s="268">
        <f t="shared" si="3"/>
        <v>0</v>
      </c>
    </row>
    <row r="28" spans="1:16" s="269" customFormat="1" ht="19.5" customHeight="1" x14ac:dyDescent="0.3">
      <c r="A28" s="263" t="str">
        <f>'Kalk UHR Gym'!A28</f>
        <v>Gym.</v>
      </c>
      <c r="B28" s="263" t="str">
        <f>'Kalk UHR Gym'!B28</f>
        <v>UG</v>
      </c>
      <c r="C28" s="263">
        <f>'Kalk UHR Gym'!C28</f>
        <v>0</v>
      </c>
      <c r="D28" s="292" t="str">
        <f>'Kalk UHR Gym'!D28</f>
        <v>Treppenhaus</v>
      </c>
      <c r="E28" s="263" t="str">
        <f>'Kalk UHR Gym'!E28</f>
        <v>T</v>
      </c>
      <c r="F28" s="263" t="str">
        <f t="shared" si="4"/>
        <v>T J1</v>
      </c>
      <c r="G28" s="265" t="str">
        <f>'Kalk UHR Gym'!G28</f>
        <v>Steinzeug</v>
      </c>
      <c r="H28" s="127">
        <f>'Kalk UHR Gym'!H28</f>
        <v>10.64</v>
      </c>
      <c r="I28" s="263" t="str">
        <f>VLOOKUP(F28,'Leistungswerte GR'!$C$6:$F$79,3,FALSE)</f>
        <v>J1</v>
      </c>
      <c r="J28" s="263">
        <f>VLOOKUP(I28,'Turnus BY'!D$10:E$26,2,FALSE)</f>
        <v>1</v>
      </c>
      <c r="K28" s="127">
        <f t="shared" si="0"/>
        <v>10.64</v>
      </c>
      <c r="L28" s="266">
        <f>VLOOKUP(F28,'Leistungswerte GR'!$C$6:$F$79,4,FALSE)</f>
        <v>0</v>
      </c>
      <c r="M28" s="267">
        <f t="shared" si="1"/>
        <v>0</v>
      </c>
      <c r="N28" s="421">
        <f>'SVS GR'!$F$77</f>
        <v>0</v>
      </c>
      <c r="O28" s="128">
        <f t="shared" si="2"/>
        <v>0</v>
      </c>
      <c r="P28" s="268">
        <f t="shared" si="3"/>
        <v>0</v>
      </c>
    </row>
    <row r="29" spans="1:16" s="269" customFormat="1" ht="19.5" customHeight="1" x14ac:dyDescent="0.3">
      <c r="A29" s="263" t="str">
        <f>'Kalk UHR Gym'!A29</f>
        <v>Gym.</v>
      </c>
      <c r="B29" s="263" t="str">
        <f>'Kalk UHR Gym'!B29</f>
        <v>UG</v>
      </c>
      <c r="C29" s="263">
        <f>'Kalk UHR Gym'!C29</f>
        <v>0</v>
      </c>
      <c r="D29" s="292" t="str">
        <f>'Kalk UHR Gym'!D29</f>
        <v>Nebenraum Werkstatt</v>
      </c>
      <c r="E29" s="263" t="str">
        <f>'Kalk UHR Gym'!E29</f>
        <v>Z</v>
      </c>
      <c r="F29" s="263" t="str">
        <f t="shared" si="4"/>
        <v>Z kR</v>
      </c>
      <c r="G29" s="265" t="str">
        <f>'Kalk UHR Gym'!G29</f>
        <v>Hartbelag</v>
      </c>
      <c r="H29" s="127">
        <f>'Kalk UHR Gym'!H29</f>
        <v>6.37</v>
      </c>
      <c r="I29" s="263" t="str">
        <f>VLOOKUP(F29,'Leistungswerte GR'!$C$6:$F$79,3,FALSE)</f>
        <v>kR</v>
      </c>
      <c r="J29" s="263">
        <f>VLOOKUP(I29,'Turnus BY'!D$10:E$26,2,FALSE)</f>
        <v>0</v>
      </c>
      <c r="K29" s="127">
        <f t="shared" si="0"/>
        <v>0</v>
      </c>
      <c r="L29" s="266">
        <f>VLOOKUP(F29,'Leistungswerte GR'!$C$6:$F$79,4,FALSE)</f>
        <v>0</v>
      </c>
      <c r="M29" s="267">
        <f t="shared" si="1"/>
        <v>0</v>
      </c>
      <c r="N29" s="421">
        <f>'SVS GR'!$F$77</f>
        <v>0</v>
      </c>
      <c r="O29" s="128">
        <f t="shared" si="2"/>
        <v>0</v>
      </c>
      <c r="P29" s="268">
        <f t="shared" si="3"/>
        <v>0</v>
      </c>
    </row>
    <row r="30" spans="1:16" s="269" customFormat="1" ht="19.5" customHeight="1" x14ac:dyDescent="0.3">
      <c r="A30" s="263" t="str">
        <f>'Kalk UHR Gym'!A30</f>
        <v>Gym.</v>
      </c>
      <c r="B30" s="263" t="str">
        <f>'Kalk UHR Gym'!B30</f>
        <v>UG</v>
      </c>
      <c r="C30" s="263" t="str">
        <f>'Kalk UHR Gym'!C30</f>
        <v>A01</v>
      </c>
      <c r="D30" s="292" t="str">
        <f>'Kalk UHR Gym'!D30</f>
        <v>Werkstatt</v>
      </c>
      <c r="E30" s="263" t="str">
        <f>'Kalk UHR Gym'!E30</f>
        <v>Z</v>
      </c>
      <c r="F30" s="263" t="str">
        <f t="shared" si="4"/>
        <v>Z kR</v>
      </c>
      <c r="G30" s="265" t="str">
        <f>'Kalk UHR Gym'!G30</f>
        <v>Gumminoppen</v>
      </c>
      <c r="H30" s="127">
        <f>'Kalk UHR Gym'!H30</f>
        <v>21.12</v>
      </c>
      <c r="I30" s="263" t="str">
        <f>VLOOKUP(F30,'Leistungswerte GR'!$C$6:$F$79,3,FALSE)</f>
        <v>kR</v>
      </c>
      <c r="J30" s="263">
        <f>VLOOKUP(I30,'Turnus BY'!D$10:E$26,2,FALSE)</f>
        <v>0</v>
      </c>
      <c r="K30" s="127">
        <f t="shared" si="0"/>
        <v>0</v>
      </c>
      <c r="L30" s="266">
        <f>VLOOKUP(F30,'Leistungswerte GR'!$C$6:$F$79,4,FALSE)</f>
        <v>0</v>
      </c>
      <c r="M30" s="267">
        <f t="shared" si="1"/>
        <v>0</v>
      </c>
      <c r="N30" s="421">
        <f>'SVS GR'!$F$77</f>
        <v>0</v>
      </c>
      <c r="O30" s="128">
        <f t="shared" si="2"/>
        <v>0</v>
      </c>
      <c r="P30" s="268">
        <f t="shared" si="3"/>
        <v>0</v>
      </c>
    </row>
    <row r="31" spans="1:16" s="269" customFormat="1" ht="19.5" customHeight="1" x14ac:dyDescent="0.3">
      <c r="A31" s="263" t="str">
        <f>'Kalk UHR Gym'!A31</f>
        <v>Gym.</v>
      </c>
      <c r="B31" s="263" t="str">
        <f>'Kalk UHR Gym'!B31</f>
        <v>UG</v>
      </c>
      <c r="C31" s="263" t="str">
        <f>'Kalk UHR Gym'!C31</f>
        <v>A02</v>
      </c>
      <c r="D31" s="292" t="str">
        <f>'Kalk UHR Gym'!D31</f>
        <v>T.A. (Technik Aufzug)</v>
      </c>
      <c r="E31" s="263" t="str">
        <f>'Kalk UHR Gym'!E31</f>
        <v>Z</v>
      </c>
      <c r="F31" s="263" t="str">
        <f t="shared" si="4"/>
        <v>Z kR</v>
      </c>
      <c r="G31" s="265" t="str">
        <f>'Kalk UHR Gym'!G31</f>
        <v>Beton</v>
      </c>
      <c r="H31" s="127">
        <f>'Kalk UHR Gym'!H31</f>
        <v>5.13</v>
      </c>
      <c r="I31" s="263" t="str">
        <f>VLOOKUP(F31,'Leistungswerte GR'!$C$6:$F$79,3,FALSE)</f>
        <v>kR</v>
      </c>
      <c r="J31" s="263">
        <f>VLOOKUP(I31,'Turnus BY'!D$10:E$26,2,FALSE)</f>
        <v>0</v>
      </c>
      <c r="K31" s="127">
        <f t="shared" si="0"/>
        <v>0</v>
      </c>
      <c r="L31" s="266">
        <f>VLOOKUP(F31,'Leistungswerte GR'!$C$6:$F$79,4,FALSE)</f>
        <v>0</v>
      </c>
      <c r="M31" s="267">
        <f t="shared" si="1"/>
        <v>0</v>
      </c>
      <c r="N31" s="421">
        <f>'SVS GR'!$F$77</f>
        <v>0</v>
      </c>
      <c r="O31" s="128">
        <f t="shared" si="2"/>
        <v>0</v>
      </c>
      <c r="P31" s="268">
        <f t="shared" si="3"/>
        <v>0</v>
      </c>
    </row>
    <row r="32" spans="1:16" s="269" customFormat="1" ht="19.5" customHeight="1" x14ac:dyDescent="0.3">
      <c r="A32" s="263" t="str">
        <f>'Kalk UHR Gym'!A32</f>
        <v>Gym.</v>
      </c>
      <c r="B32" s="263" t="str">
        <f>'Kalk UHR Gym'!B32</f>
        <v>UG</v>
      </c>
      <c r="C32" s="263" t="str">
        <f>'Kalk UHR Gym'!C32</f>
        <v>A03</v>
      </c>
      <c r="D32" s="292" t="str">
        <f>'Kalk UHR Gym'!D32</f>
        <v>Müllraum</v>
      </c>
      <c r="E32" s="263" t="str">
        <f>'Kalk UHR Gym'!E32</f>
        <v>Z</v>
      </c>
      <c r="F32" s="263" t="str">
        <f t="shared" si="4"/>
        <v>Z kR</v>
      </c>
      <c r="G32" s="265" t="str">
        <f>'Kalk UHR Gym'!G32</f>
        <v>Beton</v>
      </c>
      <c r="H32" s="127">
        <f>'Kalk UHR Gym'!H32</f>
        <v>30.58</v>
      </c>
      <c r="I32" s="263" t="str">
        <f>VLOOKUP(F32,'Leistungswerte GR'!$C$6:$F$79,3,FALSE)</f>
        <v>kR</v>
      </c>
      <c r="J32" s="263">
        <f>VLOOKUP(I32,'Turnus BY'!D$10:E$26,2,FALSE)</f>
        <v>0</v>
      </c>
      <c r="K32" s="127">
        <f t="shared" si="0"/>
        <v>0</v>
      </c>
      <c r="L32" s="266">
        <f>VLOOKUP(F32,'Leistungswerte GR'!$C$6:$F$79,4,FALSE)</f>
        <v>0</v>
      </c>
      <c r="M32" s="267">
        <f t="shared" si="1"/>
        <v>0</v>
      </c>
      <c r="N32" s="421">
        <f>'SVS GR'!$F$77</f>
        <v>0</v>
      </c>
      <c r="O32" s="128">
        <f t="shared" si="2"/>
        <v>0</v>
      </c>
      <c r="P32" s="268">
        <f t="shared" si="3"/>
        <v>0</v>
      </c>
    </row>
    <row r="33" spans="1:16" s="269" customFormat="1" ht="19.5" customHeight="1" x14ac:dyDescent="0.3">
      <c r="A33" s="263" t="str">
        <f>'Kalk UHR Gym'!A33</f>
        <v>Gym.</v>
      </c>
      <c r="B33" s="263" t="str">
        <f>'Kalk UHR Gym'!B33</f>
        <v>UG</v>
      </c>
      <c r="C33" s="263">
        <f>'Kalk UHR Gym'!C33</f>
        <v>0</v>
      </c>
      <c r="D33" s="292" t="str">
        <f>'Kalk UHR Gym'!D33</f>
        <v>Durchgang Garage</v>
      </c>
      <c r="E33" s="263" t="str">
        <f>'Kalk UHR Gym'!E33</f>
        <v>F</v>
      </c>
      <c r="F33" s="263" t="str">
        <f t="shared" si="4"/>
        <v>F J1</v>
      </c>
      <c r="G33" s="265" t="str">
        <f>'Kalk UHR Gym'!G33</f>
        <v>Gumminoppen</v>
      </c>
      <c r="H33" s="127">
        <f>'Kalk UHR Gym'!H33</f>
        <v>2.76</v>
      </c>
      <c r="I33" s="263" t="str">
        <f>VLOOKUP(F33,'Leistungswerte GR'!$C$6:$F$79,3,FALSE)</f>
        <v>J1</v>
      </c>
      <c r="J33" s="263">
        <f>VLOOKUP(I33,'Turnus BY'!D$10:E$26,2,FALSE)</f>
        <v>1</v>
      </c>
      <c r="K33" s="127">
        <f t="shared" si="0"/>
        <v>2.76</v>
      </c>
      <c r="L33" s="266">
        <f>VLOOKUP(F33,'Leistungswerte GR'!$C$6:$F$79,4,FALSE)</f>
        <v>0</v>
      </c>
      <c r="M33" s="267">
        <f t="shared" si="1"/>
        <v>0</v>
      </c>
      <c r="N33" s="421">
        <f>'SVS GR'!$F$77</f>
        <v>0</v>
      </c>
      <c r="O33" s="128">
        <f t="shared" si="2"/>
        <v>0</v>
      </c>
      <c r="P33" s="268">
        <f t="shared" si="3"/>
        <v>0</v>
      </c>
    </row>
    <row r="34" spans="1:16" s="269" customFormat="1" ht="19.5" customHeight="1" x14ac:dyDescent="0.3">
      <c r="A34" s="263" t="str">
        <f>'Kalk UHR Gym'!A34</f>
        <v>Gym.</v>
      </c>
      <c r="B34" s="263" t="str">
        <f>'Kalk UHR Gym'!B34</f>
        <v>UG</v>
      </c>
      <c r="C34" s="263">
        <f>'Kalk UHR Gym'!C34</f>
        <v>0</v>
      </c>
      <c r="D34" s="292" t="str">
        <f>'Kalk UHR Gym'!D34</f>
        <v>Aufzug (Fläche im EG)</v>
      </c>
      <c r="E34" s="263" t="str">
        <f>'Kalk UHR Gym'!E34</f>
        <v>Z</v>
      </c>
      <c r="F34" s="263" t="str">
        <f t="shared" si="4"/>
        <v>Z kR</v>
      </c>
      <c r="G34" s="265" t="str">
        <f>'Kalk UHR Gym'!G34</f>
        <v>Gumminoppen</v>
      </c>
      <c r="H34" s="127">
        <f>'Kalk UHR Gym'!H34</f>
        <v>0</v>
      </c>
      <c r="I34" s="263" t="str">
        <f>VLOOKUP(F34,'Leistungswerte GR'!$C$6:$F$79,3,FALSE)</f>
        <v>kR</v>
      </c>
      <c r="J34" s="263">
        <f>VLOOKUP(I34,'Turnus BY'!D$10:E$26,2,FALSE)</f>
        <v>0</v>
      </c>
      <c r="K34" s="127">
        <f t="shared" si="0"/>
        <v>0</v>
      </c>
      <c r="L34" s="266">
        <f>VLOOKUP(F34,'Leistungswerte GR'!$C$6:$F$79,4,FALSE)</f>
        <v>0</v>
      </c>
      <c r="M34" s="267">
        <f t="shared" si="1"/>
        <v>0</v>
      </c>
      <c r="N34" s="421">
        <f>'SVS GR'!$F$77</f>
        <v>0</v>
      </c>
      <c r="O34" s="128">
        <f t="shared" si="2"/>
        <v>0</v>
      </c>
      <c r="P34" s="268">
        <f t="shared" si="3"/>
        <v>0</v>
      </c>
    </row>
    <row r="35" spans="1:16" s="269" customFormat="1" ht="19.5" customHeight="1" x14ac:dyDescent="0.3">
      <c r="A35" s="263" t="str">
        <f>'Kalk UHR Gym'!A35</f>
        <v>Gym.</v>
      </c>
      <c r="B35" s="263" t="str">
        <f>'Kalk UHR Gym'!B35</f>
        <v>UG</v>
      </c>
      <c r="C35" s="263">
        <f>'Kalk UHR Gym'!C35</f>
        <v>0</v>
      </c>
      <c r="D35" s="292" t="str">
        <f>'Kalk UHR Gym'!D35</f>
        <v>Tiefgarage</v>
      </c>
      <c r="E35" s="263" t="str">
        <f>'Kalk UHR Gym'!E35</f>
        <v>Z</v>
      </c>
      <c r="F35" s="263" t="str">
        <f t="shared" si="4"/>
        <v>Z kR</v>
      </c>
      <c r="G35" s="265" t="str">
        <f>'Kalk UHR Gym'!G35</f>
        <v>Beton</v>
      </c>
      <c r="H35" s="127">
        <f>'Kalk UHR Gym'!H35</f>
        <v>922.42</v>
      </c>
      <c r="I35" s="263" t="str">
        <f>VLOOKUP(F35,'Leistungswerte GR'!$C$6:$F$79,3,FALSE)</f>
        <v>kR</v>
      </c>
      <c r="J35" s="263">
        <f>VLOOKUP(I35,'Turnus BY'!D$10:E$26,2,FALSE)</f>
        <v>0</v>
      </c>
      <c r="K35" s="127">
        <f t="shared" si="0"/>
        <v>0</v>
      </c>
      <c r="L35" s="266">
        <f>VLOOKUP(F35,'Leistungswerte GR'!$C$6:$F$79,4,FALSE)</f>
        <v>0</v>
      </c>
      <c r="M35" s="267">
        <f t="shared" si="1"/>
        <v>0</v>
      </c>
      <c r="N35" s="421">
        <f>'SVS GR'!$F$77</f>
        <v>0</v>
      </c>
      <c r="O35" s="128">
        <f t="shared" si="2"/>
        <v>0</v>
      </c>
      <c r="P35" s="268">
        <f t="shared" si="3"/>
        <v>0</v>
      </c>
    </row>
    <row r="36" spans="1:16" s="269" customFormat="1" ht="19.5" customHeight="1" x14ac:dyDescent="0.3">
      <c r="A36" s="263" t="str">
        <f>'Kalk UHR Gym'!A36</f>
        <v>Gym.</v>
      </c>
      <c r="B36" s="263" t="str">
        <f>'Kalk UHR Gym'!B36</f>
        <v>UG</v>
      </c>
      <c r="C36" s="263">
        <f>'Kalk UHR Gym'!C36</f>
        <v>0</v>
      </c>
      <c r="D36" s="292" t="str">
        <f>'Kalk UHR Gym'!D36</f>
        <v>Treppenhaus</v>
      </c>
      <c r="E36" s="263" t="str">
        <f>'Kalk UHR Gym'!E36</f>
        <v>Z</v>
      </c>
      <c r="F36" s="263" t="str">
        <f t="shared" si="4"/>
        <v>Z kR</v>
      </c>
      <c r="G36" s="265" t="str">
        <f>'Kalk UHR Gym'!G36</f>
        <v>Beton</v>
      </c>
      <c r="H36" s="127">
        <f>'Kalk UHR Gym'!H36</f>
        <v>35.08</v>
      </c>
      <c r="I36" s="263" t="str">
        <f>VLOOKUP(F36,'Leistungswerte GR'!$C$6:$F$79,3,FALSE)</f>
        <v>kR</v>
      </c>
      <c r="J36" s="263">
        <f>VLOOKUP(I36,'Turnus BY'!D$10:E$26,2,FALSE)</f>
        <v>0</v>
      </c>
      <c r="K36" s="127">
        <f t="shared" si="0"/>
        <v>0</v>
      </c>
      <c r="L36" s="266">
        <f>VLOOKUP(F36,'Leistungswerte GR'!$C$6:$F$79,4,FALSE)</f>
        <v>0</v>
      </c>
      <c r="M36" s="267">
        <f t="shared" si="1"/>
        <v>0</v>
      </c>
      <c r="N36" s="421">
        <f>'SVS GR'!$F$77</f>
        <v>0</v>
      </c>
      <c r="O36" s="128">
        <f t="shared" si="2"/>
        <v>0</v>
      </c>
      <c r="P36" s="268">
        <f t="shared" si="3"/>
        <v>0</v>
      </c>
    </row>
    <row r="37" spans="1:16" s="269" customFormat="1" ht="19.5" customHeight="1" x14ac:dyDescent="0.3">
      <c r="A37" s="263" t="str">
        <f>'Kalk UHR Gym'!A37</f>
        <v>Gym.</v>
      </c>
      <c r="B37" s="263" t="str">
        <f>'Kalk UHR Gym'!B37</f>
        <v>UG</v>
      </c>
      <c r="C37" s="263">
        <f>'Kalk UHR Gym'!C37</f>
        <v>0</v>
      </c>
      <c r="D37" s="292" t="str">
        <f>'Kalk UHR Gym'!D37</f>
        <v>Durchgang Garage</v>
      </c>
      <c r="E37" s="263" t="str">
        <f>'Kalk UHR Gym'!E37</f>
        <v>F</v>
      </c>
      <c r="F37" s="263" t="str">
        <f t="shared" si="4"/>
        <v>F J1</v>
      </c>
      <c r="G37" s="265" t="str">
        <f>'Kalk UHR Gym'!G37</f>
        <v>Gumminoppen</v>
      </c>
      <c r="H37" s="127">
        <f>'Kalk UHR Gym'!H37</f>
        <v>9.33</v>
      </c>
      <c r="I37" s="263" t="str">
        <f>VLOOKUP(F37,'Leistungswerte GR'!$C$6:$F$79,3,FALSE)</f>
        <v>J1</v>
      </c>
      <c r="J37" s="263">
        <f>VLOOKUP(I37,'Turnus BY'!D$10:E$26,2,FALSE)</f>
        <v>1</v>
      </c>
      <c r="K37" s="127">
        <f t="shared" si="0"/>
        <v>9.33</v>
      </c>
      <c r="L37" s="266">
        <f>VLOOKUP(F37,'Leistungswerte GR'!$C$6:$F$79,4,FALSE)</f>
        <v>0</v>
      </c>
      <c r="M37" s="267">
        <f t="shared" si="1"/>
        <v>0</v>
      </c>
      <c r="N37" s="421">
        <f>'SVS GR'!$F$77</f>
        <v>0</v>
      </c>
      <c r="O37" s="128">
        <f t="shared" si="2"/>
        <v>0</v>
      </c>
      <c r="P37" s="268">
        <f t="shared" si="3"/>
        <v>0</v>
      </c>
    </row>
    <row r="38" spans="1:16" s="269" customFormat="1" ht="19.5" customHeight="1" x14ac:dyDescent="0.3">
      <c r="A38" s="263" t="str">
        <f>'Kalk UHR Gym'!A38</f>
        <v>Gym.</v>
      </c>
      <c r="B38" s="263" t="str">
        <f>'Kalk UHR Gym'!B38</f>
        <v>UG</v>
      </c>
      <c r="C38" s="263">
        <f>'Kalk UHR Gym'!C38</f>
        <v>0</v>
      </c>
      <c r="D38" s="292" t="str">
        <f>'Kalk UHR Gym'!D38</f>
        <v>Lager</v>
      </c>
      <c r="E38" s="263" t="str">
        <f>'Kalk UHR Gym'!E38</f>
        <v>Z</v>
      </c>
      <c r="F38" s="263" t="str">
        <f t="shared" si="4"/>
        <v>Z kR</v>
      </c>
      <c r="G38" s="265" t="str">
        <f>'Kalk UHR Gym'!G38</f>
        <v>Beton</v>
      </c>
      <c r="H38" s="127">
        <f>'Kalk UHR Gym'!H38</f>
        <v>85.28</v>
      </c>
      <c r="I38" s="263" t="str">
        <f>VLOOKUP(F38,'Leistungswerte GR'!$C$6:$F$79,3,FALSE)</f>
        <v>kR</v>
      </c>
      <c r="J38" s="263">
        <f>VLOOKUP(I38,'Turnus BY'!D$10:E$26,2,FALSE)</f>
        <v>0</v>
      </c>
      <c r="K38" s="127">
        <f t="shared" si="0"/>
        <v>0</v>
      </c>
      <c r="L38" s="266">
        <f>VLOOKUP(F38,'Leistungswerte GR'!$C$6:$F$79,4,FALSE)</f>
        <v>0</v>
      </c>
      <c r="M38" s="267">
        <f t="shared" si="1"/>
        <v>0</v>
      </c>
      <c r="N38" s="421">
        <f>'SVS GR'!$F$77</f>
        <v>0</v>
      </c>
      <c r="O38" s="128">
        <f t="shared" si="2"/>
        <v>0</v>
      </c>
      <c r="P38" s="268">
        <f t="shared" si="3"/>
        <v>0</v>
      </c>
    </row>
    <row r="39" spans="1:16" s="269" customFormat="1" ht="19.5" customHeight="1" x14ac:dyDescent="0.3">
      <c r="A39" s="263" t="str">
        <f>'Kalk UHR Gym'!A39</f>
        <v>Gym.</v>
      </c>
      <c r="B39" s="263" t="str">
        <f>'Kalk UHR Gym'!B39</f>
        <v>UG</v>
      </c>
      <c r="C39" s="263">
        <f>'Kalk UHR Gym'!C39</f>
        <v>0</v>
      </c>
      <c r="D39" s="292" t="str">
        <f>'Kalk UHR Gym'!D39</f>
        <v>Lüftung Garage</v>
      </c>
      <c r="E39" s="263" t="str">
        <f>'Kalk UHR Gym'!E39</f>
        <v>Z</v>
      </c>
      <c r="F39" s="263" t="str">
        <f t="shared" si="4"/>
        <v>Z kR</v>
      </c>
      <c r="G39" s="265" t="str">
        <f>'Kalk UHR Gym'!G39</f>
        <v>Beton</v>
      </c>
      <c r="H39" s="127">
        <f>'Kalk UHR Gym'!H39</f>
        <v>7.77</v>
      </c>
      <c r="I39" s="263" t="str">
        <f>VLOOKUP(F39,'Leistungswerte GR'!$C$6:$F$79,3,FALSE)</f>
        <v>kR</v>
      </c>
      <c r="J39" s="263">
        <f>VLOOKUP(I39,'Turnus BY'!D$10:E$26,2,FALSE)</f>
        <v>0</v>
      </c>
      <c r="K39" s="127">
        <f t="shared" si="0"/>
        <v>0</v>
      </c>
      <c r="L39" s="266">
        <f>VLOOKUP(F39,'Leistungswerte GR'!$C$6:$F$79,4,FALSE)</f>
        <v>0</v>
      </c>
      <c r="M39" s="267">
        <f t="shared" si="1"/>
        <v>0</v>
      </c>
      <c r="N39" s="421">
        <f>'SVS GR'!$F$77</f>
        <v>0</v>
      </c>
      <c r="O39" s="128">
        <f t="shared" si="2"/>
        <v>0</v>
      </c>
      <c r="P39" s="268">
        <f t="shared" si="3"/>
        <v>0</v>
      </c>
    </row>
    <row r="40" spans="1:16" s="269" customFormat="1" ht="19.5" customHeight="1" x14ac:dyDescent="0.3">
      <c r="A40" s="263" t="str">
        <f>'Kalk UHR Gym'!A40</f>
        <v>Gym.</v>
      </c>
      <c r="B40" s="263" t="str">
        <f>'Kalk UHR Gym'!B40</f>
        <v>UG</v>
      </c>
      <c r="C40" s="263">
        <f>'Kalk UHR Gym'!C40</f>
        <v>0</v>
      </c>
      <c r="D40" s="292" t="str">
        <f>'Kalk UHR Gym'!D40</f>
        <v>Geräte</v>
      </c>
      <c r="E40" s="263" t="str">
        <f>'Kalk UHR Gym'!E40</f>
        <v>Z</v>
      </c>
      <c r="F40" s="263" t="str">
        <f t="shared" si="4"/>
        <v>Z kR</v>
      </c>
      <c r="G40" s="265" t="str">
        <f>'Kalk UHR Gym'!G40</f>
        <v>Beton</v>
      </c>
      <c r="H40" s="127">
        <f>'Kalk UHR Gym'!H40</f>
        <v>14.88</v>
      </c>
      <c r="I40" s="263" t="str">
        <f>VLOOKUP(F40,'Leistungswerte GR'!$C$6:$F$79,3,FALSE)</f>
        <v>kR</v>
      </c>
      <c r="J40" s="263">
        <f>VLOOKUP(I40,'Turnus BY'!D$10:E$26,2,FALSE)</f>
        <v>0</v>
      </c>
      <c r="K40" s="127">
        <f t="shared" si="0"/>
        <v>0</v>
      </c>
      <c r="L40" s="266">
        <f>VLOOKUP(F40,'Leistungswerte GR'!$C$6:$F$79,4,FALSE)</f>
        <v>0</v>
      </c>
      <c r="M40" s="267">
        <f t="shared" si="1"/>
        <v>0</v>
      </c>
      <c r="N40" s="421">
        <f>'SVS GR'!$F$77</f>
        <v>0</v>
      </c>
      <c r="O40" s="128">
        <f t="shared" si="2"/>
        <v>0</v>
      </c>
      <c r="P40" s="268">
        <f t="shared" si="3"/>
        <v>0</v>
      </c>
    </row>
    <row r="41" spans="1:16" s="269" customFormat="1" ht="19.5" customHeight="1" x14ac:dyDescent="0.3">
      <c r="A41" s="263" t="str">
        <f>'Kalk UHR Gym'!A41</f>
        <v>Gym.</v>
      </c>
      <c r="B41" s="263" t="str">
        <f>'Kalk UHR Gym'!B41</f>
        <v>EG</v>
      </c>
      <c r="C41" s="263" t="str">
        <f>'Kalk UHR Gym'!C41</f>
        <v>C101</v>
      </c>
      <c r="D41" s="292" t="str">
        <f>'Kalk UHR Gym'!D41</f>
        <v>ÜS.Chemie</v>
      </c>
      <c r="E41" s="263" t="str">
        <f>'Kalk UHR Gym'!E41</f>
        <v>W</v>
      </c>
      <c r="F41" s="263" t="str">
        <f t="shared" si="4"/>
        <v>W J1</v>
      </c>
      <c r="G41" s="265" t="str">
        <f>'Kalk UHR Gym'!G41</f>
        <v>Elastischer Belag</v>
      </c>
      <c r="H41" s="127">
        <f>'Kalk UHR Gym'!H41</f>
        <v>62.25</v>
      </c>
      <c r="I41" s="263" t="str">
        <f>VLOOKUP(F41,'Leistungswerte GR'!$C$6:$F$79,3,FALSE)</f>
        <v>J1</v>
      </c>
      <c r="J41" s="263">
        <f>VLOOKUP(I41,'Turnus BY'!D$10:E$26,2,FALSE)</f>
        <v>1</v>
      </c>
      <c r="K41" s="127">
        <f t="shared" si="0"/>
        <v>62.25</v>
      </c>
      <c r="L41" s="266">
        <f>VLOOKUP(F41,'Leistungswerte GR'!$C$6:$F$79,4,FALSE)</f>
        <v>0</v>
      </c>
      <c r="M41" s="267">
        <f t="shared" si="1"/>
        <v>0</v>
      </c>
      <c r="N41" s="421">
        <f>'SVS GR'!$F$77</f>
        <v>0</v>
      </c>
      <c r="O41" s="128">
        <f t="shared" si="2"/>
        <v>0</v>
      </c>
      <c r="P41" s="268">
        <f t="shared" si="3"/>
        <v>0</v>
      </c>
    </row>
    <row r="42" spans="1:16" s="269" customFormat="1" ht="19.5" customHeight="1" x14ac:dyDescent="0.3">
      <c r="A42" s="263" t="str">
        <f>'Kalk UHR Gym'!A42</f>
        <v>Gym.</v>
      </c>
      <c r="B42" s="263" t="str">
        <f>'Kalk UHR Gym'!B42</f>
        <v>EG</v>
      </c>
      <c r="C42" s="263" t="str">
        <f>'Kalk UHR Gym'!C42</f>
        <v>C102</v>
      </c>
      <c r="D42" s="292" t="str">
        <f>'Kalk UHR Gym'!D42</f>
        <v>Putzkammer</v>
      </c>
      <c r="E42" s="263" t="str">
        <f>'Kalk UHR Gym'!E42</f>
        <v>Z</v>
      </c>
      <c r="F42" s="263" t="str">
        <f t="shared" si="4"/>
        <v>Z kR</v>
      </c>
      <c r="G42" s="265" t="str">
        <f>'Kalk UHR Gym'!G42</f>
        <v>Fliesen</v>
      </c>
      <c r="H42" s="127">
        <f>'Kalk UHR Gym'!H42</f>
        <v>1.8</v>
      </c>
      <c r="I42" s="263" t="str">
        <f>VLOOKUP(F42,'Leistungswerte GR'!$C$6:$F$79,3,FALSE)</f>
        <v>kR</v>
      </c>
      <c r="J42" s="263">
        <f>VLOOKUP(I42,'Turnus BY'!D$10:E$26,2,FALSE)</f>
        <v>0</v>
      </c>
      <c r="K42" s="127">
        <f t="shared" si="0"/>
        <v>0</v>
      </c>
      <c r="L42" s="266">
        <f>VLOOKUP(F42,'Leistungswerte GR'!$C$6:$F$79,4,FALSE)</f>
        <v>0</v>
      </c>
      <c r="M42" s="267">
        <f t="shared" si="1"/>
        <v>0</v>
      </c>
      <c r="N42" s="421">
        <f>'SVS GR'!$F$77</f>
        <v>0</v>
      </c>
      <c r="O42" s="128">
        <f t="shared" si="2"/>
        <v>0</v>
      </c>
      <c r="P42" s="268">
        <f t="shared" si="3"/>
        <v>0</v>
      </c>
    </row>
    <row r="43" spans="1:16" s="269" customFormat="1" ht="19.5" customHeight="1" x14ac:dyDescent="0.3">
      <c r="A43" s="263" t="str">
        <f>'Kalk UHR Gym'!A43</f>
        <v>Gym.</v>
      </c>
      <c r="B43" s="263" t="str">
        <f>'Kalk UHR Gym'!B43</f>
        <v>EG</v>
      </c>
      <c r="C43" s="263" t="str">
        <f>'Kalk UHR Gym'!C43</f>
        <v>C102a</v>
      </c>
      <c r="D43" s="292" t="str">
        <f>'Kalk UHR Gym'!D43</f>
        <v>Chemie WC Lehrer</v>
      </c>
      <c r="E43" s="263" t="str">
        <f>'Kalk UHR Gym'!E43</f>
        <v>S</v>
      </c>
      <c r="F43" s="263" t="str">
        <f t="shared" si="4"/>
        <v>S J1</v>
      </c>
      <c r="G43" s="265" t="str">
        <f>'Kalk UHR Gym'!G43</f>
        <v>Fliesen</v>
      </c>
      <c r="H43" s="127">
        <f>'Kalk UHR Gym'!H43</f>
        <v>16.5</v>
      </c>
      <c r="I43" s="263" t="str">
        <f>VLOOKUP(F43,'Leistungswerte GR'!$C$6:$F$79,3,FALSE)</f>
        <v>J1</v>
      </c>
      <c r="J43" s="263">
        <f>VLOOKUP(I43,'Turnus BY'!D$10:E$26,2,FALSE)</f>
        <v>1</v>
      </c>
      <c r="K43" s="127">
        <f t="shared" si="0"/>
        <v>16.5</v>
      </c>
      <c r="L43" s="266">
        <f>VLOOKUP(F43,'Leistungswerte GR'!$C$6:$F$79,4,FALSE)</f>
        <v>0</v>
      </c>
      <c r="M43" s="267">
        <f t="shared" si="1"/>
        <v>0</v>
      </c>
      <c r="N43" s="421">
        <f>'SVS GR'!$F$77</f>
        <v>0</v>
      </c>
      <c r="O43" s="128">
        <f t="shared" si="2"/>
        <v>0</v>
      </c>
      <c r="P43" s="268">
        <f t="shared" si="3"/>
        <v>0</v>
      </c>
    </row>
    <row r="44" spans="1:16" s="269" customFormat="1" ht="19.5" customHeight="1" x14ac:dyDescent="0.3">
      <c r="A44" s="263" t="str">
        <f>'Kalk UHR Gym'!A44</f>
        <v>Gym.</v>
      </c>
      <c r="B44" s="263" t="str">
        <f>'Kalk UHR Gym'!B44</f>
        <v>EG</v>
      </c>
      <c r="C44" s="263" t="str">
        <f>'Kalk UHR Gym'!C44</f>
        <v>C103</v>
      </c>
      <c r="D44" s="292" t="str">
        <f>'Kalk UHR Gym'!D44</f>
        <v>KL.ÜS.Chemie</v>
      </c>
      <c r="E44" s="263" t="str">
        <f>'Kalk UHR Gym'!E44</f>
        <v>W</v>
      </c>
      <c r="F44" s="263" t="str">
        <f t="shared" si="4"/>
        <v>W J1</v>
      </c>
      <c r="G44" s="265" t="str">
        <f>'Kalk UHR Gym'!G44</f>
        <v>Elastischer Belag</v>
      </c>
      <c r="H44" s="127">
        <f>'Kalk UHR Gym'!H44</f>
        <v>43.9</v>
      </c>
      <c r="I44" s="263" t="str">
        <f>VLOOKUP(F44,'Leistungswerte GR'!$C$6:$F$79,3,FALSE)</f>
        <v>J1</v>
      </c>
      <c r="J44" s="263">
        <f>VLOOKUP(I44,'Turnus BY'!D$10:E$26,2,FALSE)</f>
        <v>1</v>
      </c>
      <c r="K44" s="127">
        <f t="shared" si="0"/>
        <v>43.9</v>
      </c>
      <c r="L44" s="266">
        <f>VLOOKUP(F44,'Leistungswerte GR'!$C$6:$F$79,4,FALSE)</f>
        <v>0</v>
      </c>
      <c r="M44" s="267">
        <f t="shared" si="1"/>
        <v>0</v>
      </c>
      <c r="N44" s="421">
        <f>'SVS GR'!$F$77</f>
        <v>0</v>
      </c>
      <c r="O44" s="128">
        <f t="shared" si="2"/>
        <v>0</v>
      </c>
      <c r="P44" s="268">
        <f t="shared" si="3"/>
        <v>0</v>
      </c>
    </row>
    <row r="45" spans="1:16" s="269" customFormat="1" ht="19.5" customHeight="1" x14ac:dyDescent="0.3">
      <c r="A45" s="263" t="str">
        <f>'Kalk UHR Gym'!A45</f>
        <v>Gym.</v>
      </c>
      <c r="B45" s="263" t="str">
        <f>'Kalk UHR Gym'!B45</f>
        <v>EG</v>
      </c>
      <c r="C45" s="263" t="str">
        <f>'Kalk UHR Gym'!C45</f>
        <v>C104</v>
      </c>
      <c r="D45" s="292" t="str">
        <f>'Kalk UHR Gym'!D45</f>
        <v>ÜS.Biologie</v>
      </c>
      <c r="E45" s="263" t="str">
        <f>'Kalk UHR Gym'!E45</f>
        <v>W</v>
      </c>
      <c r="F45" s="263" t="str">
        <f t="shared" si="4"/>
        <v>W J1</v>
      </c>
      <c r="G45" s="265" t="str">
        <f>'Kalk UHR Gym'!G45</f>
        <v>Elastischer Belag</v>
      </c>
      <c r="H45" s="127">
        <f>'Kalk UHR Gym'!H45</f>
        <v>62.1</v>
      </c>
      <c r="I45" s="263" t="str">
        <f>VLOOKUP(F45,'Leistungswerte GR'!$C$6:$F$79,3,FALSE)</f>
        <v>J1</v>
      </c>
      <c r="J45" s="263">
        <f>VLOOKUP(I45,'Turnus BY'!D$10:E$26,2,FALSE)</f>
        <v>1</v>
      </c>
      <c r="K45" s="127">
        <f t="shared" si="0"/>
        <v>62.1</v>
      </c>
      <c r="L45" s="266">
        <f>VLOOKUP(F45,'Leistungswerte GR'!$C$6:$F$79,4,FALSE)</f>
        <v>0</v>
      </c>
      <c r="M45" s="267">
        <f t="shared" si="1"/>
        <v>0</v>
      </c>
      <c r="N45" s="421">
        <f>'SVS GR'!$F$77</f>
        <v>0</v>
      </c>
      <c r="O45" s="128">
        <f t="shared" si="2"/>
        <v>0</v>
      </c>
      <c r="P45" s="268">
        <f t="shared" si="3"/>
        <v>0</v>
      </c>
    </row>
    <row r="46" spans="1:16" s="269" customFormat="1" ht="19.5" customHeight="1" x14ac:dyDescent="0.3">
      <c r="A46" s="263" t="str">
        <f>'Kalk UHR Gym'!A46</f>
        <v>Gym.</v>
      </c>
      <c r="B46" s="263" t="str">
        <f>'Kalk UHR Gym'!B46</f>
        <v>EG</v>
      </c>
      <c r="C46" s="263" t="str">
        <f>'Kalk UHR Gym'!C46</f>
        <v>C105</v>
      </c>
      <c r="D46" s="292" t="str">
        <f>'Kalk UHR Gym'!D46</f>
        <v>Vorbereitung Sammlung Chemie</v>
      </c>
      <c r="E46" s="263" t="str">
        <f>'Kalk UHR Gym'!E46</f>
        <v>V</v>
      </c>
      <c r="F46" s="263" t="str">
        <f t="shared" si="4"/>
        <v>V J1</v>
      </c>
      <c r="G46" s="265" t="str">
        <f>'Kalk UHR Gym'!G46</f>
        <v>Gumminoppen</v>
      </c>
      <c r="H46" s="127">
        <f>'Kalk UHR Gym'!H46</f>
        <v>55.15</v>
      </c>
      <c r="I46" s="263" t="str">
        <f>VLOOKUP(F46,'Leistungswerte GR'!$C$6:$F$79,3,FALSE)</f>
        <v>J1</v>
      </c>
      <c r="J46" s="263">
        <f>VLOOKUP(I46,'Turnus BY'!D$10:E$26,2,FALSE)</f>
        <v>1</v>
      </c>
      <c r="K46" s="127">
        <f t="shared" si="0"/>
        <v>55.15</v>
      </c>
      <c r="L46" s="266">
        <f>VLOOKUP(F46,'Leistungswerte GR'!$C$6:$F$79,4,FALSE)</f>
        <v>0</v>
      </c>
      <c r="M46" s="267">
        <f t="shared" si="1"/>
        <v>0</v>
      </c>
      <c r="N46" s="421">
        <f>'SVS GR'!$F$77</f>
        <v>0</v>
      </c>
      <c r="O46" s="128">
        <f t="shared" si="2"/>
        <v>0</v>
      </c>
      <c r="P46" s="268">
        <f t="shared" si="3"/>
        <v>0</v>
      </c>
    </row>
    <row r="47" spans="1:16" s="269" customFormat="1" ht="19.5" customHeight="1" x14ac:dyDescent="0.3">
      <c r="A47" s="263" t="str">
        <f>'Kalk UHR Gym'!A47</f>
        <v>Gym.</v>
      </c>
      <c r="B47" s="263" t="str">
        <f>'Kalk UHR Gym'!B47</f>
        <v>EG</v>
      </c>
      <c r="C47" s="263" t="str">
        <f>'Kalk UHR Gym'!C47</f>
        <v>C106</v>
      </c>
      <c r="D47" s="292" t="str">
        <f>'Kalk UHR Gym'!D47</f>
        <v>Biologie Sammlung</v>
      </c>
      <c r="E47" s="263" t="str">
        <f>'Kalk UHR Gym'!E47</f>
        <v>V</v>
      </c>
      <c r="F47" s="263" t="str">
        <f t="shared" si="4"/>
        <v>V J1</v>
      </c>
      <c r="G47" s="265" t="str">
        <f>'Kalk UHR Gym'!G47</f>
        <v>Elastischer Belag</v>
      </c>
      <c r="H47" s="127">
        <f>'Kalk UHR Gym'!H47</f>
        <v>34.35</v>
      </c>
      <c r="I47" s="263" t="str">
        <f>VLOOKUP(F47,'Leistungswerte GR'!$C$6:$F$79,3,FALSE)</f>
        <v>J1</v>
      </c>
      <c r="J47" s="263">
        <f>VLOOKUP(I47,'Turnus BY'!D$10:E$26,2,FALSE)</f>
        <v>1</v>
      </c>
      <c r="K47" s="127">
        <f t="shared" si="0"/>
        <v>34.35</v>
      </c>
      <c r="L47" s="266">
        <f>VLOOKUP(F47,'Leistungswerte GR'!$C$6:$F$79,4,FALSE)</f>
        <v>0</v>
      </c>
      <c r="M47" s="267">
        <f t="shared" si="1"/>
        <v>0</v>
      </c>
      <c r="N47" s="421">
        <f>'SVS GR'!$F$77</f>
        <v>0</v>
      </c>
      <c r="O47" s="128">
        <f t="shared" si="2"/>
        <v>0</v>
      </c>
      <c r="P47" s="268">
        <f t="shared" si="3"/>
        <v>0</v>
      </c>
    </row>
    <row r="48" spans="1:16" s="269" customFormat="1" ht="19.5" customHeight="1" x14ac:dyDescent="0.3">
      <c r="A48" s="263" t="str">
        <f>'Kalk UHR Gym'!A48</f>
        <v>Gym.</v>
      </c>
      <c r="B48" s="263" t="str">
        <f>'Kalk UHR Gym'!B48</f>
        <v>EG</v>
      </c>
      <c r="C48" s="263" t="str">
        <f>'Kalk UHR Gym'!C48</f>
        <v>C107</v>
      </c>
      <c r="D48" s="292" t="str">
        <f>'Kalk UHR Gym'!D48</f>
        <v>LS. Chemie</v>
      </c>
      <c r="E48" s="263" t="str">
        <f>'Kalk UHR Gym'!E48</f>
        <v>W</v>
      </c>
      <c r="F48" s="263" t="str">
        <f t="shared" si="4"/>
        <v>W J1</v>
      </c>
      <c r="G48" s="265" t="str">
        <f>'Kalk UHR Gym'!G48</f>
        <v>Gumminoppen</v>
      </c>
      <c r="H48" s="127">
        <f>'Kalk UHR Gym'!H48</f>
        <v>70.2</v>
      </c>
      <c r="I48" s="263" t="str">
        <f>VLOOKUP(F48,'Leistungswerte GR'!$C$6:$F$79,3,FALSE)</f>
        <v>J1</v>
      </c>
      <c r="J48" s="263">
        <f>VLOOKUP(I48,'Turnus BY'!D$10:E$26,2,FALSE)</f>
        <v>1</v>
      </c>
      <c r="K48" s="127">
        <f t="shared" si="0"/>
        <v>70.2</v>
      </c>
      <c r="L48" s="266">
        <f>VLOOKUP(F48,'Leistungswerte GR'!$C$6:$F$79,4,FALSE)</f>
        <v>0</v>
      </c>
      <c r="M48" s="267">
        <f t="shared" si="1"/>
        <v>0</v>
      </c>
      <c r="N48" s="421">
        <f>'SVS GR'!$F$77</f>
        <v>0</v>
      </c>
      <c r="O48" s="128">
        <f t="shared" si="2"/>
        <v>0</v>
      </c>
      <c r="P48" s="268">
        <f t="shared" si="3"/>
        <v>0</v>
      </c>
    </row>
    <row r="49" spans="1:16" s="269" customFormat="1" ht="19.5" customHeight="1" x14ac:dyDescent="0.3">
      <c r="A49" s="263" t="str">
        <f>'Kalk UHR Gym'!A49</f>
        <v>Gym.</v>
      </c>
      <c r="B49" s="263" t="str">
        <f>'Kalk UHR Gym'!B49</f>
        <v>EG</v>
      </c>
      <c r="C49" s="263" t="str">
        <f>'Kalk UHR Gym'!C49</f>
        <v>C108</v>
      </c>
      <c r="D49" s="292" t="str">
        <f>'Kalk UHR Gym'!D49</f>
        <v>Biologie Vorbereitung, Sammlung</v>
      </c>
      <c r="E49" s="263" t="str">
        <f>'Kalk UHR Gym'!E49</f>
        <v>V</v>
      </c>
      <c r="F49" s="263" t="str">
        <f t="shared" si="4"/>
        <v>V J1</v>
      </c>
      <c r="G49" s="265" t="str">
        <f>'Kalk UHR Gym'!G49</f>
        <v>Elastischer Belag</v>
      </c>
      <c r="H49" s="127">
        <f>'Kalk UHR Gym'!H49</f>
        <v>40.4</v>
      </c>
      <c r="I49" s="263" t="str">
        <f>VLOOKUP(F49,'Leistungswerte GR'!$C$6:$F$79,3,FALSE)</f>
        <v>J1</v>
      </c>
      <c r="J49" s="263">
        <f>VLOOKUP(I49,'Turnus BY'!D$10:E$26,2,FALSE)</f>
        <v>1</v>
      </c>
      <c r="K49" s="127">
        <f t="shared" si="0"/>
        <v>40.4</v>
      </c>
      <c r="L49" s="266">
        <f>VLOOKUP(F49,'Leistungswerte GR'!$C$6:$F$79,4,FALSE)</f>
        <v>0</v>
      </c>
      <c r="M49" s="267">
        <f t="shared" si="1"/>
        <v>0</v>
      </c>
      <c r="N49" s="421">
        <f>'SVS GR'!$F$77</f>
        <v>0</v>
      </c>
      <c r="O49" s="128">
        <f t="shared" si="2"/>
        <v>0</v>
      </c>
      <c r="P49" s="268">
        <f t="shared" si="3"/>
        <v>0</v>
      </c>
    </row>
    <row r="50" spans="1:16" s="269" customFormat="1" ht="19.5" customHeight="1" x14ac:dyDescent="0.3">
      <c r="A50" s="263" t="str">
        <f>'Kalk UHR Gym'!A50</f>
        <v>Gym.</v>
      </c>
      <c r="B50" s="263" t="str">
        <f>'Kalk UHR Gym'!B50</f>
        <v>EG</v>
      </c>
      <c r="C50" s="263">
        <f>'Kalk UHR Gym'!C50</f>
        <v>0</v>
      </c>
      <c r="D50" s="292" t="str">
        <f>'Kalk UHR Gym'!D50</f>
        <v>Treppenhaus bei C106</v>
      </c>
      <c r="E50" s="263" t="str">
        <f>'Kalk UHR Gym'!E50</f>
        <v>T</v>
      </c>
      <c r="F50" s="263" t="str">
        <f t="shared" si="4"/>
        <v>T J1</v>
      </c>
      <c r="G50" s="265" t="str">
        <f>'Kalk UHR Gym'!G50</f>
        <v>Gumminoppen</v>
      </c>
      <c r="H50" s="127">
        <f>'Kalk UHR Gym'!H50</f>
        <v>29.93</v>
      </c>
      <c r="I50" s="263" t="str">
        <f>VLOOKUP(F50,'Leistungswerte GR'!$C$6:$F$79,3,FALSE)</f>
        <v>J1</v>
      </c>
      <c r="J50" s="263">
        <f>VLOOKUP(I50,'Turnus BY'!D$10:E$26,2,FALSE)</f>
        <v>1</v>
      </c>
      <c r="K50" s="127">
        <f t="shared" si="0"/>
        <v>29.93</v>
      </c>
      <c r="L50" s="266">
        <f>VLOOKUP(F50,'Leistungswerte GR'!$C$6:$F$79,4,FALSE)</f>
        <v>0</v>
      </c>
      <c r="M50" s="267">
        <f t="shared" si="1"/>
        <v>0</v>
      </c>
      <c r="N50" s="421">
        <f>'SVS GR'!$F$77</f>
        <v>0</v>
      </c>
      <c r="O50" s="128">
        <f t="shared" si="2"/>
        <v>0</v>
      </c>
      <c r="P50" s="268">
        <f t="shared" si="3"/>
        <v>0</v>
      </c>
    </row>
    <row r="51" spans="1:16" s="269" customFormat="1" ht="19.5" customHeight="1" x14ac:dyDescent="0.3">
      <c r="A51" s="263" t="str">
        <f>'Kalk UHR Gym'!A51</f>
        <v>Gym.</v>
      </c>
      <c r="B51" s="263" t="str">
        <f>'Kalk UHR Gym'!B51</f>
        <v>EG</v>
      </c>
      <c r="C51" s="263">
        <f>'Kalk UHR Gym'!C51</f>
        <v>0</v>
      </c>
      <c r="D51" s="292" t="str">
        <f>'Kalk UHR Gym'!D51</f>
        <v>Flur C101 bis C110</v>
      </c>
      <c r="E51" s="263" t="str">
        <f>'Kalk UHR Gym'!E51</f>
        <v>F</v>
      </c>
      <c r="F51" s="263" t="str">
        <f t="shared" si="4"/>
        <v>F J1</v>
      </c>
      <c r="G51" s="265" t="str">
        <f>'Kalk UHR Gym'!G51</f>
        <v>Parkett</v>
      </c>
      <c r="H51" s="127">
        <f>'Kalk UHR Gym'!H51</f>
        <v>136.66999999999999</v>
      </c>
      <c r="I51" s="263" t="str">
        <f>VLOOKUP(F51,'Leistungswerte GR'!$C$6:$F$79,3,FALSE)</f>
        <v>J1</v>
      </c>
      <c r="J51" s="263">
        <f>VLOOKUP(I51,'Turnus BY'!D$10:E$26,2,FALSE)</f>
        <v>1</v>
      </c>
      <c r="K51" s="127">
        <f t="shared" si="0"/>
        <v>136.66999999999999</v>
      </c>
      <c r="L51" s="266">
        <f>VLOOKUP(F51,'Leistungswerte GR'!$C$6:$F$79,4,FALSE)</f>
        <v>0</v>
      </c>
      <c r="M51" s="267">
        <f t="shared" si="1"/>
        <v>0</v>
      </c>
      <c r="N51" s="421">
        <f>'SVS GR'!$F$77</f>
        <v>0</v>
      </c>
      <c r="O51" s="128">
        <f t="shared" si="2"/>
        <v>0</v>
      </c>
      <c r="P51" s="268">
        <f t="shared" si="3"/>
        <v>0</v>
      </c>
    </row>
    <row r="52" spans="1:16" s="269" customFormat="1" ht="19.5" customHeight="1" x14ac:dyDescent="0.3">
      <c r="A52" s="263" t="str">
        <f>'Kalk UHR Gym'!A52</f>
        <v>Gym.</v>
      </c>
      <c r="B52" s="263" t="str">
        <f>'Kalk UHR Gym'!B52</f>
        <v>EG</v>
      </c>
      <c r="C52" s="263" t="str">
        <f>'Kalk UHR Gym'!C52</f>
        <v>C109</v>
      </c>
      <c r="D52" s="292" t="str">
        <f>'Kalk UHR Gym'!D52</f>
        <v>Lehrsaal Physik</v>
      </c>
      <c r="E52" s="263" t="str">
        <f>'Kalk UHR Gym'!E52</f>
        <v>W</v>
      </c>
      <c r="F52" s="263" t="str">
        <f t="shared" si="4"/>
        <v>W J1</v>
      </c>
      <c r="G52" s="265" t="str">
        <f>'Kalk UHR Gym'!G52</f>
        <v>Gumminoppen</v>
      </c>
      <c r="H52" s="127">
        <f>'Kalk UHR Gym'!H52</f>
        <v>63</v>
      </c>
      <c r="I52" s="263" t="str">
        <f>VLOOKUP(F52,'Leistungswerte GR'!$C$6:$F$79,3,FALSE)</f>
        <v>J1</v>
      </c>
      <c r="J52" s="263">
        <f>VLOOKUP(I52,'Turnus BY'!D$10:E$26,2,FALSE)</f>
        <v>1</v>
      </c>
      <c r="K52" s="127">
        <f>+H52*J52</f>
        <v>63</v>
      </c>
      <c r="L52" s="266">
        <f>VLOOKUP(F52,'Leistungswerte GR'!$C$6:$F$79,4,FALSE)</f>
        <v>0</v>
      </c>
      <c r="M52" s="267">
        <f>IF(ISERROR(K52/L52),0,K52/L52)</f>
        <v>0</v>
      </c>
      <c r="N52" s="421">
        <f>'SVS GR'!$F$77</f>
        <v>0</v>
      </c>
      <c r="O52" s="128">
        <f>IF(ISERROR(H52/L52*N52),0,H52/L52*N52)</f>
        <v>0</v>
      </c>
      <c r="P52" s="268">
        <f>+M52*N52</f>
        <v>0</v>
      </c>
    </row>
    <row r="53" spans="1:16" s="269" customFormat="1" ht="19.5" customHeight="1" x14ac:dyDescent="0.3">
      <c r="A53" s="263" t="str">
        <f>'Kalk UHR Gym'!A53</f>
        <v>Gym.</v>
      </c>
      <c r="B53" s="263" t="str">
        <f>'Kalk UHR Gym'!B53</f>
        <v>EG</v>
      </c>
      <c r="C53" s="263" t="str">
        <f>'Kalk UHR Gym'!C53</f>
        <v>C110</v>
      </c>
      <c r="D53" s="292" t="str">
        <f>'Kalk UHR Gym'!D53</f>
        <v>Lehrsaal Biologie</v>
      </c>
      <c r="E53" s="263" t="str">
        <f>'Kalk UHR Gym'!E53</f>
        <v>W</v>
      </c>
      <c r="F53" s="263" t="str">
        <f t="shared" si="4"/>
        <v>W J1</v>
      </c>
      <c r="G53" s="265" t="str">
        <f>'Kalk UHR Gym'!G53</f>
        <v>Elastischer Belag</v>
      </c>
      <c r="H53" s="127">
        <f>'Kalk UHR Gym'!H53</f>
        <v>65.099999999999994</v>
      </c>
      <c r="I53" s="263" t="str">
        <f>VLOOKUP(F53,'Leistungswerte GR'!$C$6:$F$79,3,FALSE)</f>
        <v>J1</v>
      </c>
      <c r="J53" s="263">
        <f>VLOOKUP(I53,'Turnus BY'!D$10:E$26,2,FALSE)</f>
        <v>1</v>
      </c>
      <c r="K53" s="127">
        <f t="shared" si="0"/>
        <v>65.099999999999994</v>
      </c>
      <c r="L53" s="266">
        <f>VLOOKUP(F53,'Leistungswerte GR'!$C$6:$F$79,4,FALSE)</f>
        <v>0</v>
      </c>
      <c r="M53" s="267">
        <f t="shared" si="1"/>
        <v>0</v>
      </c>
      <c r="N53" s="421">
        <f>'SVS GR'!$F$77</f>
        <v>0</v>
      </c>
      <c r="O53" s="128">
        <f t="shared" si="2"/>
        <v>0</v>
      </c>
      <c r="P53" s="268">
        <f t="shared" si="3"/>
        <v>0</v>
      </c>
    </row>
    <row r="54" spans="1:16" s="269" customFormat="1" ht="19.5" customHeight="1" x14ac:dyDescent="0.3">
      <c r="A54" s="263" t="str">
        <f>'Kalk UHR Gym'!A54</f>
        <v>Gym.</v>
      </c>
      <c r="B54" s="263" t="str">
        <f>'Kalk UHR Gym'!B54</f>
        <v>EG</v>
      </c>
      <c r="C54" s="263" t="str">
        <f>'Kalk UHR Gym'!C54</f>
        <v>C111</v>
      </c>
      <c r="D54" s="292" t="str">
        <f>'Kalk UHR Gym'!D54</f>
        <v>Lehrsaal Physik</v>
      </c>
      <c r="E54" s="263" t="str">
        <f>'Kalk UHR Gym'!E54</f>
        <v>W</v>
      </c>
      <c r="F54" s="263" t="str">
        <f t="shared" si="4"/>
        <v>W J1</v>
      </c>
      <c r="G54" s="265" t="str">
        <f>'Kalk UHR Gym'!G54</f>
        <v>Gumminoppen</v>
      </c>
      <c r="H54" s="127">
        <f>'Kalk UHR Gym'!H54</f>
        <v>63</v>
      </c>
      <c r="I54" s="263" t="str">
        <f>VLOOKUP(F54,'Leistungswerte GR'!$C$6:$F$79,3,FALSE)</f>
        <v>J1</v>
      </c>
      <c r="J54" s="263">
        <f>VLOOKUP(I54,'Turnus BY'!D$10:E$26,2,FALSE)</f>
        <v>1</v>
      </c>
      <c r="K54" s="127">
        <f>+H54*J54</f>
        <v>63</v>
      </c>
      <c r="L54" s="266">
        <f>VLOOKUP(F54,'Leistungswerte GR'!$C$6:$F$79,4,FALSE)</f>
        <v>0</v>
      </c>
      <c r="M54" s="267">
        <f>IF(ISERROR(K54/L54),0,K54/L54)</f>
        <v>0</v>
      </c>
      <c r="N54" s="421">
        <f>'SVS GR'!$F$77</f>
        <v>0</v>
      </c>
      <c r="O54" s="128">
        <f>IF(ISERROR(H54/L54*N54),0,H54/L54*N54)</f>
        <v>0</v>
      </c>
      <c r="P54" s="268">
        <f>+M54*N54</f>
        <v>0</v>
      </c>
    </row>
    <row r="55" spans="1:16" s="269" customFormat="1" ht="19.5" customHeight="1" x14ac:dyDescent="0.3">
      <c r="A55" s="263" t="str">
        <f>'Kalk UHR Gym'!A55</f>
        <v>Gym.Anbau</v>
      </c>
      <c r="B55" s="263" t="str">
        <f>'Kalk UHR Gym'!B55</f>
        <v>EG</v>
      </c>
      <c r="C55" s="263" t="str">
        <f>'Kalk UHR Gym'!C55</f>
        <v>C112</v>
      </c>
      <c r="D55" s="292" t="str">
        <f>'Kalk UHR Gym'!D55</f>
        <v>Natur und Technik Sammlung</v>
      </c>
      <c r="E55" s="263" t="str">
        <f>'Kalk UHR Gym'!E55</f>
        <v>V</v>
      </c>
      <c r="F55" s="263" t="str">
        <f t="shared" si="4"/>
        <v>V J1</v>
      </c>
      <c r="G55" s="265" t="str">
        <f>'Kalk UHR Gym'!G55</f>
        <v>Elastischer Belag</v>
      </c>
      <c r="H55" s="127">
        <f>'Kalk UHR Gym'!H55</f>
        <v>17.05</v>
      </c>
      <c r="I55" s="263" t="str">
        <f>VLOOKUP(F55,'Leistungswerte GR'!$C$6:$F$79,3,FALSE)</f>
        <v>J1</v>
      </c>
      <c r="J55" s="263">
        <f>VLOOKUP(I55,'Turnus BY'!D$10:E$26,2,FALSE)</f>
        <v>1</v>
      </c>
      <c r="K55" s="127">
        <f>+H55*J55</f>
        <v>17.05</v>
      </c>
      <c r="L55" s="266">
        <f>VLOOKUP(F55,'Leistungswerte GR'!$C$6:$F$79,4,FALSE)</f>
        <v>0</v>
      </c>
      <c r="M55" s="267">
        <f>IF(ISERROR(K55/L55),0,K55/L55)</f>
        <v>0</v>
      </c>
      <c r="N55" s="421">
        <f>'SVS GR'!$F$77</f>
        <v>0</v>
      </c>
      <c r="O55" s="128">
        <f>IF(ISERROR(H55/L55*N55),0,H55/L55*N55)</f>
        <v>0</v>
      </c>
      <c r="P55" s="268">
        <f>+M55*N55</f>
        <v>0</v>
      </c>
    </row>
    <row r="56" spans="1:16" s="269" customFormat="1" ht="19.5" customHeight="1" x14ac:dyDescent="0.3">
      <c r="A56" s="263" t="str">
        <f>'Kalk UHR Gym'!A56</f>
        <v>Gym.</v>
      </c>
      <c r="B56" s="263" t="str">
        <f>'Kalk UHR Gym'!B56</f>
        <v>EG</v>
      </c>
      <c r="C56" s="263" t="str">
        <f>'Kalk UHR Gym'!C56</f>
        <v>C113</v>
      </c>
      <c r="D56" s="292" t="str">
        <f>'Kalk UHR Gym'!D56</f>
        <v>Physik Vorbereitung</v>
      </c>
      <c r="E56" s="263" t="str">
        <f>'Kalk UHR Gym'!E56</f>
        <v>V</v>
      </c>
      <c r="F56" s="263" t="str">
        <f t="shared" si="4"/>
        <v>V J1</v>
      </c>
      <c r="G56" s="265" t="str">
        <f>'Kalk UHR Gym'!G56</f>
        <v>Elastischer Belag</v>
      </c>
      <c r="H56" s="127">
        <f>'Kalk UHR Gym'!H56</f>
        <v>95.05</v>
      </c>
      <c r="I56" s="263" t="str">
        <f>VLOOKUP(F56,'Leistungswerte GR'!$C$6:$F$79,3,FALSE)</f>
        <v>J1</v>
      </c>
      <c r="J56" s="263">
        <f>VLOOKUP(I56,'Turnus BY'!D$10:E$26,2,FALSE)</f>
        <v>1</v>
      </c>
      <c r="K56" s="127">
        <f t="shared" ref="K56" si="5">+H56*J56</f>
        <v>95.05</v>
      </c>
      <c r="L56" s="266">
        <f>VLOOKUP(F56,'Leistungswerte GR'!$C$6:$F$79,4,FALSE)</f>
        <v>0</v>
      </c>
      <c r="M56" s="267">
        <f t="shared" ref="M56" si="6">IF(ISERROR(K56/L56),0,K56/L56)</f>
        <v>0</v>
      </c>
      <c r="N56" s="421">
        <f>'SVS GR'!$F$77</f>
        <v>0</v>
      </c>
      <c r="O56" s="128">
        <f t="shared" ref="O56" si="7">IF(ISERROR(H56/L56*N56),0,H56/L56*N56)</f>
        <v>0</v>
      </c>
      <c r="P56" s="268">
        <f t="shared" ref="P56" si="8">+M56*N56</f>
        <v>0</v>
      </c>
    </row>
    <row r="57" spans="1:16" s="269" customFormat="1" ht="19.5" customHeight="1" x14ac:dyDescent="0.3">
      <c r="A57" s="263" t="str">
        <f>'Kalk UHR Gym'!A57</f>
        <v>Gym.</v>
      </c>
      <c r="B57" s="263" t="str">
        <f>'Kalk UHR Gym'!B57</f>
        <v>EG</v>
      </c>
      <c r="C57" s="263" t="str">
        <f>'Kalk UHR Gym'!C57</f>
        <v>C115</v>
      </c>
      <c r="D57" s="292" t="str">
        <f>'Kalk UHR Gym'!D57</f>
        <v>Physik Vorbereitung</v>
      </c>
      <c r="E57" s="263" t="str">
        <f>'Kalk UHR Gym'!E57</f>
        <v>W</v>
      </c>
      <c r="F57" s="263" t="str">
        <f t="shared" si="4"/>
        <v>W J1</v>
      </c>
      <c r="G57" s="265" t="str">
        <f>'Kalk UHR Gym'!G57</f>
        <v>Elastischer Belag</v>
      </c>
      <c r="H57" s="127">
        <f>'Kalk UHR Gym'!H57</f>
        <v>40.450000000000003</v>
      </c>
      <c r="I57" s="263" t="str">
        <f>VLOOKUP(F57,'Leistungswerte GR'!$C$6:$F$79,3,FALSE)</f>
        <v>J1</v>
      </c>
      <c r="J57" s="263">
        <f>VLOOKUP(I57,'Turnus BY'!D$10:E$26,2,FALSE)</f>
        <v>1</v>
      </c>
      <c r="K57" s="127">
        <f>+H57*J57</f>
        <v>40.450000000000003</v>
      </c>
      <c r="L57" s="266">
        <f>VLOOKUP(F57,'Leistungswerte GR'!$C$6:$F$79,4,FALSE)</f>
        <v>0</v>
      </c>
      <c r="M57" s="267">
        <f>IF(ISERROR(K57/L57),0,K57/L57)</f>
        <v>0</v>
      </c>
      <c r="N57" s="421">
        <f>'SVS GR'!$F$77</f>
        <v>0</v>
      </c>
      <c r="O57" s="128">
        <f>IF(ISERROR(H57/L57*N57),0,H57/L57*N57)</f>
        <v>0</v>
      </c>
      <c r="P57" s="268">
        <f>+M57*N57</f>
        <v>0</v>
      </c>
    </row>
    <row r="58" spans="1:16" s="269" customFormat="1" ht="19.5" customHeight="1" x14ac:dyDescent="0.3">
      <c r="A58" s="263" t="str">
        <f>'Kalk UHR Gym'!A58</f>
        <v>Gym.Anbau</v>
      </c>
      <c r="B58" s="263" t="str">
        <f>'Kalk UHR Gym'!B58</f>
        <v>EG</v>
      </c>
      <c r="C58" s="263" t="str">
        <f>'Kalk UHR Gym'!C58</f>
        <v>C114</v>
      </c>
      <c r="D58" s="292" t="str">
        <f>'Kalk UHR Gym'!D58</f>
        <v>Natur und Technik</v>
      </c>
      <c r="E58" s="263" t="str">
        <f>'Kalk UHR Gym'!E58</f>
        <v>W</v>
      </c>
      <c r="F58" s="263" t="str">
        <f t="shared" si="4"/>
        <v>W J1</v>
      </c>
      <c r="G58" s="265" t="str">
        <f>'Kalk UHR Gym'!G58</f>
        <v>Elastischer Belag</v>
      </c>
      <c r="H58" s="127">
        <f>'Kalk UHR Gym'!H58</f>
        <v>71.45</v>
      </c>
      <c r="I58" s="263" t="str">
        <f>VLOOKUP(F58,'Leistungswerte GR'!$C$6:$F$79,3,FALSE)</f>
        <v>J1</v>
      </c>
      <c r="J58" s="263">
        <f>VLOOKUP(I58,'Turnus BY'!D$10:E$26,2,FALSE)</f>
        <v>1</v>
      </c>
      <c r="K58" s="127">
        <f t="shared" ref="K58" si="9">+H58*J58</f>
        <v>71.45</v>
      </c>
      <c r="L58" s="266">
        <f>VLOOKUP(F58,'Leistungswerte GR'!$C$6:$F$79,4,FALSE)</f>
        <v>0</v>
      </c>
      <c r="M58" s="267">
        <f t="shared" ref="M58" si="10">IF(ISERROR(K58/L58),0,K58/L58)</f>
        <v>0</v>
      </c>
      <c r="N58" s="421">
        <f>'SVS GR'!$F$77</f>
        <v>0</v>
      </c>
      <c r="O58" s="128">
        <f t="shared" ref="O58" si="11">IF(ISERROR(H58/L58*N58),0,H58/L58*N58)</f>
        <v>0</v>
      </c>
      <c r="P58" s="268">
        <f t="shared" ref="P58" si="12">+M58*N58</f>
        <v>0</v>
      </c>
    </row>
    <row r="59" spans="1:16" s="269" customFormat="1" ht="19.5" customHeight="1" x14ac:dyDescent="0.3">
      <c r="A59" s="263" t="str">
        <f>'Kalk UHR Gym'!A59</f>
        <v>Gym.Anbau</v>
      </c>
      <c r="B59" s="263" t="str">
        <f>'Kalk UHR Gym'!B59</f>
        <v>EG</v>
      </c>
      <c r="C59" s="263">
        <f>'Kalk UHR Gym'!C59</f>
        <v>0</v>
      </c>
      <c r="D59" s="292" t="str">
        <f>'Kalk UHR Gym'!D59</f>
        <v>Windfang bei C111</v>
      </c>
      <c r="E59" s="263" t="str">
        <f>'Kalk UHR Gym'!E59</f>
        <v>E</v>
      </c>
      <c r="F59" s="263" t="str">
        <f t="shared" si="4"/>
        <v>E J1</v>
      </c>
      <c r="G59" s="265" t="str">
        <f>'Kalk UHR Gym'!G59</f>
        <v>Parkett</v>
      </c>
      <c r="H59" s="127">
        <f>'Kalk UHR Gym'!H59</f>
        <v>7.29</v>
      </c>
      <c r="I59" s="263" t="str">
        <f>VLOOKUP(F59,'Leistungswerte GR'!$C$6:$F$79,3,FALSE)</f>
        <v>J1</v>
      </c>
      <c r="J59" s="263">
        <f>VLOOKUP(I59,'Turnus BY'!D$10:E$26,2,FALSE)</f>
        <v>1</v>
      </c>
      <c r="K59" s="127">
        <f t="shared" si="0"/>
        <v>7.29</v>
      </c>
      <c r="L59" s="266">
        <f>VLOOKUP(F59,'Leistungswerte GR'!$C$6:$F$79,4,FALSE)</f>
        <v>0</v>
      </c>
      <c r="M59" s="267">
        <f t="shared" si="1"/>
        <v>0</v>
      </c>
      <c r="N59" s="421">
        <f>'SVS GR'!$F$77</f>
        <v>0</v>
      </c>
      <c r="O59" s="128">
        <f t="shared" si="2"/>
        <v>0</v>
      </c>
      <c r="P59" s="268">
        <f t="shared" si="3"/>
        <v>0</v>
      </c>
    </row>
    <row r="60" spans="1:16" s="269" customFormat="1" ht="19.5" customHeight="1" x14ac:dyDescent="0.3">
      <c r="A60" s="263" t="str">
        <f>'Kalk UHR Gym'!A60</f>
        <v>Gym.Anbau</v>
      </c>
      <c r="B60" s="263" t="str">
        <f>'Kalk UHR Gym'!B60</f>
        <v>EG</v>
      </c>
      <c r="C60" s="263">
        <f>'Kalk UHR Gym'!C60</f>
        <v>0</v>
      </c>
      <c r="D60" s="292" t="str">
        <f>'Kalk UHR Gym'!D60</f>
        <v>Treppe bei Windfang C114</v>
      </c>
      <c r="E60" s="263" t="str">
        <f>'Kalk UHR Gym'!E60</f>
        <v>T</v>
      </c>
      <c r="F60" s="263" t="str">
        <f t="shared" si="4"/>
        <v>T J1</v>
      </c>
      <c r="G60" s="265" t="str">
        <f>'Kalk UHR Gym'!G60</f>
        <v>Gumminoppen</v>
      </c>
      <c r="H60" s="127">
        <f>'Kalk UHR Gym'!H60</f>
        <v>23.96</v>
      </c>
      <c r="I60" s="263" t="str">
        <f>VLOOKUP(F60,'Leistungswerte GR'!$C$6:$F$79,3,FALSE)</f>
        <v>J1</v>
      </c>
      <c r="J60" s="263">
        <f>VLOOKUP(I60,'Turnus BY'!D$10:E$26,2,FALSE)</f>
        <v>1</v>
      </c>
      <c r="K60" s="127">
        <f t="shared" si="0"/>
        <v>23.96</v>
      </c>
      <c r="L60" s="266">
        <f>VLOOKUP(F60,'Leistungswerte GR'!$C$6:$F$79,4,FALSE)</f>
        <v>0</v>
      </c>
      <c r="M60" s="267">
        <f t="shared" si="1"/>
        <v>0</v>
      </c>
      <c r="N60" s="421">
        <f>'SVS GR'!$F$77</f>
        <v>0</v>
      </c>
      <c r="O60" s="128">
        <f t="shared" si="2"/>
        <v>0</v>
      </c>
      <c r="P60" s="268">
        <f t="shared" si="3"/>
        <v>0</v>
      </c>
    </row>
    <row r="61" spans="1:16" s="269" customFormat="1" ht="19.5" customHeight="1" x14ac:dyDescent="0.3">
      <c r="A61" s="263" t="str">
        <f>'Kalk UHR Gym'!A61</f>
        <v>Gym.</v>
      </c>
      <c r="B61" s="263" t="str">
        <f>'Kalk UHR Gym'!B61</f>
        <v>EG</v>
      </c>
      <c r="C61" s="263" t="str">
        <f>'Kalk UHR Gym'!C61</f>
        <v>C116</v>
      </c>
      <c r="D61" s="292" t="str">
        <f>'Kalk UHR Gym'!D61</f>
        <v>Physik</v>
      </c>
      <c r="E61" s="263" t="str">
        <f>'Kalk UHR Gym'!E61</f>
        <v>W</v>
      </c>
      <c r="F61" s="263" t="str">
        <f t="shared" si="4"/>
        <v>W J1</v>
      </c>
      <c r="G61" s="265" t="str">
        <f>'Kalk UHR Gym'!G61</f>
        <v>Elastischer Belag</v>
      </c>
      <c r="H61" s="127">
        <f>'Kalk UHR Gym'!H61</f>
        <v>75</v>
      </c>
      <c r="I61" s="263" t="str">
        <f>VLOOKUP(F61,'Leistungswerte GR'!$C$6:$F$79,3,FALSE)</f>
        <v>J1</v>
      </c>
      <c r="J61" s="263">
        <f>VLOOKUP(I61,'Turnus BY'!D$10:E$26,2,FALSE)</f>
        <v>1</v>
      </c>
      <c r="K61" s="127">
        <f t="shared" si="0"/>
        <v>75</v>
      </c>
      <c r="L61" s="266">
        <f>VLOOKUP(F61,'Leistungswerte GR'!$C$6:$F$79,4,FALSE)</f>
        <v>0</v>
      </c>
      <c r="M61" s="267">
        <f t="shared" si="1"/>
        <v>0</v>
      </c>
      <c r="N61" s="421">
        <f>'SVS GR'!$F$77</f>
        <v>0</v>
      </c>
      <c r="O61" s="128">
        <f t="shared" si="2"/>
        <v>0</v>
      </c>
      <c r="P61" s="268">
        <f t="shared" si="3"/>
        <v>0</v>
      </c>
    </row>
    <row r="62" spans="1:16" s="269" customFormat="1" ht="19.5" customHeight="1" x14ac:dyDescent="0.3">
      <c r="A62" s="263" t="str">
        <f>'Kalk UHR Gym'!A62</f>
        <v>Gym.</v>
      </c>
      <c r="B62" s="263" t="str">
        <f>'Kalk UHR Gym'!B62</f>
        <v>EG</v>
      </c>
      <c r="C62" s="263" t="str">
        <f>'Kalk UHR Gym'!C62</f>
        <v>C117</v>
      </c>
      <c r="D62" s="292" t="str">
        <f>'Kalk UHR Gym'!D62</f>
        <v>Computerraum</v>
      </c>
      <c r="E62" s="263" t="str">
        <f>'Kalk UHR Gym'!E62</f>
        <v>W</v>
      </c>
      <c r="F62" s="263" t="str">
        <f t="shared" si="4"/>
        <v>W J1</v>
      </c>
      <c r="G62" s="265" t="str">
        <f>'Kalk UHR Gym'!G62</f>
        <v>Gumminoppen</v>
      </c>
      <c r="H62" s="127">
        <f>'Kalk UHR Gym'!H62</f>
        <v>66.5</v>
      </c>
      <c r="I62" s="263" t="str">
        <f>VLOOKUP(F62,'Leistungswerte GR'!$C$6:$F$79,3,FALSE)</f>
        <v>J1</v>
      </c>
      <c r="J62" s="263">
        <f>VLOOKUP(I62,'Turnus BY'!D$10:E$26,2,FALSE)</f>
        <v>1</v>
      </c>
      <c r="K62" s="127">
        <f t="shared" si="0"/>
        <v>66.5</v>
      </c>
      <c r="L62" s="266">
        <f>VLOOKUP(F62,'Leistungswerte GR'!$C$6:$F$79,4,FALSE)</f>
        <v>0</v>
      </c>
      <c r="M62" s="267">
        <f t="shared" si="1"/>
        <v>0</v>
      </c>
      <c r="N62" s="421">
        <f>'SVS GR'!$F$77</f>
        <v>0</v>
      </c>
      <c r="O62" s="128">
        <f t="shared" si="2"/>
        <v>0</v>
      </c>
      <c r="P62" s="268">
        <f t="shared" si="3"/>
        <v>0</v>
      </c>
    </row>
    <row r="63" spans="1:16" s="269" customFormat="1" ht="19.5" customHeight="1" x14ac:dyDescent="0.3">
      <c r="A63" s="263" t="str">
        <f>'Kalk UHR Gym'!A63</f>
        <v>Gym.</v>
      </c>
      <c r="B63" s="263" t="str">
        <f>'Kalk UHR Gym'!B63</f>
        <v>EG</v>
      </c>
      <c r="C63" s="263" t="str">
        <f>'Kalk UHR Gym'!C63</f>
        <v>C118</v>
      </c>
      <c r="D63" s="292" t="str">
        <f>'Kalk UHR Gym'!D63</f>
        <v>Computerraum</v>
      </c>
      <c r="E63" s="263" t="str">
        <f>'Kalk UHR Gym'!E63</f>
        <v>W</v>
      </c>
      <c r="F63" s="263" t="str">
        <f t="shared" si="4"/>
        <v>W J1</v>
      </c>
      <c r="G63" s="265" t="str">
        <f>'Kalk UHR Gym'!G63</f>
        <v>Gumminoppen</v>
      </c>
      <c r="H63" s="127">
        <f>'Kalk UHR Gym'!H63</f>
        <v>56.05</v>
      </c>
      <c r="I63" s="263" t="str">
        <f>VLOOKUP(F63,'Leistungswerte GR'!$C$6:$F$79,3,FALSE)</f>
        <v>J1</v>
      </c>
      <c r="J63" s="263">
        <f>VLOOKUP(I63,'Turnus BY'!D$10:E$26,2,FALSE)</f>
        <v>1</v>
      </c>
      <c r="K63" s="127">
        <f t="shared" si="0"/>
        <v>56.05</v>
      </c>
      <c r="L63" s="266">
        <f>VLOOKUP(F63,'Leistungswerte GR'!$C$6:$F$79,4,FALSE)</f>
        <v>0</v>
      </c>
      <c r="M63" s="267">
        <f t="shared" si="1"/>
        <v>0</v>
      </c>
      <c r="N63" s="421">
        <f>'SVS GR'!$F$77</f>
        <v>0</v>
      </c>
      <c r="O63" s="128">
        <f t="shared" si="2"/>
        <v>0</v>
      </c>
      <c r="P63" s="268">
        <f t="shared" si="3"/>
        <v>0</v>
      </c>
    </row>
    <row r="64" spans="1:16" s="269" customFormat="1" ht="19.5" customHeight="1" x14ac:dyDescent="0.3">
      <c r="A64" s="263" t="str">
        <f>'Kalk UHR Gym'!A64</f>
        <v>Gym.</v>
      </c>
      <c r="B64" s="263" t="str">
        <f>'Kalk UHR Gym'!B64</f>
        <v>EG</v>
      </c>
      <c r="C64" s="263" t="str">
        <f>'Kalk UHR Gym'!C64</f>
        <v>C119</v>
      </c>
      <c r="D64" s="292" t="str">
        <f>'Kalk UHR Gym'!D64</f>
        <v>Lager</v>
      </c>
      <c r="E64" s="263" t="str">
        <f>'Kalk UHR Gym'!E64</f>
        <v>L</v>
      </c>
      <c r="F64" s="263" t="str">
        <f t="shared" si="4"/>
        <v>L J1</v>
      </c>
      <c r="G64" s="265" t="str">
        <f>'Kalk UHR Gym'!G64</f>
        <v>Gumminoppen</v>
      </c>
      <c r="H64" s="127">
        <f>'Kalk UHR Gym'!H64</f>
        <v>21.5</v>
      </c>
      <c r="I64" s="263" t="str">
        <f>VLOOKUP(F64,'Leistungswerte GR'!$C$6:$F$79,3,FALSE)</f>
        <v>J1</v>
      </c>
      <c r="J64" s="263">
        <f>VLOOKUP(I64,'Turnus BY'!D$10:E$26,2,FALSE)</f>
        <v>1</v>
      </c>
      <c r="K64" s="127">
        <f t="shared" si="0"/>
        <v>21.5</v>
      </c>
      <c r="L64" s="266">
        <f>VLOOKUP(F64,'Leistungswerte GR'!$C$6:$F$79,4,FALSE)</f>
        <v>0</v>
      </c>
      <c r="M64" s="267">
        <f t="shared" si="1"/>
        <v>0</v>
      </c>
      <c r="N64" s="421">
        <f>'SVS GR'!$F$77</f>
        <v>0</v>
      </c>
      <c r="O64" s="128">
        <f t="shared" si="2"/>
        <v>0</v>
      </c>
      <c r="P64" s="268">
        <f t="shared" si="3"/>
        <v>0</v>
      </c>
    </row>
    <row r="65" spans="1:16" s="269" customFormat="1" ht="19.5" customHeight="1" x14ac:dyDescent="0.3">
      <c r="A65" s="263" t="str">
        <f>'Kalk UHR Gym'!A65</f>
        <v>Gym.</v>
      </c>
      <c r="B65" s="263" t="str">
        <f>'Kalk UHR Gym'!B65</f>
        <v>EG</v>
      </c>
      <c r="C65" s="263">
        <f>'Kalk UHR Gym'!C65</f>
        <v>0</v>
      </c>
      <c r="D65" s="292" t="str">
        <f>'Kalk UHR Gym'!D65</f>
        <v>Flur</v>
      </c>
      <c r="E65" s="263" t="str">
        <f>'Kalk UHR Gym'!E65</f>
        <v>F</v>
      </c>
      <c r="F65" s="263" t="str">
        <f t="shared" si="4"/>
        <v>F J1</v>
      </c>
      <c r="G65" s="265" t="str">
        <f>'Kalk UHR Gym'!G65</f>
        <v>Parkett / Treppe Stein</v>
      </c>
      <c r="H65" s="127">
        <f>'Kalk UHR Gym'!H65</f>
        <v>182.37</v>
      </c>
      <c r="I65" s="263" t="str">
        <f>VLOOKUP(F65,'Leistungswerte GR'!$C$6:$F$79,3,FALSE)</f>
        <v>J1</v>
      </c>
      <c r="J65" s="263">
        <f>VLOOKUP(I65,'Turnus BY'!D$10:E$26,2,FALSE)</f>
        <v>1</v>
      </c>
      <c r="K65" s="127">
        <f t="shared" si="0"/>
        <v>182.37</v>
      </c>
      <c r="L65" s="266">
        <f>VLOOKUP(F65,'Leistungswerte GR'!$C$6:$F$79,4,FALSE)</f>
        <v>0</v>
      </c>
      <c r="M65" s="267">
        <f t="shared" si="1"/>
        <v>0</v>
      </c>
      <c r="N65" s="421">
        <f>'SVS GR'!$F$77</f>
        <v>0</v>
      </c>
      <c r="O65" s="128">
        <f t="shared" si="2"/>
        <v>0</v>
      </c>
      <c r="P65" s="268">
        <f t="shared" si="3"/>
        <v>0</v>
      </c>
    </row>
    <row r="66" spans="1:16" s="269" customFormat="1" ht="19.5" customHeight="1" x14ac:dyDescent="0.3">
      <c r="A66" s="263" t="str">
        <f>'Kalk UHR Gym'!A66</f>
        <v>Gym.</v>
      </c>
      <c r="B66" s="263" t="str">
        <f>'Kalk UHR Gym'!B66</f>
        <v>EG</v>
      </c>
      <c r="C66" s="263">
        <f>'Kalk UHR Gym'!C66</f>
        <v>0</v>
      </c>
      <c r="D66" s="292" t="str">
        <f>'Kalk UHR Gym'!D66</f>
        <v>Treppenhaus bei C101</v>
      </c>
      <c r="E66" s="263" t="str">
        <f>'Kalk UHR Gym'!E66</f>
        <v>T</v>
      </c>
      <c r="F66" s="263" t="str">
        <f t="shared" si="4"/>
        <v>T J1</v>
      </c>
      <c r="G66" s="265" t="str">
        <f>'Kalk UHR Gym'!G66</f>
        <v>Stein</v>
      </c>
      <c r="H66" s="127">
        <f>'Kalk UHR Gym'!H66</f>
        <v>40.200000000000003</v>
      </c>
      <c r="I66" s="263" t="str">
        <f>VLOOKUP(F66,'Leistungswerte GR'!$C$6:$F$79,3,FALSE)</f>
        <v>J1</v>
      </c>
      <c r="J66" s="263">
        <f>VLOOKUP(I66,'Turnus BY'!D$10:E$26,2,FALSE)</f>
        <v>1</v>
      </c>
      <c r="K66" s="127">
        <f t="shared" si="0"/>
        <v>40.200000000000003</v>
      </c>
      <c r="L66" s="266">
        <f>VLOOKUP(F66,'Leistungswerte GR'!$C$6:$F$79,4,FALSE)</f>
        <v>0</v>
      </c>
      <c r="M66" s="267">
        <f t="shared" si="1"/>
        <v>0</v>
      </c>
      <c r="N66" s="421">
        <f>'SVS GR'!$F$77</f>
        <v>0</v>
      </c>
      <c r="O66" s="128">
        <f t="shared" si="2"/>
        <v>0</v>
      </c>
      <c r="P66" s="268">
        <f t="shared" si="3"/>
        <v>0</v>
      </c>
    </row>
    <row r="67" spans="1:16" s="269" customFormat="1" ht="19.5" customHeight="1" x14ac:dyDescent="0.3">
      <c r="A67" s="263" t="str">
        <f>'Kalk UHR Gym'!A67</f>
        <v>Gym.</v>
      </c>
      <c r="B67" s="263" t="str">
        <f>'Kalk UHR Gym'!B67</f>
        <v>EG</v>
      </c>
      <c r="C67" s="263" t="str">
        <f>'Kalk UHR Gym'!C67</f>
        <v>B104</v>
      </c>
      <c r="D67" s="292" t="str">
        <f>'Kalk UHR Gym'!D67</f>
        <v>WC H bei C101</v>
      </c>
      <c r="E67" s="263" t="str">
        <f>'Kalk UHR Gym'!E67</f>
        <v>S</v>
      </c>
      <c r="F67" s="263" t="str">
        <f t="shared" si="4"/>
        <v>S J1</v>
      </c>
      <c r="G67" s="265" t="str">
        <f>'Kalk UHR Gym'!G67</f>
        <v>Fliesen</v>
      </c>
      <c r="H67" s="127">
        <f>'Kalk UHR Gym'!H67</f>
        <v>21.95</v>
      </c>
      <c r="I67" s="263" t="str">
        <f>VLOOKUP(F67,'Leistungswerte GR'!$C$6:$F$79,3,FALSE)</f>
        <v>J1</v>
      </c>
      <c r="J67" s="263">
        <f>VLOOKUP(I67,'Turnus BY'!D$10:E$26,2,FALSE)</f>
        <v>1</v>
      </c>
      <c r="K67" s="127">
        <f t="shared" si="0"/>
        <v>21.95</v>
      </c>
      <c r="L67" s="266">
        <f>VLOOKUP(F67,'Leistungswerte GR'!$C$6:$F$79,4,FALSE)</f>
        <v>0</v>
      </c>
      <c r="M67" s="267">
        <f t="shared" si="1"/>
        <v>0</v>
      </c>
      <c r="N67" s="421">
        <f>'SVS GR'!$F$77</f>
        <v>0</v>
      </c>
      <c r="O67" s="128">
        <f t="shared" si="2"/>
        <v>0</v>
      </c>
      <c r="P67" s="268">
        <f t="shared" si="3"/>
        <v>0</v>
      </c>
    </row>
    <row r="68" spans="1:16" s="269" customFormat="1" ht="19.5" customHeight="1" x14ac:dyDescent="0.3">
      <c r="A68" s="263" t="str">
        <f>'Kalk UHR Gym'!A68</f>
        <v>Gym.</v>
      </c>
      <c r="B68" s="263" t="str">
        <f>'Kalk UHR Gym'!B68</f>
        <v>EG</v>
      </c>
      <c r="C68" s="263" t="str">
        <f>'Kalk UHR Gym'!C68</f>
        <v>B105</v>
      </c>
      <c r="D68" s="292" t="str">
        <f>'Kalk UHR Gym'!D68</f>
        <v>WC D bei C101</v>
      </c>
      <c r="E68" s="263" t="str">
        <f>'Kalk UHR Gym'!E68</f>
        <v>S</v>
      </c>
      <c r="F68" s="263" t="str">
        <f t="shared" si="4"/>
        <v>S J1</v>
      </c>
      <c r="G68" s="265" t="str">
        <f>'Kalk UHR Gym'!G68</f>
        <v>Fliesen</v>
      </c>
      <c r="H68" s="127">
        <f>'Kalk UHR Gym'!H68</f>
        <v>24.05</v>
      </c>
      <c r="I68" s="263" t="str">
        <f>VLOOKUP(F68,'Leistungswerte GR'!$C$6:$F$79,3,FALSE)</f>
        <v>J1</v>
      </c>
      <c r="J68" s="263">
        <f>VLOOKUP(I68,'Turnus BY'!D$10:E$26,2,FALSE)</f>
        <v>1</v>
      </c>
      <c r="K68" s="127">
        <f t="shared" si="0"/>
        <v>24.05</v>
      </c>
      <c r="L68" s="266">
        <f>VLOOKUP(F68,'Leistungswerte GR'!$C$6:$F$79,4,FALSE)</f>
        <v>0</v>
      </c>
      <c r="M68" s="267">
        <f t="shared" si="1"/>
        <v>0</v>
      </c>
      <c r="N68" s="421">
        <f>'SVS GR'!$F$77</f>
        <v>0</v>
      </c>
      <c r="O68" s="128">
        <f t="shared" si="2"/>
        <v>0</v>
      </c>
      <c r="P68" s="268">
        <f t="shared" si="3"/>
        <v>0</v>
      </c>
    </row>
    <row r="69" spans="1:16" s="269" customFormat="1" ht="19.5" customHeight="1" x14ac:dyDescent="0.3">
      <c r="A69" s="263" t="str">
        <f>'Kalk UHR Gym'!A69</f>
        <v>Gym.</v>
      </c>
      <c r="B69" s="263" t="str">
        <f>'Kalk UHR Gym'!B69</f>
        <v>EG</v>
      </c>
      <c r="C69" s="263">
        <f>'Kalk UHR Gym'!C69</f>
        <v>0</v>
      </c>
      <c r="D69" s="292" t="str">
        <f>'Kalk UHR Gym'!D69</f>
        <v>Innenhof C</v>
      </c>
      <c r="E69" s="263" t="str">
        <f>'Kalk UHR Gym'!E69</f>
        <v>Z</v>
      </c>
      <c r="F69" s="263" t="str">
        <f t="shared" si="4"/>
        <v>Z kR</v>
      </c>
      <c r="G69" s="265" t="str">
        <f>'Kalk UHR Gym'!G69</f>
        <v>Grünanlage</v>
      </c>
      <c r="H69" s="127">
        <f>'Kalk UHR Gym'!H69</f>
        <v>198.81</v>
      </c>
      <c r="I69" s="263" t="str">
        <f>VLOOKUP(F69,'Leistungswerte GR'!$C$6:$F$79,3,FALSE)</f>
        <v>kR</v>
      </c>
      <c r="J69" s="263">
        <f>VLOOKUP(I69,'Turnus BY'!D$10:E$26,2,FALSE)</f>
        <v>0</v>
      </c>
      <c r="K69" s="127">
        <f t="shared" si="0"/>
        <v>0</v>
      </c>
      <c r="L69" s="266">
        <f>VLOOKUP(F69,'Leistungswerte GR'!$C$6:$F$79,4,FALSE)</f>
        <v>0</v>
      </c>
      <c r="M69" s="267">
        <f t="shared" si="1"/>
        <v>0</v>
      </c>
      <c r="N69" s="421">
        <f>'SVS GR'!$F$77</f>
        <v>0</v>
      </c>
      <c r="O69" s="128">
        <f t="shared" si="2"/>
        <v>0</v>
      </c>
      <c r="P69" s="268">
        <f t="shared" si="3"/>
        <v>0</v>
      </c>
    </row>
    <row r="70" spans="1:16" s="269" customFormat="1" ht="19.5" customHeight="1" x14ac:dyDescent="0.3">
      <c r="A70" s="263" t="str">
        <f>'Kalk UHR Gym'!A70</f>
        <v>Gym.</v>
      </c>
      <c r="B70" s="263" t="str">
        <f>'Kalk UHR Gym'!B70</f>
        <v>EG</v>
      </c>
      <c r="C70" s="263" t="str">
        <f>'Kalk UHR Gym'!C70</f>
        <v>B</v>
      </c>
      <c r="D70" s="292" t="str">
        <f>'Kalk UHR Gym'!D70</f>
        <v>Küche (nur Boden zu reinigen)</v>
      </c>
      <c r="E70" s="263" t="str">
        <f>'Kalk UHR Gym'!E70</f>
        <v>K</v>
      </c>
      <c r="F70" s="263" t="str">
        <f t="shared" si="4"/>
        <v>K J1</v>
      </c>
      <c r="G70" s="265" t="str">
        <f>'Kalk UHR Gym'!G70</f>
        <v>Stein</v>
      </c>
      <c r="H70" s="127">
        <f>'Kalk UHR Gym'!H70</f>
        <v>35.85</v>
      </c>
      <c r="I70" s="263" t="str">
        <f>VLOOKUP(F70,'Leistungswerte GR'!$C$6:$F$79,3,FALSE)</f>
        <v>J1</v>
      </c>
      <c r="J70" s="263">
        <f>VLOOKUP(I70,'Turnus BY'!D$10:E$26,2,FALSE)</f>
        <v>1</v>
      </c>
      <c r="K70" s="127">
        <f t="shared" si="0"/>
        <v>35.85</v>
      </c>
      <c r="L70" s="266">
        <f>VLOOKUP(F70,'Leistungswerte GR'!$C$6:$F$79,4,FALSE)</f>
        <v>0</v>
      </c>
      <c r="M70" s="267">
        <f t="shared" si="1"/>
        <v>0</v>
      </c>
      <c r="N70" s="421">
        <f>'SVS GR'!$F$77</f>
        <v>0</v>
      </c>
      <c r="O70" s="128">
        <f t="shared" si="2"/>
        <v>0</v>
      </c>
      <c r="P70" s="268">
        <f t="shared" si="3"/>
        <v>0</v>
      </c>
    </row>
    <row r="71" spans="1:16" s="269" customFormat="1" ht="19.5" customHeight="1" x14ac:dyDescent="0.3">
      <c r="A71" s="263" t="str">
        <f>'Kalk UHR Gym'!A71</f>
        <v>Gym.</v>
      </c>
      <c r="B71" s="263" t="str">
        <f>'Kalk UHR Gym'!B71</f>
        <v>EG</v>
      </c>
      <c r="C71" s="263" t="str">
        <f>'Kalk UHR Gym'!C71</f>
        <v>B</v>
      </c>
      <c r="D71" s="292" t="str">
        <f>'Kalk UHR Gym'!D71</f>
        <v>Windfang Haupteingang</v>
      </c>
      <c r="E71" s="263" t="str">
        <f>'Kalk UHR Gym'!E71</f>
        <v>E</v>
      </c>
      <c r="F71" s="263" t="str">
        <f t="shared" si="4"/>
        <v>E J1</v>
      </c>
      <c r="G71" s="265" t="str">
        <f>'Kalk UHR Gym'!G71</f>
        <v>Stein/Sauberlauf</v>
      </c>
      <c r="H71" s="127">
        <f>'Kalk UHR Gym'!H71</f>
        <v>12.16</v>
      </c>
      <c r="I71" s="263" t="str">
        <f>VLOOKUP(F71,'Leistungswerte GR'!$C$6:$F$79,3,FALSE)</f>
        <v>J1</v>
      </c>
      <c r="J71" s="263">
        <f>VLOOKUP(I71,'Turnus BY'!D$10:E$26,2,FALSE)</f>
        <v>1</v>
      </c>
      <c r="K71" s="127">
        <f t="shared" si="0"/>
        <v>12.16</v>
      </c>
      <c r="L71" s="266">
        <f>VLOOKUP(F71,'Leistungswerte GR'!$C$6:$F$79,4,FALSE)</f>
        <v>0</v>
      </c>
      <c r="M71" s="267">
        <f t="shared" si="1"/>
        <v>0</v>
      </c>
      <c r="N71" s="421">
        <f>'SVS GR'!$F$77</f>
        <v>0</v>
      </c>
      <c r="O71" s="128">
        <f t="shared" si="2"/>
        <v>0</v>
      </c>
      <c r="P71" s="268">
        <f t="shared" si="3"/>
        <v>0</v>
      </c>
    </row>
    <row r="72" spans="1:16" s="269" customFormat="1" ht="19.5" customHeight="1" x14ac:dyDescent="0.3">
      <c r="A72" s="263" t="str">
        <f>'Kalk UHR Gym'!A72</f>
        <v>Gym.</v>
      </c>
      <c r="B72" s="263" t="str">
        <f>'Kalk UHR Gym'!B72</f>
        <v>EG</v>
      </c>
      <c r="C72" s="263" t="str">
        <f>'Kalk UHR Gym'!C72</f>
        <v>B106</v>
      </c>
      <c r="D72" s="292" t="str">
        <f>'Kalk UHR Gym'!D72</f>
        <v>Hausmeister</v>
      </c>
      <c r="E72" s="263" t="str">
        <f>'Kalk UHR Gym'!E72</f>
        <v>W</v>
      </c>
      <c r="F72" s="263" t="str">
        <f t="shared" si="4"/>
        <v>W J1</v>
      </c>
      <c r="G72" s="265" t="str">
        <f>'Kalk UHR Gym'!G72</f>
        <v>Stein</v>
      </c>
      <c r="H72" s="127">
        <f>'Kalk UHR Gym'!H72</f>
        <v>15.2</v>
      </c>
      <c r="I72" s="263" t="str">
        <f>VLOOKUP(F72,'Leistungswerte GR'!$C$6:$F$79,3,FALSE)</f>
        <v>J1</v>
      </c>
      <c r="J72" s="263">
        <f>VLOOKUP(I72,'Turnus BY'!D$10:E$26,2,FALSE)</f>
        <v>1</v>
      </c>
      <c r="K72" s="127">
        <f t="shared" si="0"/>
        <v>15.2</v>
      </c>
      <c r="L72" s="266">
        <f>VLOOKUP(F72,'Leistungswerte GR'!$C$6:$F$79,4,FALSE)</f>
        <v>0</v>
      </c>
      <c r="M72" s="267">
        <f t="shared" si="1"/>
        <v>0</v>
      </c>
      <c r="N72" s="421">
        <f>'SVS GR'!$F$77</f>
        <v>0</v>
      </c>
      <c r="O72" s="128">
        <f t="shared" si="2"/>
        <v>0</v>
      </c>
      <c r="P72" s="268">
        <f t="shared" si="3"/>
        <v>0</v>
      </c>
    </row>
    <row r="73" spans="1:16" s="269" customFormat="1" ht="19.5" customHeight="1" x14ac:dyDescent="0.3">
      <c r="A73" s="263" t="str">
        <f>'Kalk UHR Gym'!A73</f>
        <v>Gym.</v>
      </c>
      <c r="B73" s="263" t="str">
        <f>'Kalk UHR Gym'!B73</f>
        <v>EG</v>
      </c>
      <c r="C73" s="263" t="str">
        <f>'Kalk UHR Gym'!C73</f>
        <v>B</v>
      </c>
      <c r="D73" s="292" t="str">
        <f>'Kalk UHR Gym'!D73</f>
        <v>Pausenhalle und Foyer</v>
      </c>
      <c r="E73" s="263" t="str">
        <f>'Kalk UHR Gym'!E73</f>
        <v>A</v>
      </c>
      <c r="F73" s="263" t="str">
        <f t="shared" si="4"/>
        <v>A J1</v>
      </c>
      <c r="G73" s="265" t="str">
        <f>'Kalk UHR Gym'!G73</f>
        <v>Stein/Parkett</v>
      </c>
      <c r="H73" s="127">
        <f>'Kalk UHR Gym'!H73</f>
        <v>397.57</v>
      </c>
      <c r="I73" s="263" t="str">
        <f>VLOOKUP(F73,'Leistungswerte GR'!$C$6:$F$79,3,FALSE)</f>
        <v>J1</v>
      </c>
      <c r="J73" s="263">
        <f>VLOOKUP(I73,'Turnus BY'!D$10:E$26,2,FALSE)</f>
        <v>1</v>
      </c>
      <c r="K73" s="127">
        <f t="shared" si="0"/>
        <v>397.57</v>
      </c>
      <c r="L73" s="266">
        <f>VLOOKUP(F73,'Leistungswerte GR'!$C$6:$F$79,4,FALSE)</f>
        <v>0</v>
      </c>
      <c r="M73" s="267">
        <f t="shared" si="1"/>
        <v>0</v>
      </c>
      <c r="N73" s="421">
        <f>'SVS GR'!$F$77</f>
        <v>0</v>
      </c>
      <c r="O73" s="128">
        <f t="shared" si="2"/>
        <v>0</v>
      </c>
      <c r="P73" s="268">
        <f t="shared" si="3"/>
        <v>0</v>
      </c>
    </row>
    <row r="74" spans="1:16" s="269" customFormat="1" ht="19.5" customHeight="1" x14ac:dyDescent="0.3">
      <c r="A74" s="263" t="str">
        <f>'Kalk UHR Gym'!A74</f>
        <v>Gym.</v>
      </c>
      <c r="B74" s="263" t="str">
        <f>'Kalk UHR Gym'!B74</f>
        <v>EG</v>
      </c>
      <c r="C74" s="263" t="str">
        <f>'Kalk UHR Gym'!C74</f>
        <v>B</v>
      </c>
      <c r="D74" s="292" t="str">
        <f>'Kalk UHR Gym'!D74</f>
        <v>Windfang bei Pausenhalle</v>
      </c>
      <c r="E74" s="263" t="str">
        <f>'Kalk UHR Gym'!E74</f>
        <v>E</v>
      </c>
      <c r="F74" s="263" t="str">
        <f t="shared" ref="F74:F137" si="13">IF(E74="Z","Z kR",CONCATENATE(E74," ","J1"))</f>
        <v>E J1</v>
      </c>
      <c r="G74" s="265" t="str">
        <f>'Kalk UHR Gym'!G74</f>
        <v>Stein/Sauberlauf</v>
      </c>
      <c r="H74" s="127">
        <f>'Kalk UHR Gym'!H74</f>
        <v>8</v>
      </c>
      <c r="I74" s="263" t="str">
        <f>VLOOKUP(F74,'Leistungswerte GR'!$C$6:$F$79,3,FALSE)</f>
        <v>J1</v>
      </c>
      <c r="J74" s="263">
        <f>VLOOKUP(I74,'Turnus BY'!D$10:E$26,2,FALSE)</f>
        <v>1</v>
      </c>
      <c r="K74" s="127">
        <f t="shared" si="0"/>
        <v>8</v>
      </c>
      <c r="L74" s="266">
        <f>VLOOKUP(F74,'Leistungswerte GR'!$C$6:$F$79,4,FALSE)</f>
        <v>0</v>
      </c>
      <c r="M74" s="267">
        <f t="shared" si="1"/>
        <v>0</v>
      </c>
      <c r="N74" s="421">
        <f>'SVS GR'!$F$77</f>
        <v>0</v>
      </c>
      <c r="O74" s="128">
        <f t="shared" si="2"/>
        <v>0</v>
      </c>
      <c r="P74" s="268">
        <f t="shared" si="3"/>
        <v>0</v>
      </c>
    </row>
    <row r="75" spans="1:16" s="269" customFormat="1" ht="19.5" customHeight="1" x14ac:dyDescent="0.3">
      <c r="A75" s="263" t="str">
        <f>'Kalk UHR Gym'!A75</f>
        <v>Gym.</v>
      </c>
      <c r="B75" s="263" t="str">
        <f>'Kalk UHR Gym'!B75</f>
        <v>EG</v>
      </c>
      <c r="C75" s="263" t="str">
        <f>'Kalk UHR Gym'!C75</f>
        <v>B101</v>
      </c>
      <c r="D75" s="292" t="str">
        <f>'Kalk UHR Gym'!D75</f>
        <v>Kleiner Musiksaal</v>
      </c>
      <c r="E75" s="263" t="str">
        <f>'Kalk UHR Gym'!E75</f>
        <v>W</v>
      </c>
      <c r="F75" s="263" t="str">
        <f t="shared" si="13"/>
        <v>W J1</v>
      </c>
      <c r="G75" s="265" t="str">
        <f>'Kalk UHR Gym'!G75</f>
        <v>Parkett</v>
      </c>
      <c r="H75" s="127">
        <f>'Kalk UHR Gym'!H75</f>
        <v>63.2</v>
      </c>
      <c r="I75" s="263" t="str">
        <f>VLOOKUP(F75,'Leistungswerte GR'!$C$6:$F$79,3,FALSE)</f>
        <v>J1</v>
      </c>
      <c r="J75" s="263">
        <f>VLOOKUP(I75,'Turnus BY'!D$10:E$26,2,FALSE)</f>
        <v>1</v>
      </c>
      <c r="K75" s="127">
        <f t="shared" ref="K75:K167" si="14">+H75*J75</f>
        <v>63.2</v>
      </c>
      <c r="L75" s="266">
        <f>VLOOKUP(F75,'Leistungswerte GR'!$C$6:$F$79,4,FALSE)</f>
        <v>0</v>
      </c>
      <c r="M75" s="267">
        <f t="shared" ref="M75:M167" si="15">IF(ISERROR(K75/L75),0,K75/L75)</f>
        <v>0</v>
      </c>
      <c r="N75" s="421">
        <f>'SVS GR'!$F$77</f>
        <v>0</v>
      </c>
      <c r="O75" s="128">
        <f t="shared" ref="O75:O167" si="16">IF(ISERROR(H75/L75*N75),0,H75/L75*N75)</f>
        <v>0</v>
      </c>
      <c r="P75" s="268">
        <f t="shared" ref="P75:P167" si="17">+M75*N75</f>
        <v>0</v>
      </c>
    </row>
    <row r="76" spans="1:16" s="269" customFormat="1" ht="19.5" customHeight="1" x14ac:dyDescent="0.3">
      <c r="A76" s="263" t="str">
        <f>'Kalk UHR Gym'!A76</f>
        <v>Gym.</v>
      </c>
      <c r="B76" s="263" t="str">
        <f>'Kalk UHR Gym'!B76</f>
        <v>EG</v>
      </c>
      <c r="C76" s="263" t="str">
        <f>'Kalk UHR Gym'!C76</f>
        <v>B102</v>
      </c>
      <c r="D76" s="292" t="str">
        <f>'Kalk UHR Gym'!D76</f>
        <v>Instrumente</v>
      </c>
      <c r="E76" s="263" t="str">
        <f>'Kalk UHR Gym'!E76</f>
        <v>L</v>
      </c>
      <c r="F76" s="263" t="str">
        <f t="shared" si="13"/>
        <v>L J1</v>
      </c>
      <c r="G76" s="265" t="str">
        <f>'Kalk UHR Gym'!G76</f>
        <v>Parkett</v>
      </c>
      <c r="H76" s="127">
        <f>'Kalk UHR Gym'!H76</f>
        <v>16.149999999999999</v>
      </c>
      <c r="I76" s="263" t="str">
        <f>VLOOKUP(F76,'Leistungswerte GR'!$C$6:$F$79,3,FALSE)</f>
        <v>J1</v>
      </c>
      <c r="J76" s="263">
        <f>VLOOKUP(I76,'Turnus BY'!D$10:E$26,2,FALSE)</f>
        <v>1</v>
      </c>
      <c r="K76" s="127">
        <f t="shared" si="14"/>
        <v>16.149999999999999</v>
      </c>
      <c r="L76" s="266">
        <f>VLOOKUP(F76,'Leistungswerte GR'!$C$6:$F$79,4,FALSE)</f>
        <v>0</v>
      </c>
      <c r="M76" s="267">
        <f t="shared" si="15"/>
        <v>0</v>
      </c>
      <c r="N76" s="421">
        <f>'SVS GR'!$F$77</f>
        <v>0</v>
      </c>
      <c r="O76" s="128">
        <f t="shared" si="16"/>
        <v>0</v>
      </c>
      <c r="P76" s="268">
        <f t="shared" si="17"/>
        <v>0</v>
      </c>
    </row>
    <row r="77" spans="1:16" s="269" customFormat="1" ht="19.5" customHeight="1" x14ac:dyDescent="0.3">
      <c r="A77" s="263" t="str">
        <f>'Kalk UHR Gym'!A77</f>
        <v>Gym.</v>
      </c>
      <c r="B77" s="263" t="str">
        <f>'Kalk UHR Gym'!B77</f>
        <v>EG</v>
      </c>
      <c r="C77" s="263" t="str">
        <f>'Kalk UHR Gym'!C77</f>
        <v>B103</v>
      </c>
      <c r="D77" s="292" t="str">
        <f>'Kalk UHR Gym'!D77</f>
        <v>Großer Musiksaal</v>
      </c>
      <c r="E77" s="263" t="str">
        <f>'Kalk UHR Gym'!E77</f>
        <v>W</v>
      </c>
      <c r="F77" s="263" t="str">
        <f t="shared" si="13"/>
        <v>W J1</v>
      </c>
      <c r="G77" s="265" t="str">
        <f>'Kalk UHR Gym'!G77</f>
        <v>Parkett</v>
      </c>
      <c r="H77" s="127">
        <f>'Kalk UHR Gym'!H77</f>
        <v>87.35</v>
      </c>
      <c r="I77" s="263" t="str">
        <f>VLOOKUP(F77,'Leistungswerte GR'!$C$6:$F$79,3,FALSE)</f>
        <v>J1</v>
      </c>
      <c r="J77" s="263">
        <f>VLOOKUP(I77,'Turnus BY'!D$10:E$26,2,FALSE)</f>
        <v>1</v>
      </c>
      <c r="K77" s="127">
        <f t="shared" si="14"/>
        <v>87.35</v>
      </c>
      <c r="L77" s="266">
        <f>VLOOKUP(F77,'Leistungswerte GR'!$C$6:$F$79,4,FALSE)</f>
        <v>0</v>
      </c>
      <c r="M77" s="267">
        <f t="shared" si="15"/>
        <v>0</v>
      </c>
      <c r="N77" s="421">
        <f>'SVS GR'!$F$77</f>
        <v>0</v>
      </c>
      <c r="O77" s="128">
        <f t="shared" si="16"/>
        <v>0</v>
      </c>
      <c r="P77" s="268">
        <f t="shared" si="17"/>
        <v>0</v>
      </c>
    </row>
    <row r="78" spans="1:16" s="269" customFormat="1" ht="19.5" customHeight="1" x14ac:dyDescent="0.3">
      <c r="A78" s="263" t="str">
        <f>'Kalk UHR Gym'!A78</f>
        <v>Gym.</v>
      </c>
      <c r="B78" s="263" t="str">
        <f>'Kalk UHR Gym'!B78</f>
        <v>EG</v>
      </c>
      <c r="C78" s="263" t="str">
        <f>'Kalk UHR Gym'!C78</f>
        <v>A</v>
      </c>
      <c r="D78" s="292" t="str">
        <f>'Kalk UHR Gym'!D78</f>
        <v>Treppenhaus bei WCs</v>
      </c>
      <c r="E78" s="263" t="str">
        <f>'Kalk UHR Gym'!E78</f>
        <v>T</v>
      </c>
      <c r="F78" s="263" t="str">
        <f t="shared" si="13"/>
        <v>T J1</v>
      </c>
      <c r="G78" s="265" t="str">
        <f>'Kalk UHR Gym'!G78</f>
        <v>Stein</v>
      </c>
      <c r="H78" s="127">
        <f>'Kalk UHR Gym'!H78</f>
        <v>37.450000000000003</v>
      </c>
      <c r="I78" s="263" t="str">
        <f>VLOOKUP(F78,'Leistungswerte GR'!$C$6:$F$79,3,FALSE)</f>
        <v>J1</v>
      </c>
      <c r="J78" s="263">
        <f>VLOOKUP(I78,'Turnus BY'!D$10:E$26,2,FALSE)</f>
        <v>1</v>
      </c>
      <c r="K78" s="127">
        <f t="shared" si="14"/>
        <v>37.450000000000003</v>
      </c>
      <c r="L78" s="266">
        <f>VLOOKUP(F78,'Leistungswerte GR'!$C$6:$F$79,4,FALSE)</f>
        <v>0</v>
      </c>
      <c r="M78" s="267">
        <f t="shared" si="15"/>
        <v>0</v>
      </c>
      <c r="N78" s="421">
        <f>'SVS GR'!$F$77</f>
        <v>0</v>
      </c>
      <c r="O78" s="128">
        <f t="shared" si="16"/>
        <v>0</v>
      </c>
      <c r="P78" s="268">
        <f t="shared" si="17"/>
        <v>0</v>
      </c>
    </row>
    <row r="79" spans="1:16" s="269" customFormat="1" ht="19.5" customHeight="1" x14ac:dyDescent="0.3">
      <c r="A79" s="263" t="str">
        <f>'Kalk UHR Gym'!A79</f>
        <v>Gym.</v>
      </c>
      <c r="B79" s="263" t="str">
        <f>'Kalk UHR Gym'!B79</f>
        <v>EG</v>
      </c>
      <c r="C79" s="263" t="str">
        <f>'Kalk UHR Gym'!C79</f>
        <v>A101</v>
      </c>
      <c r="D79" s="292" t="str">
        <f>'Kalk UHR Gym'!D79</f>
        <v>WC H</v>
      </c>
      <c r="E79" s="263" t="str">
        <f>'Kalk UHR Gym'!E79</f>
        <v>S</v>
      </c>
      <c r="F79" s="263" t="str">
        <f t="shared" si="13"/>
        <v>S J1</v>
      </c>
      <c r="G79" s="265" t="str">
        <f>'Kalk UHR Gym'!G79</f>
        <v>Fliesen</v>
      </c>
      <c r="H79" s="127">
        <f>'Kalk UHR Gym'!H79</f>
        <v>20.65</v>
      </c>
      <c r="I79" s="263" t="str">
        <f>VLOOKUP(F79,'Leistungswerte GR'!$C$6:$F$79,3,FALSE)</f>
        <v>J1</v>
      </c>
      <c r="J79" s="263">
        <f>VLOOKUP(I79,'Turnus BY'!D$10:E$26,2,FALSE)</f>
        <v>1</v>
      </c>
      <c r="K79" s="127">
        <f t="shared" si="14"/>
        <v>20.65</v>
      </c>
      <c r="L79" s="266">
        <f>VLOOKUP(F79,'Leistungswerte GR'!$C$6:$F$79,4,FALSE)</f>
        <v>0</v>
      </c>
      <c r="M79" s="267">
        <f t="shared" si="15"/>
        <v>0</v>
      </c>
      <c r="N79" s="421">
        <f>'SVS GR'!$F$77</f>
        <v>0</v>
      </c>
      <c r="O79" s="128">
        <f t="shared" si="16"/>
        <v>0</v>
      </c>
      <c r="P79" s="268">
        <f t="shared" si="17"/>
        <v>0</v>
      </c>
    </row>
    <row r="80" spans="1:16" s="269" customFormat="1" ht="19.5" customHeight="1" x14ac:dyDescent="0.3">
      <c r="A80" s="263" t="str">
        <f>'Kalk UHR Gym'!A80</f>
        <v>Gym.</v>
      </c>
      <c r="B80" s="263" t="str">
        <f>'Kalk UHR Gym'!B80</f>
        <v>EG</v>
      </c>
      <c r="C80" s="263" t="str">
        <f>'Kalk UHR Gym'!C80</f>
        <v>A103</v>
      </c>
      <c r="D80" s="292" t="str">
        <f>'Kalk UHR Gym'!D80</f>
        <v xml:space="preserve">WC D </v>
      </c>
      <c r="E80" s="263" t="str">
        <f>'Kalk UHR Gym'!E80</f>
        <v>S</v>
      </c>
      <c r="F80" s="263" t="str">
        <f t="shared" si="13"/>
        <v>S J1</v>
      </c>
      <c r="G80" s="265" t="str">
        <f>'Kalk UHR Gym'!G80</f>
        <v>Fliesen</v>
      </c>
      <c r="H80" s="127">
        <f>'Kalk UHR Gym'!H80</f>
        <v>21.75</v>
      </c>
      <c r="I80" s="263" t="str">
        <f>VLOOKUP(F80,'Leistungswerte GR'!$C$6:$F$79,3,FALSE)</f>
        <v>J1</v>
      </c>
      <c r="J80" s="263">
        <f>VLOOKUP(I80,'Turnus BY'!D$10:E$26,2,FALSE)</f>
        <v>1</v>
      </c>
      <c r="K80" s="127">
        <f t="shared" si="14"/>
        <v>21.75</v>
      </c>
      <c r="L80" s="266">
        <f>VLOOKUP(F80,'Leistungswerte GR'!$C$6:$F$79,4,FALSE)</f>
        <v>0</v>
      </c>
      <c r="M80" s="267">
        <f t="shared" si="15"/>
        <v>0</v>
      </c>
      <c r="N80" s="421">
        <f>'SVS GR'!$F$77</f>
        <v>0</v>
      </c>
      <c r="O80" s="128">
        <f t="shared" si="16"/>
        <v>0</v>
      </c>
      <c r="P80" s="268">
        <f t="shared" si="17"/>
        <v>0</v>
      </c>
    </row>
    <row r="81" spans="1:16" s="269" customFormat="1" ht="19.5" customHeight="1" x14ac:dyDescent="0.3">
      <c r="A81" s="263" t="str">
        <f>'Kalk UHR Gym'!A81</f>
        <v>Gym.</v>
      </c>
      <c r="B81" s="263" t="str">
        <f>'Kalk UHR Gym'!B81</f>
        <v>EG</v>
      </c>
      <c r="C81" s="263">
        <f>'Kalk UHR Gym'!C81</f>
        <v>0</v>
      </c>
      <c r="D81" s="292" t="str">
        <f>'Kalk UHR Gym'!D81</f>
        <v>Aufzug</v>
      </c>
      <c r="E81" s="263" t="str">
        <f>'Kalk UHR Gym'!E81</f>
        <v>AU</v>
      </c>
      <c r="F81" s="263" t="str">
        <f t="shared" si="13"/>
        <v>AU J1</v>
      </c>
      <c r="G81" s="265" t="str">
        <f>'Kalk UHR Gym'!G81</f>
        <v>Gumminoppen</v>
      </c>
      <c r="H81" s="127">
        <f>'Kalk UHR Gym'!H81</f>
        <v>2.2000000000000002</v>
      </c>
      <c r="I81" s="263" t="str">
        <f>VLOOKUP(F81,'Leistungswerte GR'!$C$6:$F$79,3,FALSE)</f>
        <v>J1</v>
      </c>
      <c r="J81" s="263">
        <f>VLOOKUP(I81,'Turnus BY'!D$10:E$26,2,FALSE)</f>
        <v>1</v>
      </c>
      <c r="K81" s="127">
        <f t="shared" si="14"/>
        <v>2.2000000000000002</v>
      </c>
      <c r="L81" s="266">
        <f>VLOOKUP(F81,'Leistungswerte GR'!$C$6:$F$79,4,FALSE)</f>
        <v>0</v>
      </c>
      <c r="M81" s="267">
        <f t="shared" si="15"/>
        <v>0</v>
      </c>
      <c r="N81" s="421">
        <f>'SVS GR'!$F$77</f>
        <v>0</v>
      </c>
      <c r="O81" s="128">
        <f t="shared" si="16"/>
        <v>0</v>
      </c>
      <c r="P81" s="268">
        <f t="shared" si="17"/>
        <v>0</v>
      </c>
    </row>
    <row r="82" spans="1:16" s="269" customFormat="1" ht="19.5" customHeight="1" x14ac:dyDescent="0.3">
      <c r="A82" s="263" t="str">
        <f>'Kalk UHR Gym'!A82</f>
        <v>Gym.</v>
      </c>
      <c r="B82" s="263" t="str">
        <f>'Kalk UHR Gym'!B82</f>
        <v>EG</v>
      </c>
      <c r="C82" s="263" t="str">
        <f>'Kalk UHR Gym'!C82</f>
        <v>A102</v>
      </c>
      <c r="D82" s="292" t="str">
        <f>'Kalk UHR Gym'!D82</f>
        <v>Mehrzweckraum</v>
      </c>
      <c r="E82" s="263" t="str">
        <f>'Kalk UHR Gym'!E82</f>
        <v>G</v>
      </c>
      <c r="F82" s="263" t="str">
        <f t="shared" si="13"/>
        <v>G J1</v>
      </c>
      <c r="G82" s="265" t="str">
        <f>'Kalk UHR Gym'!G82</f>
        <v>Gumminoppen</v>
      </c>
      <c r="H82" s="127">
        <f>'Kalk UHR Gym'!H82</f>
        <v>82.15</v>
      </c>
      <c r="I82" s="263" t="str">
        <f>VLOOKUP(F82,'Leistungswerte GR'!$C$6:$F$79,3,FALSE)</f>
        <v>J1</v>
      </c>
      <c r="J82" s="263">
        <f>VLOOKUP(I82,'Turnus BY'!D$10:E$26,2,FALSE)</f>
        <v>1</v>
      </c>
      <c r="K82" s="127">
        <f>+H82*J82</f>
        <v>82.15</v>
      </c>
      <c r="L82" s="266">
        <f>VLOOKUP(F82,'Leistungswerte GR'!$C$6:$F$79,4,FALSE)</f>
        <v>0</v>
      </c>
      <c r="M82" s="267">
        <f>IF(ISERROR(K82/L82),0,K82/L82)</f>
        <v>0</v>
      </c>
      <c r="N82" s="421">
        <f>'SVS GR'!$F$77</f>
        <v>0</v>
      </c>
      <c r="O82" s="128">
        <f>IF(ISERROR(H82/L82*N82),0,H82/L82*N82)</f>
        <v>0</v>
      </c>
      <c r="P82" s="268">
        <f>+M82*N82</f>
        <v>0</v>
      </c>
    </row>
    <row r="83" spans="1:16" s="269" customFormat="1" ht="19.5" customHeight="1" x14ac:dyDescent="0.3">
      <c r="A83" s="263" t="str">
        <f>'Kalk UHR Gym'!A83</f>
        <v>Gym.</v>
      </c>
      <c r="B83" s="263" t="str">
        <f>'Kalk UHR Gym'!B83</f>
        <v>EG</v>
      </c>
      <c r="C83" s="263" t="str">
        <f>'Kalk UHR Gym'!C83</f>
        <v>A104</v>
      </c>
      <c r="D83" s="292" t="str">
        <f>'Kalk UHR Gym'!D83</f>
        <v>Klassenraum</v>
      </c>
      <c r="E83" s="263" t="str">
        <f>'Kalk UHR Gym'!E83</f>
        <v>U</v>
      </c>
      <c r="F83" s="263" t="str">
        <f t="shared" si="13"/>
        <v>U J1</v>
      </c>
      <c r="G83" s="265" t="str">
        <f>'Kalk UHR Gym'!G83</f>
        <v>Nadelfilz</v>
      </c>
      <c r="H83" s="127">
        <f>'Kalk UHR Gym'!H83</f>
        <v>65.8</v>
      </c>
      <c r="I83" s="263" t="str">
        <f>VLOOKUP(F83,'Leistungswerte GR'!$C$6:$F$79,3,FALSE)</f>
        <v>J1</v>
      </c>
      <c r="J83" s="263">
        <f>VLOOKUP(I83,'Turnus BY'!D$10:E$26,2,FALSE)</f>
        <v>1</v>
      </c>
      <c r="K83" s="127">
        <f>+H83*J83</f>
        <v>65.8</v>
      </c>
      <c r="L83" s="266">
        <f>VLOOKUP(F83,'Leistungswerte GR'!$C$6:$F$79,4,FALSE)</f>
        <v>0</v>
      </c>
      <c r="M83" s="267">
        <f>IF(ISERROR(K83/L83),0,K83/L83)</f>
        <v>0</v>
      </c>
      <c r="N83" s="421">
        <f>'SVS GR'!$F$77</f>
        <v>0</v>
      </c>
      <c r="O83" s="128">
        <f>IF(ISERROR(H83/L83*N83),0,H83/L83*N83)</f>
        <v>0</v>
      </c>
      <c r="P83" s="268">
        <f>+M83*N83</f>
        <v>0</v>
      </c>
    </row>
    <row r="84" spans="1:16" s="269" customFormat="1" ht="19.5" customHeight="1" x14ac:dyDescent="0.3">
      <c r="A84" s="263" t="str">
        <f>'Kalk UHR Gym'!A84</f>
        <v>Gym.</v>
      </c>
      <c r="B84" s="263" t="str">
        <f>'Kalk UHR Gym'!B84</f>
        <v>EG</v>
      </c>
      <c r="C84" s="263" t="str">
        <f>'Kalk UHR Gym'!C84</f>
        <v>A105</v>
      </c>
      <c r="D84" s="292" t="str">
        <f>'Kalk UHR Gym'!D84</f>
        <v>Kunstraum</v>
      </c>
      <c r="E84" s="263" t="str">
        <f>'Kalk UHR Gym'!E84</f>
        <v>W</v>
      </c>
      <c r="F84" s="263" t="str">
        <f t="shared" si="13"/>
        <v>W J1</v>
      </c>
      <c r="G84" s="265" t="str">
        <f>'Kalk UHR Gym'!G84</f>
        <v>Parkett</v>
      </c>
      <c r="H84" s="127">
        <f>'Kalk UHR Gym'!H84</f>
        <v>72.849999999999994</v>
      </c>
      <c r="I84" s="263" t="str">
        <f>VLOOKUP(F84,'Leistungswerte GR'!$C$6:$F$79,3,FALSE)</f>
        <v>J1</v>
      </c>
      <c r="J84" s="263">
        <f>VLOOKUP(I84,'Turnus BY'!D$10:E$26,2,FALSE)</f>
        <v>1</v>
      </c>
      <c r="K84" s="127">
        <f t="shared" si="14"/>
        <v>72.849999999999994</v>
      </c>
      <c r="L84" s="266">
        <f>VLOOKUP(F84,'Leistungswerte GR'!$C$6:$F$79,4,FALSE)</f>
        <v>0</v>
      </c>
      <c r="M84" s="267">
        <f t="shared" si="15"/>
        <v>0</v>
      </c>
      <c r="N84" s="421">
        <f>'SVS GR'!$F$77</f>
        <v>0</v>
      </c>
      <c r="O84" s="128">
        <f t="shared" si="16"/>
        <v>0</v>
      </c>
      <c r="P84" s="268">
        <f t="shared" si="17"/>
        <v>0</v>
      </c>
    </row>
    <row r="85" spans="1:16" s="269" customFormat="1" ht="19.5" customHeight="1" x14ac:dyDescent="0.3">
      <c r="A85" s="263" t="str">
        <f>'Kalk UHR Gym'!A85</f>
        <v>Gym.</v>
      </c>
      <c r="B85" s="263" t="str">
        <f>'Kalk UHR Gym'!B85</f>
        <v>EG</v>
      </c>
      <c r="C85" s="263" t="str">
        <f>'Kalk UHR Gym'!C85</f>
        <v>A106</v>
      </c>
      <c r="D85" s="292" t="str">
        <f>'Kalk UHR Gym'!D85</f>
        <v>Klassenraum</v>
      </c>
      <c r="E85" s="263" t="str">
        <f>'Kalk UHR Gym'!E85</f>
        <v>U</v>
      </c>
      <c r="F85" s="263" t="str">
        <f t="shared" si="13"/>
        <v>U J1</v>
      </c>
      <c r="G85" s="265" t="str">
        <f>'Kalk UHR Gym'!G85</f>
        <v>Nadelfilz</v>
      </c>
      <c r="H85" s="127">
        <f>'Kalk UHR Gym'!H85</f>
        <v>68.150000000000006</v>
      </c>
      <c r="I85" s="263" t="str">
        <f>VLOOKUP(F85,'Leistungswerte GR'!$C$6:$F$79,3,FALSE)</f>
        <v>J1</v>
      </c>
      <c r="J85" s="263">
        <f>VLOOKUP(I85,'Turnus BY'!D$10:E$26,2,FALSE)</f>
        <v>1</v>
      </c>
      <c r="K85" s="127">
        <f>+H85*J85</f>
        <v>68.150000000000006</v>
      </c>
      <c r="L85" s="266">
        <f>VLOOKUP(F85,'Leistungswerte GR'!$C$6:$F$79,4,FALSE)</f>
        <v>0</v>
      </c>
      <c r="M85" s="267">
        <f>IF(ISERROR(K85/L85),0,K85/L85)</f>
        <v>0</v>
      </c>
      <c r="N85" s="421">
        <f>'SVS GR'!$F$77</f>
        <v>0</v>
      </c>
      <c r="O85" s="128">
        <f>IF(ISERROR(H85/L85*N85),0,H85/L85*N85)</f>
        <v>0</v>
      </c>
      <c r="P85" s="268">
        <f>+M85*N85</f>
        <v>0</v>
      </c>
    </row>
    <row r="86" spans="1:16" s="269" customFormat="1" ht="19.5" customHeight="1" x14ac:dyDescent="0.3">
      <c r="A86" s="263" t="str">
        <f>'Kalk UHR Gym'!A86</f>
        <v>Gym.</v>
      </c>
      <c r="B86" s="263" t="str">
        <f>'Kalk UHR Gym'!B86</f>
        <v>EG</v>
      </c>
      <c r="C86" s="263" t="str">
        <f>'Kalk UHR Gym'!C86</f>
        <v>A107</v>
      </c>
      <c r="D86" s="292" t="str">
        <f>'Kalk UHR Gym'!D86</f>
        <v>Kunst Vorbereitung</v>
      </c>
      <c r="E86" s="263" t="str">
        <f>'Kalk UHR Gym'!E86</f>
        <v>V</v>
      </c>
      <c r="F86" s="263" t="str">
        <f t="shared" si="13"/>
        <v>V J1</v>
      </c>
      <c r="G86" s="265" t="str">
        <f>'Kalk UHR Gym'!G86</f>
        <v>Parkett</v>
      </c>
      <c r="H86" s="127">
        <f>'Kalk UHR Gym'!H86</f>
        <v>50.3</v>
      </c>
      <c r="I86" s="263" t="str">
        <f>VLOOKUP(F86,'Leistungswerte GR'!$C$6:$F$79,3,FALSE)</f>
        <v>J1</v>
      </c>
      <c r="J86" s="263">
        <f>VLOOKUP(I86,'Turnus BY'!D$10:E$26,2,FALSE)</f>
        <v>1</v>
      </c>
      <c r="K86" s="127">
        <f t="shared" si="14"/>
        <v>50.3</v>
      </c>
      <c r="L86" s="266">
        <f>VLOOKUP(F86,'Leistungswerte GR'!$C$6:$F$79,4,FALSE)</f>
        <v>0</v>
      </c>
      <c r="M86" s="267">
        <f t="shared" si="15"/>
        <v>0</v>
      </c>
      <c r="N86" s="421">
        <f>'SVS GR'!$F$77</f>
        <v>0</v>
      </c>
      <c r="O86" s="128">
        <f t="shared" si="16"/>
        <v>0</v>
      </c>
      <c r="P86" s="268">
        <f t="shared" si="17"/>
        <v>0</v>
      </c>
    </row>
    <row r="87" spans="1:16" s="269" customFormat="1" ht="19.5" customHeight="1" x14ac:dyDescent="0.3">
      <c r="A87" s="263" t="str">
        <f>'Kalk UHR Gym'!A87</f>
        <v>Gym.</v>
      </c>
      <c r="B87" s="263" t="str">
        <f>'Kalk UHR Gym'!B87</f>
        <v>EG</v>
      </c>
      <c r="C87" s="263" t="str">
        <f>'Kalk UHR Gym'!C87</f>
        <v>A108</v>
      </c>
      <c r="D87" s="292" t="str">
        <f>'Kalk UHR Gym'!D87</f>
        <v>Keramikwerkstatt</v>
      </c>
      <c r="E87" s="263" t="str">
        <f>'Kalk UHR Gym'!E87</f>
        <v>W</v>
      </c>
      <c r="F87" s="263" t="str">
        <f t="shared" si="13"/>
        <v>W J1</v>
      </c>
      <c r="G87" s="265" t="str">
        <f>'Kalk UHR Gym'!G87</f>
        <v>Parkett</v>
      </c>
      <c r="H87" s="127">
        <f>'Kalk UHR Gym'!H87</f>
        <v>18</v>
      </c>
      <c r="I87" s="263" t="str">
        <f>VLOOKUP(F87,'Leistungswerte GR'!$C$6:$F$79,3,FALSE)</f>
        <v>J1</v>
      </c>
      <c r="J87" s="263">
        <f>VLOOKUP(I87,'Turnus BY'!D$10:E$26,2,FALSE)</f>
        <v>1</v>
      </c>
      <c r="K87" s="127">
        <f>+H87*J87</f>
        <v>18</v>
      </c>
      <c r="L87" s="266">
        <f>VLOOKUP(F87,'Leistungswerte GR'!$C$6:$F$79,4,FALSE)</f>
        <v>0</v>
      </c>
      <c r="M87" s="267">
        <f>IF(ISERROR(K87/L87),0,K87/L87)</f>
        <v>0</v>
      </c>
      <c r="N87" s="421">
        <f>'SVS GR'!$F$77</f>
        <v>0</v>
      </c>
      <c r="O87" s="128">
        <f>IF(ISERROR(H87/L87*N87),0,H87/L87*N87)</f>
        <v>0</v>
      </c>
      <c r="P87" s="268">
        <f>+M87*N87</f>
        <v>0</v>
      </c>
    </row>
    <row r="88" spans="1:16" s="269" customFormat="1" ht="19.5" customHeight="1" x14ac:dyDescent="0.3">
      <c r="A88" s="263" t="str">
        <f>'Kalk UHR Gym'!A88</f>
        <v>Gym.</v>
      </c>
      <c r="B88" s="263" t="str">
        <f>'Kalk UHR Gym'!B88</f>
        <v>EG</v>
      </c>
      <c r="C88" s="263" t="str">
        <f>'Kalk UHR Gym'!C88</f>
        <v>A109</v>
      </c>
      <c r="D88" s="292" t="str">
        <f>'Kalk UHR Gym'!D88</f>
        <v>Klassenraum</v>
      </c>
      <c r="E88" s="263" t="str">
        <f>'Kalk UHR Gym'!E88</f>
        <v>U</v>
      </c>
      <c r="F88" s="263" t="str">
        <f t="shared" si="13"/>
        <v>U J1</v>
      </c>
      <c r="G88" s="265" t="str">
        <f>'Kalk UHR Gym'!G88</f>
        <v>Parkett</v>
      </c>
      <c r="H88" s="127">
        <f>'Kalk UHR Gym'!H88</f>
        <v>66.7</v>
      </c>
      <c r="I88" s="263" t="str">
        <f>VLOOKUP(F88,'Leistungswerte GR'!$C$6:$F$79,3,FALSE)</f>
        <v>J1</v>
      </c>
      <c r="J88" s="263">
        <f>VLOOKUP(I88,'Turnus BY'!D$10:E$26,2,FALSE)</f>
        <v>1</v>
      </c>
      <c r="K88" s="127">
        <f t="shared" si="14"/>
        <v>66.7</v>
      </c>
      <c r="L88" s="266">
        <f>VLOOKUP(F88,'Leistungswerte GR'!$C$6:$F$79,4,FALSE)</f>
        <v>0</v>
      </c>
      <c r="M88" s="267">
        <f t="shared" si="15"/>
        <v>0</v>
      </c>
      <c r="N88" s="421">
        <f>'SVS GR'!$F$77</f>
        <v>0</v>
      </c>
      <c r="O88" s="128">
        <f t="shared" si="16"/>
        <v>0</v>
      </c>
      <c r="P88" s="268">
        <f t="shared" si="17"/>
        <v>0</v>
      </c>
    </row>
    <row r="89" spans="1:16" s="269" customFormat="1" ht="19.5" customHeight="1" x14ac:dyDescent="0.3">
      <c r="A89" s="263" t="str">
        <f>'Kalk UHR Gym'!A89</f>
        <v>Gym.</v>
      </c>
      <c r="B89" s="263" t="str">
        <f>'Kalk UHR Gym'!B89</f>
        <v>EG</v>
      </c>
      <c r="C89" s="263">
        <f>'Kalk UHR Gym'!C89</f>
        <v>0</v>
      </c>
      <c r="D89" s="292" t="str">
        <f>'Kalk UHR Gym'!D89</f>
        <v>Treppenhaus bei A109</v>
      </c>
      <c r="E89" s="263" t="str">
        <f>'Kalk UHR Gym'!E89</f>
        <v>T</v>
      </c>
      <c r="F89" s="263" t="str">
        <f t="shared" si="13"/>
        <v>T J1</v>
      </c>
      <c r="G89" s="265" t="str">
        <f>'Kalk UHR Gym'!G89</f>
        <v>Gumminoppen</v>
      </c>
      <c r="H89" s="127">
        <f>'Kalk UHR Gym'!H89</f>
        <v>35.479999999999997</v>
      </c>
      <c r="I89" s="263" t="str">
        <f>VLOOKUP(F89,'Leistungswerte GR'!$C$6:$F$79,3,FALSE)</f>
        <v>J1</v>
      </c>
      <c r="J89" s="263">
        <f>VLOOKUP(I89,'Turnus BY'!D$10:E$26,2,FALSE)</f>
        <v>1</v>
      </c>
      <c r="K89" s="127">
        <f t="shared" si="14"/>
        <v>35.479999999999997</v>
      </c>
      <c r="L89" s="266">
        <f>VLOOKUP(F89,'Leistungswerte GR'!$C$6:$F$79,4,FALSE)</f>
        <v>0</v>
      </c>
      <c r="M89" s="267">
        <f t="shared" si="15"/>
        <v>0</v>
      </c>
      <c r="N89" s="421">
        <f>'SVS GR'!$F$77</f>
        <v>0</v>
      </c>
      <c r="O89" s="128">
        <f t="shared" si="16"/>
        <v>0</v>
      </c>
      <c r="P89" s="268">
        <f t="shared" si="17"/>
        <v>0</v>
      </c>
    </row>
    <row r="90" spans="1:16" s="269" customFormat="1" ht="19.5" customHeight="1" x14ac:dyDescent="0.3">
      <c r="A90" s="263" t="str">
        <f>'Kalk UHR Gym'!A90</f>
        <v>Gym.</v>
      </c>
      <c r="B90" s="263" t="str">
        <f>'Kalk UHR Gym'!B90</f>
        <v>EG</v>
      </c>
      <c r="C90" s="263" t="str">
        <f>'Kalk UHR Gym'!C90</f>
        <v>A111</v>
      </c>
      <c r="D90" s="292" t="str">
        <f>'Kalk UHR Gym'!D90</f>
        <v>Kunst</v>
      </c>
      <c r="E90" s="263" t="str">
        <f>'Kalk UHR Gym'!E90</f>
        <v>W</v>
      </c>
      <c r="F90" s="263" t="str">
        <f t="shared" si="13"/>
        <v>W J1</v>
      </c>
      <c r="G90" s="265" t="str">
        <f>'Kalk UHR Gym'!G90</f>
        <v>Parkett</v>
      </c>
      <c r="H90" s="127">
        <f>'Kalk UHR Gym'!H90</f>
        <v>82.7</v>
      </c>
      <c r="I90" s="263" t="str">
        <f>VLOOKUP(F90,'Leistungswerte GR'!$C$6:$F$79,3,FALSE)</f>
        <v>J1</v>
      </c>
      <c r="J90" s="263">
        <f>VLOOKUP(I90,'Turnus BY'!D$10:E$26,2,FALSE)</f>
        <v>1</v>
      </c>
      <c r="K90" s="127">
        <f t="shared" si="14"/>
        <v>82.7</v>
      </c>
      <c r="L90" s="266">
        <f>VLOOKUP(F90,'Leistungswerte GR'!$C$6:$F$79,4,FALSE)</f>
        <v>0</v>
      </c>
      <c r="M90" s="267">
        <f t="shared" si="15"/>
        <v>0</v>
      </c>
      <c r="N90" s="421">
        <f>'SVS GR'!$F$77</f>
        <v>0</v>
      </c>
      <c r="O90" s="128">
        <f t="shared" si="16"/>
        <v>0</v>
      </c>
      <c r="P90" s="268">
        <f t="shared" si="17"/>
        <v>0</v>
      </c>
    </row>
    <row r="91" spans="1:16" s="269" customFormat="1" ht="19.5" customHeight="1" x14ac:dyDescent="0.3">
      <c r="A91" s="263" t="str">
        <f>'Kalk UHR Gym'!A91</f>
        <v>Gym.</v>
      </c>
      <c r="B91" s="263" t="str">
        <f>'Kalk UHR Gym'!B91</f>
        <v>EG</v>
      </c>
      <c r="C91" s="263" t="str">
        <f>'Kalk UHR Gym'!C91</f>
        <v>A112</v>
      </c>
      <c r="D91" s="292" t="str">
        <f>'Kalk UHR Gym'!D91</f>
        <v>JSA (Büro)</v>
      </c>
      <c r="E91" s="263" t="str">
        <f>'Kalk UHR Gym'!E91</f>
        <v>B</v>
      </c>
      <c r="F91" s="263" t="str">
        <f t="shared" si="13"/>
        <v>B J1</v>
      </c>
      <c r="G91" s="265" t="str">
        <f>'Kalk UHR Gym'!G91</f>
        <v>Nadelfilz</v>
      </c>
      <c r="H91" s="127">
        <f>'Kalk UHR Gym'!H91</f>
        <v>41.4</v>
      </c>
      <c r="I91" s="263" t="str">
        <f>VLOOKUP(F91,'Leistungswerte GR'!$C$6:$F$79,3,FALSE)</f>
        <v>J1</v>
      </c>
      <c r="J91" s="263">
        <f>VLOOKUP(I91,'Turnus BY'!D$10:E$26,2,FALSE)</f>
        <v>1</v>
      </c>
      <c r="K91" s="127">
        <f>+H91*J91</f>
        <v>41.4</v>
      </c>
      <c r="L91" s="266">
        <f>VLOOKUP(F91,'Leistungswerte GR'!$C$6:$F$79,4,FALSE)</f>
        <v>0</v>
      </c>
      <c r="M91" s="267">
        <f>IF(ISERROR(K91/L91),0,K91/L91)</f>
        <v>0</v>
      </c>
      <c r="N91" s="421">
        <f>'SVS GR'!$F$77</f>
        <v>0</v>
      </c>
      <c r="O91" s="128">
        <f>IF(ISERROR(H91/L91*N91),0,H91/L91*N91)</f>
        <v>0</v>
      </c>
      <c r="P91" s="268">
        <f>+M91*N91</f>
        <v>0</v>
      </c>
    </row>
    <row r="92" spans="1:16" s="269" customFormat="1" ht="19.5" customHeight="1" x14ac:dyDescent="0.3">
      <c r="A92" s="263" t="str">
        <f>'Kalk UHR Gym'!A92</f>
        <v>Gym.</v>
      </c>
      <c r="B92" s="263" t="str">
        <f>'Kalk UHR Gym'!B92</f>
        <v>EG</v>
      </c>
      <c r="C92" s="263" t="str">
        <f>'Kalk UHR Gym'!C92</f>
        <v>A113</v>
      </c>
      <c r="D92" s="292" t="str">
        <f>'Kalk UHR Gym'!D92</f>
        <v>Kunst Vorbereitung</v>
      </c>
      <c r="E92" s="263" t="str">
        <f>'Kalk UHR Gym'!E92</f>
        <v>V</v>
      </c>
      <c r="F92" s="263" t="str">
        <f t="shared" si="13"/>
        <v>V J1</v>
      </c>
      <c r="G92" s="265" t="str">
        <f>'Kalk UHR Gym'!G92</f>
        <v>Parkett</v>
      </c>
      <c r="H92" s="127">
        <f>'Kalk UHR Gym'!H92</f>
        <v>30.4</v>
      </c>
      <c r="I92" s="263" t="str">
        <f>VLOOKUP(F92,'Leistungswerte GR'!$C$6:$F$79,3,FALSE)</f>
        <v>J1</v>
      </c>
      <c r="J92" s="263">
        <f>VLOOKUP(I92,'Turnus BY'!D$10:E$26,2,FALSE)</f>
        <v>1</v>
      </c>
      <c r="K92" s="127">
        <f t="shared" si="14"/>
        <v>30.4</v>
      </c>
      <c r="L92" s="266">
        <f>VLOOKUP(F92,'Leistungswerte GR'!$C$6:$F$79,4,FALSE)</f>
        <v>0</v>
      </c>
      <c r="M92" s="267">
        <f t="shared" si="15"/>
        <v>0</v>
      </c>
      <c r="N92" s="421">
        <f>'SVS GR'!$F$77</f>
        <v>0</v>
      </c>
      <c r="O92" s="128">
        <f t="shared" si="16"/>
        <v>0</v>
      </c>
      <c r="P92" s="268">
        <f t="shared" si="17"/>
        <v>0</v>
      </c>
    </row>
    <row r="93" spans="1:16" s="269" customFormat="1" ht="19.5" customHeight="1" x14ac:dyDescent="0.3">
      <c r="A93" s="263" t="str">
        <f>'Kalk UHR Gym'!A93</f>
        <v>Gym.</v>
      </c>
      <c r="B93" s="263" t="str">
        <f>'Kalk UHR Gym'!B93</f>
        <v>EG</v>
      </c>
      <c r="C93" s="263" t="str">
        <f>'Kalk UHR Gym'!C93</f>
        <v>A114</v>
      </c>
      <c r="D93" s="292" t="str">
        <f>'Kalk UHR Gym'!D93</f>
        <v>Klassenraum</v>
      </c>
      <c r="E93" s="263" t="str">
        <f>'Kalk UHR Gym'!E93</f>
        <v>U</v>
      </c>
      <c r="F93" s="263" t="str">
        <f t="shared" si="13"/>
        <v>U J1</v>
      </c>
      <c r="G93" s="265" t="str">
        <f>'Kalk UHR Gym'!G93</f>
        <v>Nadelfilz</v>
      </c>
      <c r="H93" s="127">
        <f>'Kalk UHR Gym'!H93</f>
        <v>67.75</v>
      </c>
      <c r="I93" s="263" t="str">
        <f>VLOOKUP(F93,'Leistungswerte GR'!$C$6:$F$79,3,FALSE)</f>
        <v>J1</v>
      </c>
      <c r="J93" s="263">
        <f>VLOOKUP(I93,'Turnus BY'!D$10:E$26,2,FALSE)</f>
        <v>1</v>
      </c>
      <c r="K93" s="127">
        <f>+H93*J93</f>
        <v>67.75</v>
      </c>
      <c r="L93" s="266">
        <f>VLOOKUP(F93,'Leistungswerte GR'!$C$6:$F$79,4,FALSE)</f>
        <v>0</v>
      </c>
      <c r="M93" s="267">
        <f>IF(ISERROR(K93/L93),0,K93/L93)</f>
        <v>0</v>
      </c>
      <c r="N93" s="421">
        <f>'SVS GR'!$F$77</f>
        <v>0</v>
      </c>
      <c r="O93" s="128">
        <f>IF(ISERROR(H93/L93*N93),0,H93/L93*N93)</f>
        <v>0</v>
      </c>
      <c r="P93" s="268">
        <f>+M93*N93</f>
        <v>0</v>
      </c>
    </row>
    <row r="94" spans="1:16" s="269" customFormat="1" ht="19.5" customHeight="1" x14ac:dyDescent="0.3">
      <c r="A94" s="263" t="str">
        <f>'Kalk UHR Gym'!A94</f>
        <v>Gym.</v>
      </c>
      <c r="B94" s="263" t="str">
        <f>'Kalk UHR Gym'!B94</f>
        <v>EG</v>
      </c>
      <c r="C94" s="263" t="str">
        <f>'Kalk UHR Gym'!C94</f>
        <v>A115</v>
      </c>
      <c r="D94" s="292" t="str">
        <f>'Kalk UHR Gym'!D94</f>
        <v>Kunst</v>
      </c>
      <c r="E94" s="263" t="str">
        <f>'Kalk UHR Gym'!E94</f>
        <v>W</v>
      </c>
      <c r="F94" s="263" t="str">
        <f t="shared" si="13"/>
        <v>W J1</v>
      </c>
      <c r="G94" s="265" t="str">
        <f>'Kalk UHR Gym'!G94</f>
        <v>Parkett</v>
      </c>
      <c r="H94" s="127">
        <f>'Kalk UHR Gym'!H94</f>
        <v>73.55</v>
      </c>
      <c r="I94" s="263" t="str">
        <f>VLOOKUP(F94,'Leistungswerte GR'!$C$6:$F$79,3,FALSE)</f>
        <v>J1</v>
      </c>
      <c r="J94" s="263">
        <f>VLOOKUP(I94,'Turnus BY'!D$10:E$26,2,FALSE)</f>
        <v>1</v>
      </c>
      <c r="K94" s="127">
        <f t="shared" si="14"/>
        <v>73.55</v>
      </c>
      <c r="L94" s="266">
        <f>VLOOKUP(F94,'Leistungswerte GR'!$C$6:$F$79,4,FALSE)</f>
        <v>0</v>
      </c>
      <c r="M94" s="267">
        <f t="shared" si="15"/>
        <v>0</v>
      </c>
      <c r="N94" s="421">
        <f>'SVS GR'!$F$77</f>
        <v>0</v>
      </c>
      <c r="O94" s="128">
        <f t="shared" si="16"/>
        <v>0</v>
      </c>
      <c r="P94" s="268">
        <f t="shared" si="17"/>
        <v>0</v>
      </c>
    </row>
    <row r="95" spans="1:16" s="269" customFormat="1" ht="19.5" customHeight="1" x14ac:dyDescent="0.3">
      <c r="A95" s="263" t="str">
        <f>'Kalk UHR Gym'!A95</f>
        <v>Gym.</v>
      </c>
      <c r="B95" s="263" t="str">
        <f>'Kalk UHR Gym'!B95</f>
        <v>EG</v>
      </c>
      <c r="C95" s="263" t="str">
        <f>'Kalk UHR Gym'!C95</f>
        <v>A116</v>
      </c>
      <c r="D95" s="292" t="str">
        <f>'Kalk UHR Gym'!D95</f>
        <v>Klassenraum</v>
      </c>
      <c r="E95" s="263" t="str">
        <f>'Kalk UHR Gym'!E95</f>
        <v>U</v>
      </c>
      <c r="F95" s="263" t="str">
        <f t="shared" si="13"/>
        <v>U J1</v>
      </c>
      <c r="G95" s="265" t="str">
        <f>'Kalk UHR Gym'!G95</f>
        <v>Nadelfilz</v>
      </c>
      <c r="H95" s="127">
        <f>'Kalk UHR Gym'!H95</f>
        <v>69.55</v>
      </c>
      <c r="I95" s="263" t="str">
        <f>VLOOKUP(F95,'Leistungswerte GR'!$C$6:$F$79,3,FALSE)</f>
        <v>J1</v>
      </c>
      <c r="J95" s="263">
        <f>VLOOKUP(I95,'Turnus BY'!D$10:E$26,2,FALSE)</f>
        <v>1</v>
      </c>
      <c r="K95" s="127">
        <f t="shared" si="14"/>
        <v>69.55</v>
      </c>
      <c r="L95" s="266">
        <f>VLOOKUP(F95,'Leistungswerte GR'!$C$6:$F$79,4,FALSE)</f>
        <v>0</v>
      </c>
      <c r="M95" s="267">
        <f t="shared" si="15"/>
        <v>0</v>
      </c>
      <c r="N95" s="421">
        <f>'SVS GR'!$F$77</f>
        <v>0</v>
      </c>
      <c r="O95" s="128">
        <f t="shared" si="16"/>
        <v>0</v>
      </c>
      <c r="P95" s="268">
        <f t="shared" si="17"/>
        <v>0</v>
      </c>
    </row>
    <row r="96" spans="1:16" s="269" customFormat="1" ht="19.5" customHeight="1" x14ac:dyDescent="0.3">
      <c r="A96" s="263" t="str">
        <f>'Kalk UHR Gym'!A96</f>
        <v>Gym.</v>
      </c>
      <c r="B96" s="263" t="str">
        <f>'Kalk UHR Gym'!B96</f>
        <v>EG</v>
      </c>
      <c r="C96" s="263" t="str">
        <f>'Kalk UHR Gym'!C96</f>
        <v>A117</v>
      </c>
      <c r="D96" s="292" t="str">
        <f>'Kalk UHR Gym'!D96</f>
        <v>Klassenraum</v>
      </c>
      <c r="E96" s="263" t="str">
        <f>'Kalk UHR Gym'!E96</f>
        <v>U</v>
      </c>
      <c r="F96" s="263" t="str">
        <f t="shared" si="13"/>
        <v>U J1</v>
      </c>
      <c r="G96" s="265" t="str">
        <f>'Kalk UHR Gym'!G96</f>
        <v>Nadelfilz</v>
      </c>
      <c r="H96" s="127">
        <f>'Kalk UHR Gym'!H96</f>
        <v>63.8</v>
      </c>
      <c r="I96" s="263" t="str">
        <f>VLOOKUP(F96,'Leistungswerte GR'!$C$6:$F$79,3,FALSE)</f>
        <v>J1</v>
      </c>
      <c r="J96" s="263">
        <f>VLOOKUP(I96,'Turnus BY'!D$10:E$26,2,FALSE)</f>
        <v>1</v>
      </c>
      <c r="K96" s="127">
        <f t="shared" si="14"/>
        <v>63.8</v>
      </c>
      <c r="L96" s="266">
        <f>VLOOKUP(F96,'Leistungswerte GR'!$C$6:$F$79,4,FALSE)</f>
        <v>0</v>
      </c>
      <c r="M96" s="267">
        <f t="shared" si="15"/>
        <v>0</v>
      </c>
      <c r="N96" s="421">
        <f>'SVS GR'!$F$77</f>
        <v>0</v>
      </c>
      <c r="O96" s="128">
        <f t="shared" si="16"/>
        <v>0</v>
      </c>
      <c r="P96" s="268">
        <f t="shared" si="17"/>
        <v>0</v>
      </c>
    </row>
    <row r="97" spans="1:16" s="269" customFormat="1" ht="19.5" customHeight="1" x14ac:dyDescent="0.3">
      <c r="A97" s="263" t="str">
        <f>'Kalk UHR Gym'!A97</f>
        <v>Gym.</v>
      </c>
      <c r="B97" s="263" t="str">
        <f>'Kalk UHR Gym'!B97</f>
        <v>EG</v>
      </c>
      <c r="C97" s="263" t="str">
        <f>'Kalk UHR Gym'!C97</f>
        <v>A118</v>
      </c>
      <c r="D97" s="292" t="str">
        <f>'Kalk UHR Gym'!D97</f>
        <v>Klassenraum</v>
      </c>
      <c r="E97" s="263" t="str">
        <f>'Kalk UHR Gym'!E97</f>
        <v>U</v>
      </c>
      <c r="F97" s="263" t="str">
        <f t="shared" si="13"/>
        <v>U J1</v>
      </c>
      <c r="G97" s="265" t="str">
        <f>'Kalk UHR Gym'!G97</f>
        <v>Nadelfilz</v>
      </c>
      <c r="H97" s="127">
        <f>'Kalk UHR Gym'!H97</f>
        <v>65.75</v>
      </c>
      <c r="I97" s="263" t="str">
        <f>VLOOKUP(F97,'Leistungswerte GR'!$C$6:$F$79,3,FALSE)</f>
        <v>J1</v>
      </c>
      <c r="J97" s="263">
        <f>VLOOKUP(I97,'Turnus BY'!D$10:E$26,2,FALSE)</f>
        <v>1</v>
      </c>
      <c r="K97" s="127">
        <f t="shared" si="14"/>
        <v>65.75</v>
      </c>
      <c r="L97" s="266">
        <f>VLOOKUP(F97,'Leistungswerte GR'!$C$6:$F$79,4,FALSE)</f>
        <v>0</v>
      </c>
      <c r="M97" s="267">
        <f t="shared" si="15"/>
        <v>0</v>
      </c>
      <c r="N97" s="421">
        <f>'SVS GR'!$F$77</f>
        <v>0</v>
      </c>
      <c r="O97" s="128">
        <f t="shared" si="16"/>
        <v>0</v>
      </c>
      <c r="P97" s="268">
        <f t="shared" si="17"/>
        <v>0</v>
      </c>
    </row>
    <row r="98" spans="1:16" s="269" customFormat="1" ht="19.5" customHeight="1" x14ac:dyDescent="0.3">
      <c r="A98" s="263" t="str">
        <f>'Kalk UHR Gym'!A98</f>
        <v>Gym.</v>
      </c>
      <c r="B98" s="263" t="str">
        <f>'Kalk UHR Gym'!B98</f>
        <v>EG</v>
      </c>
      <c r="C98" s="263" t="str">
        <f>'Kalk UHR Gym'!C98</f>
        <v>A119</v>
      </c>
      <c r="D98" s="292" t="str">
        <f>'Kalk UHR Gym'!D98</f>
        <v>Klassenraum</v>
      </c>
      <c r="E98" s="263" t="str">
        <f>'Kalk UHR Gym'!E98</f>
        <v>U</v>
      </c>
      <c r="F98" s="263" t="str">
        <f t="shared" si="13"/>
        <v>U J1</v>
      </c>
      <c r="G98" s="265" t="str">
        <f>'Kalk UHR Gym'!G98</f>
        <v>Nadelfilz</v>
      </c>
      <c r="H98" s="127">
        <f>'Kalk UHR Gym'!H98</f>
        <v>73.7</v>
      </c>
      <c r="I98" s="263" t="str">
        <f>VLOOKUP(F98,'Leistungswerte GR'!$C$6:$F$79,3,FALSE)</f>
        <v>J1</v>
      </c>
      <c r="J98" s="263">
        <f>VLOOKUP(I98,'Turnus BY'!D$10:E$26,2,FALSE)</f>
        <v>1</v>
      </c>
      <c r="K98" s="127">
        <f t="shared" si="14"/>
        <v>73.7</v>
      </c>
      <c r="L98" s="266">
        <f>VLOOKUP(F98,'Leistungswerte GR'!$C$6:$F$79,4,FALSE)</f>
        <v>0</v>
      </c>
      <c r="M98" s="267">
        <f t="shared" si="15"/>
        <v>0</v>
      </c>
      <c r="N98" s="421">
        <f>'SVS GR'!$F$77</f>
        <v>0</v>
      </c>
      <c r="O98" s="128">
        <f t="shared" si="16"/>
        <v>0</v>
      </c>
      <c r="P98" s="268">
        <f t="shared" si="17"/>
        <v>0</v>
      </c>
    </row>
    <row r="99" spans="1:16" s="269" customFormat="1" ht="19.5" customHeight="1" x14ac:dyDescent="0.3">
      <c r="A99" s="263" t="str">
        <f>'Kalk UHR Gym'!A99</f>
        <v>Gym.</v>
      </c>
      <c r="B99" s="263" t="str">
        <f>'Kalk UHR Gym'!B99</f>
        <v>EG</v>
      </c>
      <c r="C99" s="263" t="str">
        <f>'Kalk UHR Gym'!C99</f>
        <v>A120</v>
      </c>
      <c r="D99" s="292" t="str">
        <f>'Kalk UHR Gym'!D99</f>
        <v>Klassenraum</v>
      </c>
      <c r="E99" s="263" t="str">
        <f>'Kalk UHR Gym'!E99</f>
        <v>U</v>
      </c>
      <c r="F99" s="263" t="str">
        <f t="shared" si="13"/>
        <v>U J1</v>
      </c>
      <c r="G99" s="265" t="str">
        <f>'Kalk UHR Gym'!G99</f>
        <v>Nadelfilz</v>
      </c>
      <c r="H99" s="127">
        <f>'Kalk UHR Gym'!H99</f>
        <v>65.849999999999994</v>
      </c>
      <c r="I99" s="263" t="str">
        <f>VLOOKUP(F99,'Leistungswerte GR'!$C$6:$F$79,3,FALSE)</f>
        <v>J1</v>
      </c>
      <c r="J99" s="263">
        <f>VLOOKUP(I99,'Turnus BY'!D$10:E$26,2,FALSE)</f>
        <v>1</v>
      </c>
      <c r="K99" s="127">
        <f t="shared" si="14"/>
        <v>65.849999999999994</v>
      </c>
      <c r="L99" s="266">
        <f>VLOOKUP(F99,'Leistungswerte GR'!$C$6:$F$79,4,FALSE)</f>
        <v>0</v>
      </c>
      <c r="M99" s="267">
        <f t="shared" si="15"/>
        <v>0</v>
      </c>
      <c r="N99" s="421">
        <f>'SVS GR'!$F$77</f>
        <v>0</v>
      </c>
      <c r="O99" s="128">
        <f t="shared" si="16"/>
        <v>0</v>
      </c>
      <c r="P99" s="268">
        <f t="shared" si="17"/>
        <v>0</v>
      </c>
    </row>
    <row r="100" spans="1:16" s="269" customFormat="1" ht="19.5" customHeight="1" x14ac:dyDescent="0.3">
      <c r="A100" s="263" t="str">
        <f>'Kalk UHR Gym'!A100</f>
        <v>Gym.</v>
      </c>
      <c r="B100" s="263" t="str">
        <f>'Kalk UHR Gym'!B100</f>
        <v>EG</v>
      </c>
      <c r="C100" s="263" t="str">
        <f>'Kalk UHR Gym'!C100</f>
        <v>A121</v>
      </c>
      <c r="D100" s="292" t="str">
        <f>'Kalk UHR Gym'!D100</f>
        <v>Klassenraum</v>
      </c>
      <c r="E100" s="263" t="str">
        <f>'Kalk UHR Gym'!E100</f>
        <v>U</v>
      </c>
      <c r="F100" s="263" t="str">
        <f t="shared" si="13"/>
        <v>U J1</v>
      </c>
      <c r="G100" s="265" t="str">
        <f>'Kalk UHR Gym'!G100</f>
        <v>Nadelfilz</v>
      </c>
      <c r="H100" s="127">
        <f>'Kalk UHR Gym'!H100</f>
        <v>65.849999999999994</v>
      </c>
      <c r="I100" s="263" t="str">
        <f>VLOOKUP(F100,'Leistungswerte GR'!$C$6:$F$79,3,FALSE)</f>
        <v>J1</v>
      </c>
      <c r="J100" s="263">
        <f>VLOOKUP(I100,'Turnus BY'!D$10:E$26,2,FALSE)</f>
        <v>1</v>
      </c>
      <c r="K100" s="127">
        <f t="shared" si="14"/>
        <v>65.849999999999994</v>
      </c>
      <c r="L100" s="266">
        <f>VLOOKUP(F100,'Leistungswerte GR'!$C$6:$F$79,4,FALSE)</f>
        <v>0</v>
      </c>
      <c r="M100" s="267">
        <f t="shared" si="15"/>
        <v>0</v>
      </c>
      <c r="N100" s="421">
        <f>'SVS GR'!$F$77</f>
        <v>0</v>
      </c>
      <c r="O100" s="128">
        <f t="shared" si="16"/>
        <v>0</v>
      </c>
      <c r="P100" s="268">
        <f t="shared" si="17"/>
        <v>0</v>
      </c>
    </row>
    <row r="101" spans="1:16" s="269" customFormat="1" ht="19.5" customHeight="1" x14ac:dyDescent="0.3">
      <c r="A101" s="263" t="str">
        <f>'Kalk UHR Gym'!A101</f>
        <v>Gym.</v>
      </c>
      <c r="B101" s="263" t="str">
        <f>'Kalk UHR Gym'!B101</f>
        <v>EG</v>
      </c>
      <c r="C101" s="263">
        <f>'Kalk UHR Gym'!C101</f>
        <v>0</v>
      </c>
      <c r="D101" s="292" t="str">
        <f>'Kalk UHR Gym'!D101</f>
        <v>Flur</v>
      </c>
      <c r="E101" s="263" t="str">
        <f>'Kalk UHR Gym'!E101</f>
        <v>F</v>
      </c>
      <c r="F101" s="263" t="str">
        <f t="shared" si="13"/>
        <v>F J1</v>
      </c>
      <c r="G101" s="265" t="str">
        <f>'Kalk UHR Gym'!G101</f>
        <v>Parkett</v>
      </c>
      <c r="H101" s="127">
        <f>'Kalk UHR Gym'!H101</f>
        <v>226.16</v>
      </c>
      <c r="I101" s="263" t="str">
        <f>VLOOKUP(F101,'Leistungswerte GR'!$C$6:$F$79,3,FALSE)</f>
        <v>J1</v>
      </c>
      <c r="J101" s="263">
        <f>VLOOKUP(I101,'Turnus BY'!D$10:E$26,2,FALSE)</f>
        <v>1</v>
      </c>
      <c r="K101" s="127">
        <f t="shared" si="14"/>
        <v>226.16</v>
      </c>
      <c r="L101" s="266">
        <f>VLOOKUP(F101,'Leistungswerte GR'!$C$6:$F$79,4,FALSE)</f>
        <v>0</v>
      </c>
      <c r="M101" s="267">
        <f t="shared" si="15"/>
        <v>0</v>
      </c>
      <c r="N101" s="421">
        <f>'SVS GR'!$F$77</f>
        <v>0</v>
      </c>
      <c r="O101" s="128">
        <f t="shared" si="16"/>
        <v>0</v>
      </c>
      <c r="P101" s="268">
        <f t="shared" si="17"/>
        <v>0</v>
      </c>
    </row>
    <row r="102" spans="1:16" s="269" customFormat="1" ht="19.5" customHeight="1" x14ac:dyDescent="0.3">
      <c r="A102" s="263" t="str">
        <f>'Kalk UHR Gym'!A102</f>
        <v>Gym.</v>
      </c>
      <c r="B102" s="263" t="str">
        <f>'Kalk UHR Gym'!B102</f>
        <v>EG</v>
      </c>
      <c r="C102" s="263">
        <f>'Kalk UHR Gym'!C102</f>
        <v>0</v>
      </c>
      <c r="D102" s="292" t="str">
        <f>'Kalk UHR Gym'!D102</f>
        <v>Flur/Kleine Aula</v>
      </c>
      <c r="E102" s="263" t="str">
        <f>'Kalk UHR Gym'!E102</f>
        <v>F</v>
      </c>
      <c r="F102" s="263" t="str">
        <f t="shared" si="13"/>
        <v>F J1</v>
      </c>
      <c r="G102" s="265" t="str">
        <f>'Kalk UHR Gym'!G102</f>
        <v>Parkett</v>
      </c>
      <c r="H102" s="127">
        <f>'Kalk UHR Gym'!H102</f>
        <v>165.91</v>
      </c>
      <c r="I102" s="263" t="str">
        <f>VLOOKUP(F102,'Leistungswerte GR'!$C$6:$F$79,3,FALSE)</f>
        <v>J1</v>
      </c>
      <c r="J102" s="263">
        <f>VLOOKUP(I102,'Turnus BY'!D$10:E$26,2,FALSE)</f>
        <v>1</v>
      </c>
      <c r="K102" s="127">
        <f t="shared" si="14"/>
        <v>165.91</v>
      </c>
      <c r="L102" s="266">
        <f>VLOOKUP(F102,'Leistungswerte GR'!$C$6:$F$79,4,FALSE)</f>
        <v>0</v>
      </c>
      <c r="M102" s="267">
        <f t="shared" si="15"/>
        <v>0</v>
      </c>
      <c r="N102" s="421">
        <f>'SVS GR'!$F$77</f>
        <v>0</v>
      </c>
      <c r="O102" s="128">
        <f t="shared" si="16"/>
        <v>0</v>
      </c>
      <c r="P102" s="268">
        <f t="shared" si="17"/>
        <v>0</v>
      </c>
    </row>
    <row r="103" spans="1:16" s="269" customFormat="1" ht="19.5" customHeight="1" x14ac:dyDescent="0.3">
      <c r="A103" s="263" t="str">
        <f>'Kalk UHR Gym'!A103</f>
        <v>Gym.</v>
      </c>
      <c r="B103" s="263" t="str">
        <f>'Kalk UHR Gym'!B103</f>
        <v>EG</v>
      </c>
      <c r="C103" s="263">
        <f>'Kalk UHR Gym'!C103</f>
        <v>0</v>
      </c>
      <c r="D103" s="292" t="str">
        <f>'Kalk UHR Gym'!D103</f>
        <v>Innenhof A</v>
      </c>
      <c r="E103" s="263" t="str">
        <f>'Kalk UHR Gym'!E103</f>
        <v>Z</v>
      </c>
      <c r="F103" s="263" t="str">
        <f t="shared" si="13"/>
        <v>Z kR</v>
      </c>
      <c r="G103" s="265" t="str">
        <f>'Kalk UHR Gym'!G103</f>
        <v>Grünanlage</v>
      </c>
      <c r="H103" s="127">
        <f>'Kalk UHR Gym'!H103</f>
        <v>248.69</v>
      </c>
      <c r="I103" s="263" t="str">
        <f>VLOOKUP(F103,'Leistungswerte GR'!$C$6:$F$79,3,FALSE)</f>
        <v>kR</v>
      </c>
      <c r="J103" s="263">
        <f>VLOOKUP(I103,'Turnus BY'!D$10:E$26,2,FALSE)</f>
        <v>0</v>
      </c>
      <c r="K103" s="127">
        <f t="shared" si="14"/>
        <v>0</v>
      </c>
      <c r="L103" s="266">
        <f>VLOOKUP(F103,'Leistungswerte GR'!$C$6:$F$79,4,FALSE)</f>
        <v>0</v>
      </c>
      <c r="M103" s="267">
        <f t="shared" si="15"/>
        <v>0</v>
      </c>
      <c r="N103" s="421">
        <f>'SVS GR'!$F$77</f>
        <v>0</v>
      </c>
      <c r="O103" s="128">
        <f t="shared" si="16"/>
        <v>0</v>
      </c>
      <c r="P103" s="268">
        <f t="shared" si="17"/>
        <v>0</v>
      </c>
    </row>
    <row r="104" spans="1:16" s="269" customFormat="1" ht="19.5" customHeight="1" x14ac:dyDescent="0.3">
      <c r="A104" s="263" t="str">
        <f>'Kalk UHR Gym'!A104</f>
        <v>Gym.</v>
      </c>
      <c r="B104" s="263" t="str">
        <f>'Kalk UHR Gym'!B104</f>
        <v>OG</v>
      </c>
      <c r="C104" s="263">
        <f>'Kalk UHR Gym'!C104</f>
        <v>0</v>
      </c>
      <c r="D104" s="292" t="str">
        <f>'Kalk UHR Gym'!D104</f>
        <v>Treppenhaus bei C206</v>
      </c>
      <c r="E104" s="263" t="str">
        <f>'Kalk UHR Gym'!E104</f>
        <v>T</v>
      </c>
      <c r="F104" s="263" t="str">
        <f t="shared" si="13"/>
        <v>T J1</v>
      </c>
      <c r="G104" s="265" t="str">
        <f>'Kalk UHR Gym'!G104</f>
        <v>Gumminoppen</v>
      </c>
      <c r="H104" s="127">
        <f>'Kalk UHR Gym'!H104</f>
        <v>9.0299999999999994</v>
      </c>
      <c r="I104" s="263" t="str">
        <f>VLOOKUP(F104,'Leistungswerte GR'!$C$6:$F$79,3,FALSE)</f>
        <v>J1</v>
      </c>
      <c r="J104" s="263">
        <f>VLOOKUP(I104,'Turnus BY'!D$10:E$26,2,FALSE)</f>
        <v>1</v>
      </c>
      <c r="K104" s="127">
        <f t="shared" si="14"/>
        <v>9.0299999999999994</v>
      </c>
      <c r="L104" s="266">
        <f>VLOOKUP(F104,'Leistungswerte GR'!$C$6:$F$79,4,FALSE)</f>
        <v>0</v>
      </c>
      <c r="M104" s="267">
        <f t="shared" si="15"/>
        <v>0</v>
      </c>
      <c r="N104" s="421">
        <f>'SVS GR'!$F$77</f>
        <v>0</v>
      </c>
      <c r="O104" s="128">
        <f t="shared" si="16"/>
        <v>0</v>
      </c>
      <c r="P104" s="268">
        <f t="shared" si="17"/>
        <v>0</v>
      </c>
    </row>
    <row r="105" spans="1:16" s="269" customFormat="1" ht="19.5" customHeight="1" x14ac:dyDescent="0.3">
      <c r="A105" s="263" t="str">
        <f>'Kalk UHR Gym'!A105</f>
        <v>Gym.</v>
      </c>
      <c r="B105" s="263" t="str">
        <f>'Kalk UHR Gym'!B105</f>
        <v>OG</v>
      </c>
      <c r="C105" s="263">
        <f>'Kalk UHR Gym'!C105</f>
        <v>0</v>
      </c>
      <c r="D105" s="292" t="str">
        <f>'Kalk UHR Gym'!D105</f>
        <v>Treppenhaus gegenüber C201</v>
      </c>
      <c r="E105" s="263" t="str">
        <f>'Kalk UHR Gym'!E105</f>
        <v>T</v>
      </c>
      <c r="F105" s="263" t="str">
        <f t="shared" si="13"/>
        <v>T J1</v>
      </c>
      <c r="G105" s="265" t="str">
        <f>'Kalk UHR Gym'!G105</f>
        <v>Stein</v>
      </c>
      <c r="H105" s="127">
        <f>'Kalk UHR Gym'!H105</f>
        <v>30.43</v>
      </c>
      <c r="I105" s="263" t="str">
        <f>VLOOKUP(F105,'Leistungswerte GR'!$C$6:$F$79,3,FALSE)</f>
        <v>J1</v>
      </c>
      <c r="J105" s="263">
        <f>VLOOKUP(I105,'Turnus BY'!D$10:E$26,2,FALSE)</f>
        <v>1</v>
      </c>
      <c r="K105" s="127">
        <f>+H105*J105</f>
        <v>30.43</v>
      </c>
      <c r="L105" s="266">
        <f>VLOOKUP(F105,'Leistungswerte GR'!$C$6:$F$79,4,FALSE)</f>
        <v>0</v>
      </c>
      <c r="M105" s="267">
        <f>IF(ISERROR(K105/L105),0,K105/L105)</f>
        <v>0</v>
      </c>
      <c r="N105" s="421">
        <f>'SVS GR'!$F$77</f>
        <v>0</v>
      </c>
      <c r="O105" s="128">
        <f>IF(ISERROR(H105/L105*N105),0,H105/L105*N105)</f>
        <v>0</v>
      </c>
      <c r="P105" s="268">
        <f>+M105*N105</f>
        <v>0</v>
      </c>
    </row>
    <row r="106" spans="1:16" s="269" customFormat="1" ht="19.5" customHeight="1" x14ac:dyDescent="0.3">
      <c r="A106" s="263" t="str">
        <f>'Kalk UHR Gym'!A106</f>
        <v>Gym.</v>
      </c>
      <c r="B106" s="263" t="str">
        <f>'Kalk UHR Gym'!B106</f>
        <v>OG</v>
      </c>
      <c r="C106" s="263" t="str">
        <f>'Kalk UHR Gym'!C106</f>
        <v>C201</v>
      </c>
      <c r="D106" s="292" t="str">
        <f>'Kalk UHR Gym'!D106</f>
        <v>Computerraum</v>
      </c>
      <c r="E106" s="263" t="str">
        <f>'Kalk UHR Gym'!E106</f>
        <v>W</v>
      </c>
      <c r="F106" s="263" t="str">
        <f t="shared" si="13"/>
        <v>W J1</v>
      </c>
      <c r="G106" s="265" t="str">
        <f>'Kalk UHR Gym'!G106</f>
        <v>Nadelfilz</v>
      </c>
      <c r="H106" s="127">
        <f>'Kalk UHR Gym'!H106</f>
        <v>58.5</v>
      </c>
      <c r="I106" s="263" t="str">
        <f>VLOOKUP(F106,'Leistungswerte GR'!$C$6:$F$79,3,FALSE)</f>
        <v>J1</v>
      </c>
      <c r="J106" s="263">
        <f>VLOOKUP(I106,'Turnus BY'!D$10:E$26,2,FALSE)</f>
        <v>1</v>
      </c>
      <c r="K106" s="127">
        <f t="shared" ref="K106:K116" si="18">+H106*J106</f>
        <v>58.5</v>
      </c>
      <c r="L106" s="266">
        <f>VLOOKUP(F106,'Leistungswerte GR'!$C$6:$F$79,4,FALSE)</f>
        <v>0</v>
      </c>
      <c r="M106" s="267">
        <f t="shared" ref="M106:M116" si="19">IF(ISERROR(K106/L106),0,K106/L106)</f>
        <v>0</v>
      </c>
      <c r="N106" s="421">
        <f>'SVS GR'!$F$77</f>
        <v>0</v>
      </c>
      <c r="O106" s="128">
        <f t="shared" ref="O106:O116" si="20">IF(ISERROR(H106/L106*N106),0,H106/L106*N106)</f>
        <v>0</v>
      </c>
      <c r="P106" s="268">
        <f t="shared" ref="P106:P116" si="21">+M106*N106</f>
        <v>0</v>
      </c>
    </row>
    <row r="107" spans="1:16" s="269" customFormat="1" ht="19.5" customHeight="1" x14ac:dyDescent="0.3">
      <c r="A107" s="263" t="str">
        <f>'Kalk UHR Gym'!A107</f>
        <v>Gym.</v>
      </c>
      <c r="B107" s="263" t="str">
        <f>'Kalk UHR Gym'!B107</f>
        <v>OG</v>
      </c>
      <c r="C107" s="263" t="str">
        <f>'Kalk UHR Gym'!C107</f>
        <v>C202</v>
      </c>
      <c r="D107" s="292" t="str">
        <f>'Kalk UHR Gym'!D107</f>
        <v>Klassenraum</v>
      </c>
      <c r="E107" s="263" t="str">
        <f>'Kalk UHR Gym'!E107</f>
        <v>U</v>
      </c>
      <c r="F107" s="263" t="str">
        <f t="shared" si="13"/>
        <v>U J1</v>
      </c>
      <c r="G107" s="265" t="str">
        <f>'Kalk UHR Gym'!G107</f>
        <v>Nadelfilz</v>
      </c>
      <c r="H107" s="127">
        <f>'Kalk UHR Gym'!H107</f>
        <v>50</v>
      </c>
      <c r="I107" s="263" t="str">
        <f>VLOOKUP(F107,'Leistungswerte GR'!$C$6:$F$79,3,FALSE)</f>
        <v>J1</v>
      </c>
      <c r="J107" s="263">
        <f>VLOOKUP(I107,'Turnus BY'!D$10:E$26,2,FALSE)</f>
        <v>1</v>
      </c>
      <c r="K107" s="127">
        <f t="shared" si="18"/>
        <v>50</v>
      </c>
      <c r="L107" s="266">
        <f>VLOOKUP(F107,'Leistungswerte GR'!$C$6:$F$79,4,FALSE)</f>
        <v>0</v>
      </c>
      <c r="M107" s="267">
        <f t="shared" si="19"/>
        <v>0</v>
      </c>
      <c r="N107" s="421">
        <f>'SVS GR'!$F$77</f>
        <v>0</v>
      </c>
      <c r="O107" s="128">
        <f t="shared" si="20"/>
        <v>0</v>
      </c>
      <c r="P107" s="268">
        <f t="shared" si="21"/>
        <v>0</v>
      </c>
    </row>
    <row r="108" spans="1:16" s="269" customFormat="1" ht="19.5" customHeight="1" x14ac:dyDescent="0.3">
      <c r="A108" s="263" t="str">
        <f>'Kalk UHR Gym'!A108</f>
        <v>Gym.</v>
      </c>
      <c r="B108" s="263" t="str">
        <f>'Kalk UHR Gym'!B108</f>
        <v>OG</v>
      </c>
      <c r="C108" s="263" t="str">
        <f>'Kalk UHR Gym'!C108</f>
        <v>C203</v>
      </c>
      <c r="D108" s="292" t="str">
        <f>'Kalk UHR Gym'!D108</f>
        <v>Klassenraum</v>
      </c>
      <c r="E108" s="263" t="str">
        <f>'Kalk UHR Gym'!E108</f>
        <v>U</v>
      </c>
      <c r="F108" s="263" t="str">
        <f t="shared" si="13"/>
        <v>U J1</v>
      </c>
      <c r="G108" s="265" t="str">
        <f>'Kalk UHR Gym'!G108</f>
        <v>Nadelfilz</v>
      </c>
      <c r="H108" s="127">
        <f>'Kalk UHR Gym'!H108</f>
        <v>50.5</v>
      </c>
      <c r="I108" s="263" t="str">
        <f>VLOOKUP(F108,'Leistungswerte GR'!$C$6:$F$79,3,FALSE)</f>
        <v>J1</v>
      </c>
      <c r="J108" s="263">
        <f>VLOOKUP(I108,'Turnus BY'!D$10:E$26,2,FALSE)</f>
        <v>1</v>
      </c>
      <c r="K108" s="127">
        <f t="shared" si="18"/>
        <v>50.5</v>
      </c>
      <c r="L108" s="266">
        <f>VLOOKUP(F108,'Leistungswerte GR'!$C$6:$F$79,4,FALSE)</f>
        <v>0</v>
      </c>
      <c r="M108" s="267">
        <f t="shared" si="19"/>
        <v>0</v>
      </c>
      <c r="N108" s="421">
        <f>'SVS GR'!$F$77</f>
        <v>0</v>
      </c>
      <c r="O108" s="128">
        <f t="shared" si="20"/>
        <v>0</v>
      </c>
      <c r="P108" s="268">
        <f t="shared" si="21"/>
        <v>0</v>
      </c>
    </row>
    <row r="109" spans="1:16" s="269" customFormat="1" ht="19.5" customHeight="1" x14ac:dyDescent="0.3">
      <c r="A109" s="263" t="str">
        <f>'Kalk UHR Gym'!A109</f>
        <v>Gym.</v>
      </c>
      <c r="B109" s="263" t="str">
        <f>'Kalk UHR Gym'!B109</f>
        <v>OG</v>
      </c>
      <c r="C109" s="263" t="str">
        <f>'Kalk UHR Gym'!C109</f>
        <v>C204</v>
      </c>
      <c r="D109" s="292" t="str">
        <f>'Kalk UHR Gym'!D109</f>
        <v>Klassenraum</v>
      </c>
      <c r="E109" s="263" t="str">
        <f>'Kalk UHR Gym'!E109</f>
        <v>U</v>
      </c>
      <c r="F109" s="263" t="str">
        <f t="shared" si="13"/>
        <v>U J1</v>
      </c>
      <c r="G109" s="265" t="str">
        <f>'Kalk UHR Gym'!G109</f>
        <v>Nadelfilz</v>
      </c>
      <c r="H109" s="127">
        <f>'Kalk UHR Gym'!H109</f>
        <v>66.5</v>
      </c>
      <c r="I109" s="263" t="str">
        <f>VLOOKUP(F109,'Leistungswerte GR'!$C$6:$F$79,3,FALSE)</f>
        <v>J1</v>
      </c>
      <c r="J109" s="263">
        <f>VLOOKUP(I109,'Turnus BY'!D$10:E$26,2,FALSE)</f>
        <v>1</v>
      </c>
      <c r="K109" s="127">
        <f t="shared" si="18"/>
        <v>66.5</v>
      </c>
      <c r="L109" s="266">
        <f>VLOOKUP(F109,'Leistungswerte GR'!$C$6:$F$79,4,FALSE)</f>
        <v>0</v>
      </c>
      <c r="M109" s="267">
        <f t="shared" si="19"/>
        <v>0</v>
      </c>
      <c r="N109" s="421">
        <f>'SVS GR'!$F$77</f>
        <v>0</v>
      </c>
      <c r="O109" s="128">
        <f t="shared" si="20"/>
        <v>0</v>
      </c>
      <c r="P109" s="268">
        <f t="shared" si="21"/>
        <v>0</v>
      </c>
    </row>
    <row r="110" spans="1:16" s="269" customFormat="1" ht="19.5" customHeight="1" x14ac:dyDescent="0.3">
      <c r="A110" s="263" t="str">
        <f>'Kalk UHR Gym'!A110</f>
        <v>Gym.</v>
      </c>
      <c r="B110" s="263" t="str">
        <f>'Kalk UHR Gym'!B110</f>
        <v>OG</v>
      </c>
      <c r="C110" s="263" t="str">
        <f>'Kalk UHR Gym'!C110</f>
        <v>C205</v>
      </c>
      <c r="D110" s="292" t="str">
        <f>'Kalk UHR Gym'!D110</f>
        <v>Medienkammer Verwaltung</v>
      </c>
      <c r="E110" s="263" t="str">
        <f>'Kalk UHR Gym'!E110</f>
        <v>L</v>
      </c>
      <c r="F110" s="263" t="str">
        <f t="shared" si="13"/>
        <v>L J1</v>
      </c>
      <c r="G110" s="265" t="str">
        <f>'Kalk UHR Gym'!G110</f>
        <v>Parkett</v>
      </c>
      <c r="H110" s="127">
        <f>'Kalk UHR Gym'!H110</f>
        <v>11.5</v>
      </c>
      <c r="I110" s="263" t="str">
        <f>VLOOKUP(F110,'Leistungswerte GR'!$C$6:$F$79,3,FALSE)</f>
        <v>J1</v>
      </c>
      <c r="J110" s="263">
        <f>VLOOKUP(I110,'Turnus BY'!D$10:E$26,2,FALSE)</f>
        <v>1</v>
      </c>
      <c r="K110" s="127">
        <f t="shared" si="18"/>
        <v>11.5</v>
      </c>
      <c r="L110" s="266">
        <f>VLOOKUP(F110,'Leistungswerte GR'!$C$6:$F$79,4,FALSE)</f>
        <v>0</v>
      </c>
      <c r="M110" s="267">
        <f t="shared" si="19"/>
        <v>0</v>
      </c>
      <c r="N110" s="421">
        <f>'SVS GR'!$F$77</f>
        <v>0</v>
      </c>
      <c r="O110" s="128">
        <f t="shared" si="20"/>
        <v>0</v>
      </c>
      <c r="P110" s="268">
        <f t="shared" si="21"/>
        <v>0</v>
      </c>
    </row>
    <row r="111" spans="1:16" s="269" customFormat="1" ht="19.5" customHeight="1" x14ac:dyDescent="0.3">
      <c r="A111" s="263" t="str">
        <f>'Kalk UHR Gym'!A111</f>
        <v>Gym.</v>
      </c>
      <c r="B111" s="263" t="str">
        <f>'Kalk UHR Gym'!B111</f>
        <v>OG</v>
      </c>
      <c r="C111" s="263" t="str">
        <f>'Kalk UHR Gym'!C111</f>
        <v>C205a</v>
      </c>
      <c r="D111" s="292" t="str">
        <f>'Kalk UHR Gym'!D111</f>
        <v>Schülermitverwaltung</v>
      </c>
      <c r="E111" s="263" t="str">
        <f>'Kalk UHR Gym'!E111</f>
        <v>B</v>
      </c>
      <c r="F111" s="263" t="str">
        <f t="shared" si="13"/>
        <v>B J1</v>
      </c>
      <c r="G111" s="265" t="str">
        <f>'Kalk UHR Gym'!G111</f>
        <v>Parkett</v>
      </c>
      <c r="H111" s="127">
        <f>'Kalk UHR Gym'!H111</f>
        <v>11.5</v>
      </c>
      <c r="I111" s="263" t="str">
        <f>VLOOKUP(F111,'Leistungswerte GR'!$C$6:$F$79,3,FALSE)</f>
        <v>J1</v>
      </c>
      <c r="J111" s="263">
        <f>VLOOKUP(I111,'Turnus BY'!D$10:E$26,2,FALSE)</f>
        <v>1</v>
      </c>
      <c r="K111" s="127">
        <f t="shared" si="18"/>
        <v>11.5</v>
      </c>
      <c r="L111" s="266">
        <f>VLOOKUP(F111,'Leistungswerte GR'!$C$6:$F$79,4,FALSE)</f>
        <v>0</v>
      </c>
      <c r="M111" s="267">
        <f t="shared" si="19"/>
        <v>0</v>
      </c>
      <c r="N111" s="421">
        <f>'SVS GR'!$F$77</f>
        <v>0</v>
      </c>
      <c r="O111" s="128">
        <f t="shared" si="20"/>
        <v>0</v>
      </c>
      <c r="P111" s="268">
        <f t="shared" si="21"/>
        <v>0</v>
      </c>
    </row>
    <row r="112" spans="1:16" s="269" customFormat="1" ht="19.5" customHeight="1" x14ac:dyDescent="0.3">
      <c r="A112" s="263" t="str">
        <f>'Kalk UHR Gym'!A112</f>
        <v>Gym.</v>
      </c>
      <c r="B112" s="263" t="str">
        <f>'Kalk UHR Gym'!B112</f>
        <v>OG</v>
      </c>
      <c r="C112" s="263">
        <f>'Kalk UHR Gym'!C112</f>
        <v>0</v>
      </c>
      <c r="D112" s="292" t="str">
        <f>'Kalk UHR Gym'!D112</f>
        <v>Flur bei C201ff.</v>
      </c>
      <c r="E112" s="263" t="str">
        <f>'Kalk UHR Gym'!E112</f>
        <v>F</v>
      </c>
      <c r="F112" s="263" t="str">
        <f t="shared" si="13"/>
        <v>F J1</v>
      </c>
      <c r="G112" s="265" t="str">
        <f>'Kalk UHR Gym'!G112</f>
        <v>Parkett / Treppe Stein</v>
      </c>
      <c r="H112" s="127">
        <f>'Kalk UHR Gym'!H112</f>
        <v>121.85</v>
      </c>
      <c r="I112" s="263" t="str">
        <f>VLOOKUP(F112,'Leistungswerte GR'!$C$6:$F$79,3,FALSE)</f>
        <v>J1</v>
      </c>
      <c r="J112" s="263">
        <f>VLOOKUP(I112,'Turnus BY'!D$10:E$26,2,FALSE)</f>
        <v>1</v>
      </c>
      <c r="K112" s="127">
        <f t="shared" si="18"/>
        <v>121.85</v>
      </c>
      <c r="L112" s="266">
        <f>VLOOKUP(F112,'Leistungswerte GR'!$C$6:$F$79,4,FALSE)</f>
        <v>0</v>
      </c>
      <c r="M112" s="267">
        <f t="shared" si="19"/>
        <v>0</v>
      </c>
      <c r="N112" s="421">
        <f>'SVS GR'!$F$77</f>
        <v>0</v>
      </c>
      <c r="O112" s="128">
        <f t="shared" si="20"/>
        <v>0</v>
      </c>
      <c r="P112" s="268">
        <f t="shared" si="21"/>
        <v>0</v>
      </c>
    </row>
    <row r="113" spans="1:16" s="269" customFormat="1" ht="19.5" customHeight="1" x14ac:dyDescent="0.3">
      <c r="A113" s="263" t="str">
        <f>'Kalk UHR Gym'!A113</f>
        <v>Gym.</v>
      </c>
      <c r="B113" s="263" t="str">
        <f>'Kalk UHR Gym'!B113</f>
        <v>OG</v>
      </c>
      <c r="C113" s="263" t="str">
        <f>'Kalk UHR Gym'!C113</f>
        <v>C206</v>
      </c>
      <c r="D113" s="292" t="str">
        <f>'Kalk UHR Gym'!D113</f>
        <v>Klassenraum</v>
      </c>
      <c r="E113" s="263" t="str">
        <f>'Kalk UHR Gym'!E113</f>
        <v>U</v>
      </c>
      <c r="F113" s="263" t="str">
        <f t="shared" si="13"/>
        <v>U J1</v>
      </c>
      <c r="G113" s="265" t="str">
        <f>'Kalk UHR Gym'!G113</f>
        <v>Textilboden</v>
      </c>
      <c r="H113" s="127">
        <f>'Kalk UHR Gym'!H113</f>
        <v>58.43</v>
      </c>
      <c r="I113" s="263" t="str">
        <f>VLOOKUP(F113,'Leistungswerte GR'!$C$6:$F$79,3,FALSE)</f>
        <v>J1</v>
      </c>
      <c r="J113" s="263">
        <f>VLOOKUP(I113,'Turnus BY'!D$10:E$26,2,FALSE)</f>
        <v>1</v>
      </c>
      <c r="K113" s="127">
        <f t="shared" si="18"/>
        <v>58.43</v>
      </c>
      <c r="L113" s="266">
        <f>VLOOKUP(F113,'Leistungswerte GR'!$C$6:$F$79,4,FALSE)</f>
        <v>0</v>
      </c>
      <c r="M113" s="267">
        <f t="shared" si="19"/>
        <v>0</v>
      </c>
      <c r="N113" s="421">
        <f>'SVS GR'!$F$77</f>
        <v>0</v>
      </c>
      <c r="O113" s="128">
        <f t="shared" si="20"/>
        <v>0</v>
      </c>
      <c r="P113" s="268">
        <f t="shared" si="21"/>
        <v>0</v>
      </c>
    </row>
    <row r="114" spans="1:16" s="269" customFormat="1" ht="19.5" customHeight="1" x14ac:dyDescent="0.3">
      <c r="A114" s="263" t="str">
        <f>'Kalk UHR Gym'!A114</f>
        <v>Gym.</v>
      </c>
      <c r="B114" s="263" t="str">
        <f>'Kalk UHR Gym'!B114</f>
        <v>OG</v>
      </c>
      <c r="C114" s="263" t="str">
        <f>'Kalk UHR Gym'!C114</f>
        <v>C207</v>
      </c>
      <c r="D114" s="292" t="str">
        <f>'Kalk UHR Gym'!D114</f>
        <v>Klassenraum</v>
      </c>
      <c r="E114" s="263" t="str">
        <f>'Kalk UHR Gym'!E114</f>
        <v>U</v>
      </c>
      <c r="F114" s="263" t="str">
        <f t="shared" si="13"/>
        <v>U J1</v>
      </c>
      <c r="G114" s="265" t="str">
        <f>'Kalk UHR Gym'!G114</f>
        <v>Nadelfilz</v>
      </c>
      <c r="H114" s="127">
        <f>'Kalk UHR Gym'!H114</f>
        <v>67.5</v>
      </c>
      <c r="I114" s="263" t="str">
        <f>VLOOKUP(F114,'Leistungswerte GR'!$C$6:$F$79,3,FALSE)</f>
        <v>J1</v>
      </c>
      <c r="J114" s="263">
        <f>VLOOKUP(I114,'Turnus BY'!D$10:E$26,2,FALSE)</f>
        <v>1</v>
      </c>
      <c r="K114" s="127">
        <f t="shared" si="18"/>
        <v>67.5</v>
      </c>
      <c r="L114" s="266">
        <f>VLOOKUP(F114,'Leistungswerte GR'!$C$6:$F$79,4,FALSE)</f>
        <v>0</v>
      </c>
      <c r="M114" s="267">
        <f t="shared" si="19"/>
        <v>0</v>
      </c>
      <c r="N114" s="421">
        <f>'SVS GR'!$F$77</f>
        <v>0</v>
      </c>
      <c r="O114" s="128">
        <f t="shared" si="20"/>
        <v>0</v>
      </c>
      <c r="P114" s="268">
        <f t="shared" si="21"/>
        <v>0</v>
      </c>
    </row>
    <row r="115" spans="1:16" s="269" customFormat="1" ht="19.5" customHeight="1" x14ac:dyDescent="0.3">
      <c r="A115" s="263" t="str">
        <f>'Kalk UHR Gym'!A115</f>
        <v>Gym.</v>
      </c>
      <c r="B115" s="263" t="str">
        <f>'Kalk UHR Gym'!B115</f>
        <v>OG</v>
      </c>
      <c r="C115" s="263" t="str">
        <f>'Kalk UHR Gym'!C115</f>
        <v>C208</v>
      </c>
      <c r="D115" s="292" t="str">
        <f>'Kalk UHR Gym'!D115</f>
        <v>Klassenraum</v>
      </c>
      <c r="E115" s="263" t="str">
        <f>'Kalk UHR Gym'!E115</f>
        <v>U</v>
      </c>
      <c r="F115" s="263" t="str">
        <f t="shared" si="13"/>
        <v>U J1</v>
      </c>
      <c r="G115" s="265" t="str">
        <f>'Kalk UHR Gym'!G115</f>
        <v>Nadelfilz</v>
      </c>
      <c r="H115" s="127">
        <f>'Kalk UHR Gym'!H115</f>
        <v>50</v>
      </c>
      <c r="I115" s="263" t="str">
        <f>VLOOKUP(F115,'Leistungswerte GR'!$C$6:$F$79,3,FALSE)</f>
        <v>J1</v>
      </c>
      <c r="J115" s="263">
        <f>VLOOKUP(I115,'Turnus BY'!D$10:E$26,2,FALSE)</f>
        <v>1</v>
      </c>
      <c r="K115" s="127">
        <f t="shared" si="18"/>
        <v>50</v>
      </c>
      <c r="L115" s="266">
        <f>VLOOKUP(F115,'Leistungswerte GR'!$C$6:$F$79,4,FALSE)</f>
        <v>0</v>
      </c>
      <c r="M115" s="267">
        <f t="shared" si="19"/>
        <v>0</v>
      </c>
      <c r="N115" s="421">
        <f>'SVS GR'!$F$77</f>
        <v>0</v>
      </c>
      <c r="O115" s="128">
        <f t="shared" si="20"/>
        <v>0</v>
      </c>
      <c r="P115" s="268">
        <f t="shared" si="21"/>
        <v>0</v>
      </c>
    </row>
    <row r="116" spans="1:16" s="269" customFormat="1" ht="19.5" customHeight="1" x14ac:dyDescent="0.3">
      <c r="A116" s="263" t="str">
        <f>'Kalk UHR Gym'!A116</f>
        <v>Gym.</v>
      </c>
      <c r="B116" s="263" t="str">
        <f>'Kalk UHR Gym'!B116</f>
        <v>OG</v>
      </c>
      <c r="C116" s="263" t="str">
        <f>'Kalk UHR Gym'!C116</f>
        <v>C209</v>
      </c>
      <c r="D116" s="292" t="str">
        <f>'Kalk UHR Gym'!D116</f>
        <v>Klassenraum</v>
      </c>
      <c r="E116" s="263" t="str">
        <f>'Kalk UHR Gym'!E116</f>
        <v>U</v>
      </c>
      <c r="F116" s="263" t="str">
        <f t="shared" si="13"/>
        <v>U J1</v>
      </c>
      <c r="G116" s="265" t="str">
        <f>'Kalk UHR Gym'!G116</f>
        <v>Nadelfilz</v>
      </c>
      <c r="H116" s="127">
        <f>'Kalk UHR Gym'!H116</f>
        <v>49.2</v>
      </c>
      <c r="I116" s="263" t="str">
        <f>VLOOKUP(F116,'Leistungswerte GR'!$C$6:$F$79,3,FALSE)</f>
        <v>J1</v>
      </c>
      <c r="J116" s="263">
        <f>VLOOKUP(I116,'Turnus BY'!D$10:E$26,2,FALSE)</f>
        <v>1</v>
      </c>
      <c r="K116" s="127">
        <f t="shared" si="18"/>
        <v>49.2</v>
      </c>
      <c r="L116" s="266">
        <f>VLOOKUP(F116,'Leistungswerte GR'!$C$6:$F$79,4,FALSE)</f>
        <v>0</v>
      </c>
      <c r="M116" s="267">
        <f t="shared" si="19"/>
        <v>0</v>
      </c>
      <c r="N116" s="421">
        <f>'SVS GR'!$F$77</f>
        <v>0</v>
      </c>
      <c r="O116" s="128">
        <f t="shared" si="20"/>
        <v>0</v>
      </c>
      <c r="P116" s="268">
        <f t="shared" si="21"/>
        <v>0</v>
      </c>
    </row>
    <row r="117" spans="1:16" s="269" customFormat="1" ht="19.5" customHeight="1" x14ac:dyDescent="0.3">
      <c r="A117" s="263" t="str">
        <f>'Kalk UHR Gym'!A117</f>
        <v>Gym.</v>
      </c>
      <c r="B117" s="263" t="str">
        <f>'Kalk UHR Gym'!B117</f>
        <v>OG</v>
      </c>
      <c r="C117" s="263" t="str">
        <f>'Kalk UHR Gym'!C117</f>
        <v>C210</v>
      </c>
      <c r="D117" s="292" t="str">
        <f>'Kalk UHR Gym'!D117</f>
        <v>Klassenraum</v>
      </c>
      <c r="E117" s="263" t="str">
        <f>'Kalk UHR Gym'!E117</f>
        <v>U</v>
      </c>
      <c r="F117" s="263" t="str">
        <f t="shared" si="13"/>
        <v>U J1</v>
      </c>
      <c r="G117" s="265" t="str">
        <f>'Kalk UHR Gym'!G117</f>
        <v>Nadelfilz</v>
      </c>
      <c r="H117" s="127">
        <f>'Kalk UHR Gym'!H117</f>
        <v>49.85</v>
      </c>
      <c r="I117" s="263" t="str">
        <f>VLOOKUP(F117,'Leistungswerte GR'!$C$6:$F$79,3,FALSE)</f>
        <v>J1</v>
      </c>
      <c r="J117" s="263">
        <f>VLOOKUP(I117,'Turnus BY'!D$10:E$26,2,FALSE)</f>
        <v>1</v>
      </c>
      <c r="K117" s="127">
        <f t="shared" si="14"/>
        <v>49.85</v>
      </c>
      <c r="L117" s="266">
        <f>VLOOKUP(F117,'Leistungswerte GR'!$C$6:$F$79,4,FALSE)</f>
        <v>0</v>
      </c>
      <c r="M117" s="267">
        <f t="shared" si="15"/>
        <v>0</v>
      </c>
      <c r="N117" s="421">
        <f>'SVS GR'!$F$77</f>
        <v>0</v>
      </c>
      <c r="O117" s="128">
        <f t="shared" si="16"/>
        <v>0</v>
      </c>
      <c r="P117" s="268">
        <f t="shared" si="17"/>
        <v>0</v>
      </c>
    </row>
    <row r="118" spans="1:16" s="269" customFormat="1" ht="19.5" customHeight="1" x14ac:dyDescent="0.3">
      <c r="A118" s="263" t="str">
        <f>'Kalk UHR Gym'!A118</f>
        <v>Gym. Anbau</v>
      </c>
      <c r="B118" s="263" t="str">
        <f>'Kalk UHR Gym'!B118</f>
        <v>OG</v>
      </c>
      <c r="C118" s="263" t="str">
        <f>'Kalk UHR Gym'!C118</f>
        <v>C211</v>
      </c>
      <c r="D118" s="292" t="str">
        <f>'Kalk UHR Gym'!D118</f>
        <v>Klassenraum</v>
      </c>
      <c r="E118" s="263" t="str">
        <f>'Kalk UHR Gym'!E118</f>
        <v>U</v>
      </c>
      <c r="F118" s="263" t="str">
        <f t="shared" si="13"/>
        <v>U J1</v>
      </c>
      <c r="G118" s="265" t="str">
        <f>'Kalk UHR Gym'!G118</f>
        <v>Nadelfilz</v>
      </c>
      <c r="H118" s="127">
        <f>'Kalk UHR Gym'!H118</f>
        <v>57</v>
      </c>
      <c r="I118" s="263" t="str">
        <f>VLOOKUP(F118,'Leistungswerte GR'!$C$6:$F$79,3,FALSE)</f>
        <v>J1</v>
      </c>
      <c r="J118" s="263">
        <f>VLOOKUP(I118,'Turnus BY'!D$10:E$26,2,FALSE)</f>
        <v>1</v>
      </c>
      <c r="K118" s="127">
        <f t="shared" si="14"/>
        <v>57</v>
      </c>
      <c r="L118" s="266">
        <f>VLOOKUP(F118,'Leistungswerte GR'!$C$6:$F$79,4,FALSE)</f>
        <v>0</v>
      </c>
      <c r="M118" s="267">
        <f t="shared" si="15"/>
        <v>0</v>
      </c>
      <c r="N118" s="421">
        <f>'SVS GR'!$F$77</f>
        <v>0</v>
      </c>
      <c r="O118" s="128">
        <f t="shared" si="16"/>
        <v>0</v>
      </c>
      <c r="P118" s="268">
        <f t="shared" si="17"/>
        <v>0</v>
      </c>
    </row>
    <row r="119" spans="1:16" s="269" customFormat="1" ht="19.5" customHeight="1" x14ac:dyDescent="0.3">
      <c r="A119" s="263" t="str">
        <f>'Kalk UHR Gym'!A119</f>
        <v>Gym. Anbau</v>
      </c>
      <c r="B119" s="263" t="str">
        <f>'Kalk UHR Gym'!B119</f>
        <v>OG</v>
      </c>
      <c r="C119" s="263" t="str">
        <f>'Kalk UHR Gym'!C119</f>
        <v>C212</v>
      </c>
      <c r="D119" s="292" t="str">
        <f>'Kalk UHR Gym'!D119</f>
        <v>Klassenraum</v>
      </c>
      <c r="E119" s="263" t="str">
        <f>'Kalk UHR Gym'!E119</f>
        <v>U</v>
      </c>
      <c r="F119" s="263" t="str">
        <f t="shared" si="13"/>
        <v>U J1</v>
      </c>
      <c r="G119" s="265" t="str">
        <f>'Kalk UHR Gym'!G119</f>
        <v>Nadelfilz</v>
      </c>
      <c r="H119" s="127">
        <f>'Kalk UHR Gym'!H119</f>
        <v>56.55</v>
      </c>
      <c r="I119" s="263" t="str">
        <f>VLOOKUP(F119,'Leistungswerte GR'!$C$6:$F$79,3,FALSE)</f>
        <v>J1</v>
      </c>
      <c r="J119" s="263">
        <f>VLOOKUP(I119,'Turnus BY'!D$10:E$26,2,FALSE)</f>
        <v>1</v>
      </c>
      <c r="K119" s="127">
        <f t="shared" si="14"/>
        <v>56.55</v>
      </c>
      <c r="L119" s="266">
        <f>VLOOKUP(F119,'Leistungswerte GR'!$C$6:$F$79,4,FALSE)</f>
        <v>0</v>
      </c>
      <c r="M119" s="267">
        <f t="shared" si="15"/>
        <v>0</v>
      </c>
      <c r="N119" s="421">
        <f>'SVS GR'!$F$77</f>
        <v>0</v>
      </c>
      <c r="O119" s="128">
        <f t="shared" si="16"/>
        <v>0</v>
      </c>
      <c r="P119" s="268">
        <f t="shared" si="17"/>
        <v>0</v>
      </c>
    </row>
    <row r="120" spans="1:16" s="269" customFormat="1" ht="19.5" customHeight="1" x14ac:dyDescent="0.3">
      <c r="A120" s="263" t="str">
        <f>'Kalk UHR Gym'!A120</f>
        <v>Gym. Anbau</v>
      </c>
      <c r="B120" s="263" t="str">
        <f>'Kalk UHR Gym'!B120</f>
        <v>OG</v>
      </c>
      <c r="C120" s="263" t="str">
        <f>'Kalk UHR Gym'!C120</f>
        <v>C213</v>
      </c>
      <c r="D120" s="292" t="str">
        <f>'Kalk UHR Gym'!D120</f>
        <v>Klassenraum</v>
      </c>
      <c r="E120" s="263" t="str">
        <f>'Kalk UHR Gym'!E120</f>
        <v>U</v>
      </c>
      <c r="F120" s="263" t="str">
        <f t="shared" si="13"/>
        <v>U J1</v>
      </c>
      <c r="G120" s="265" t="str">
        <f>'Kalk UHR Gym'!G120</f>
        <v>Nadelfilz</v>
      </c>
      <c r="H120" s="127">
        <f>'Kalk UHR Gym'!H120</f>
        <v>69.650000000000006</v>
      </c>
      <c r="I120" s="263" t="str">
        <f>VLOOKUP(F120,'Leistungswerte GR'!$C$6:$F$79,3,FALSE)</f>
        <v>J1</v>
      </c>
      <c r="J120" s="263">
        <f>VLOOKUP(I120,'Turnus BY'!D$10:E$26,2,FALSE)</f>
        <v>1</v>
      </c>
      <c r="K120" s="127">
        <f t="shared" si="14"/>
        <v>69.650000000000006</v>
      </c>
      <c r="L120" s="266">
        <f>VLOOKUP(F120,'Leistungswerte GR'!$C$6:$F$79,4,FALSE)</f>
        <v>0</v>
      </c>
      <c r="M120" s="267">
        <f t="shared" si="15"/>
        <v>0</v>
      </c>
      <c r="N120" s="421">
        <f>'SVS GR'!$F$77</f>
        <v>0</v>
      </c>
      <c r="O120" s="128">
        <f t="shared" si="16"/>
        <v>0</v>
      </c>
      <c r="P120" s="268">
        <f t="shared" si="17"/>
        <v>0</v>
      </c>
    </row>
    <row r="121" spans="1:16" s="269" customFormat="1" ht="19.5" customHeight="1" x14ac:dyDescent="0.3">
      <c r="A121" s="263" t="str">
        <f>'Kalk UHR Gym'!A121</f>
        <v>Gym. Anbau</v>
      </c>
      <c r="B121" s="263" t="str">
        <f>'Kalk UHR Gym'!B121</f>
        <v>OG</v>
      </c>
      <c r="C121" s="263" t="str">
        <f>'Kalk UHR Gym'!C121</f>
        <v>C214</v>
      </c>
      <c r="D121" s="292" t="str">
        <f>'Kalk UHR Gym'!D121</f>
        <v>Klassenraum</v>
      </c>
      <c r="E121" s="263" t="str">
        <f>'Kalk UHR Gym'!E121</f>
        <v>U</v>
      </c>
      <c r="F121" s="263" t="str">
        <f t="shared" si="13"/>
        <v>U J1</v>
      </c>
      <c r="G121" s="265" t="str">
        <f>'Kalk UHR Gym'!G121</f>
        <v>Nadelfilz</v>
      </c>
      <c r="H121" s="127">
        <f>'Kalk UHR Gym'!H121</f>
        <v>42.53</v>
      </c>
      <c r="I121" s="263" t="str">
        <f>VLOOKUP(F121,'Leistungswerte GR'!$C$6:$F$79,3,FALSE)</f>
        <v>J1</v>
      </c>
      <c r="J121" s="263">
        <f>VLOOKUP(I121,'Turnus BY'!D$10:E$26,2,FALSE)</f>
        <v>1</v>
      </c>
      <c r="K121" s="127">
        <f t="shared" si="14"/>
        <v>42.53</v>
      </c>
      <c r="L121" s="266">
        <f>VLOOKUP(F121,'Leistungswerte GR'!$C$6:$F$79,4,FALSE)</f>
        <v>0</v>
      </c>
      <c r="M121" s="267">
        <f t="shared" si="15"/>
        <v>0</v>
      </c>
      <c r="N121" s="421">
        <f>'SVS GR'!$F$77</f>
        <v>0</v>
      </c>
      <c r="O121" s="128">
        <f t="shared" si="16"/>
        <v>0</v>
      </c>
      <c r="P121" s="268">
        <f t="shared" si="17"/>
        <v>0</v>
      </c>
    </row>
    <row r="122" spans="1:16" s="269" customFormat="1" ht="19.2" customHeight="1" x14ac:dyDescent="0.3">
      <c r="A122" s="263" t="str">
        <f>'Kalk UHR Gym'!A122</f>
        <v>Gym. Anbau</v>
      </c>
      <c r="B122" s="263" t="str">
        <f>'Kalk UHR Gym'!B122</f>
        <v>OG</v>
      </c>
      <c r="C122" s="263">
        <f>'Kalk UHR Gym'!C122</f>
        <v>0</v>
      </c>
      <c r="D122" s="292" t="str">
        <f>'Kalk UHR Gym'!D122</f>
        <v>Treppe neben C214</v>
      </c>
      <c r="E122" s="263" t="str">
        <f>'Kalk UHR Gym'!E122</f>
        <v>T</v>
      </c>
      <c r="F122" s="263" t="str">
        <f t="shared" si="13"/>
        <v>T J1</v>
      </c>
      <c r="G122" s="265" t="str">
        <f>'Kalk UHR Gym'!G122</f>
        <v>Gumminoppen</v>
      </c>
      <c r="H122" s="127">
        <f>'Kalk UHR Gym'!H122</f>
        <v>22.74</v>
      </c>
      <c r="I122" s="263" t="str">
        <f>VLOOKUP(F122,'Leistungswerte GR'!$C$6:$F$79,3,FALSE)</f>
        <v>J1</v>
      </c>
      <c r="J122" s="263">
        <f>VLOOKUP(I122,'Turnus BY'!D$10:E$26,2,FALSE)</f>
        <v>1</v>
      </c>
      <c r="K122" s="127">
        <f t="shared" si="14"/>
        <v>22.74</v>
      </c>
      <c r="L122" s="266">
        <f>VLOOKUP(F122,'Leistungswerte GR'!$C$6:$F$79,4,FALSE)</f>
        <v>0</v>
      </c>
      <c r="M122" s="267">
        <f t="shared" si="15"/>
        <v>0</v>
      </c>
      <c r="N122" s="421">
        <f>'SVS GR'!$F$77</f>
        <v>0</v>
      </c>
      <c r="O122" s="128">
        <f t="shared" si="16"/>
        <v>0</v>
      </c>
      <c r="P122" s="268">
        <f t="shared" si="17"/>
        <v>0</v>
      </c>
    </row>
    <row r="123" spans="1:16" s="269" customFormat="1" ht="19.5" customHeight="1" x14ac:dyDescent="0.3">
      <c r="A123" s="263" t="str">
        <f>'Kalk UHR Gym'!A123</f>
        <v>Gym. Anbau</v>
      </c>
      <c r="B123" s="263" t="str">
        <f>'Kalk UHR Gym'!B123</f>
        <v>OG</v>
      </c>
      <c r="C123" s="263">
        <f>'Kalk UHR Gym'!C123</f>
        <v>0</v>
      </c>
      <c r="D123" s="292" t="str">
        <f>'Kalk UHR Gym'!D123</f>
        <v>Flur im Anbau</v>
      </c>
      <c r="E123" s="263" t="str">
        <f>'Kalk UHR Gym'!E123</f>
        <v>F</v>
      </c>
      <c r="F123" s="263" t="str">
        <f t="shared" si="13"/>
        <v>F J1</v>
      </c>
      <c r="G123" s="265" t="str">
        <f>'Kalk UHR Gym'!G123</f>
        <v>Parkett</v>
      </c>
      <c r="H123" s="127">
        <f>'Kalk UHR Gym'!H123</f>
        <v>57.67</v>
      </c>
      <c r="I123" s="263" t="str">
        <f>VLOOKUP(F123,'Leistungswerte GR'!$C$6:$F$79,3,FALSE)</f>
        <v>J1</v>
      </c>
      <c r="J123" s="263">
        <f>VLOOKUP(I123,'Turnus BY'!D$10:E$26,2,FALSE)</f>
        <v>1</v>
      </c>
      <c r="K123" s="127">
        <f t="shared" si="14"/>
        <v>57.67</v>
      </c>
      <c r="L123" s="266">
        <f>VLOOKUP(F123,'Leistungswerte GR'!$C$6:$F$79,4,FALSE)</f>
        <v>0</v>
      </c>
      <c r="M123" s="267">
        <f t="shared" si="15"/>
        <v>0</v>
      </c>
      <c r="N123" s="421">
        <f>'SVS GR'!$F$77</f>
        <v>0</v>
      </c>
      <c r="O123" s="128">
        <f t="shared" si="16"/>
        <v>0</v>
      </c>
      <c r="P123" s="268">
        <f t="shared" si="17"/>
        <v>0</v>
      </c>
    </row>
    <row r="124" spans="1:16" s="269" customFormat="1" ht="19.5" customHeight="1" x14ac:dyDescent="0.3">
      <c r="A124" s="263" t="str">
        <f>'Kalk UHR Gym'!A124</f>
        <v>Gym.</v>
      </c>
      <c r="B124" s="263" t="str">
        <f>'Kalk UHR Gym'!B124</f>
        <v>OG</v>
      </c>
      <c r="C124" s="263" t="str">
        <f>'Kalk UHR Gym'!C124</f>
        <v>B201</v>
      </c>
      <c r="D124" s="292" t="str">
        <f>'Kalk UHR Gym'!D124</f>
        <v>Stilles Lehrerzimmer</v>
      </c>
      <c r="E124" s="263" t="str">
        <f>'Kalk UHR Gym'!E124</f>
        <v>B</v>
      </c>
      <c r="F124" s="263" t="str">
        <f t="shared" si="13"/>
        <v>B J1</v>
      </c>
      <c r="G124" s="265" t="str">
        <f>'Kalk UHR Gym'!G124</f>
        <v>Nadelfilz</v>
      </c>
      <c r="H124" s="127">
        <f>'Kalk UHR Gym'!H124</f>
        <v>107.74</v>
      </c>
      <c r="I124" s="263" t="str">
        <f>VLOOKUP(F124,'Leistungswerte GR'!$C$6:$F$79,3,FALSE)</f>
        <v>J1</v>
      </c>
      <c r="J124" s="263">
        <f>VLOOKUP(I124,'Turnus BY'!D$10:E$26,2,FALSE)</f>
        <v>1</v>
      </c>
      <c r="K124" s="127">
        <f t="shared" si="14"/>
        <v>107.74</v>
      </c>
      <c r="L124" s="266">
        <f>VLOOKUP(F124,'Leistungswerte GR'!$C$6:$F$79,4,FALSE)</f>
        <v>0</v>
      </c>
      <c r="M124" s="267">
        <f t="shared" si="15"/>
        <v>0</v>
      </c>
      <c r="N124" s="421">
        <f>'SVS GR'!$F$77</f>
        <v>0</v>
      </c>
      <c r="O124" s="128">
        <f t="shared" si="16"/>
        <v>0</v>
      </c>
      <c r="P124" s="268">
        <f t="shared" si="17"/>
        <v>0</v>
      </c>
    </row>
    <row r="125" spans="1:16" s="269" customFormat="1" ht="19.5" customHeight="1" x14ac:dyDescent="0.3">
      <c r="A125" s="263" t="str">
        <f>'Kalk UHR Gym'!A125</f>
        <v>Gym.</v>
      </c>
      <c r="B125" s="263" t="str">
        <f>'Kalk UHR Gym'!B125</f>
        <v>OG</v>
      </c>
      <c r="C125" s="263" t="str">
        <f>'Kalk UHR Gym'!C125</f>
        <v>B202</v>
      </c>
      <c r="D125" s="292" t="str">
        <f>'Kalk UHR Gym'!D125</f>
        <v>Lehrerzimmer</v>
      </c>
      <c r="E125" s="263" t="str">
        <f>'Kalk UHR Gym'!E125</f>
        <v>B</v>
      </c>
      <c r="F125" s="263" t="str">
        <f t="shared" si="13"/>
        <v>B J1</v>
      </c>
      <c r="G125" s="265" t="str">
        <f>'Kalk UHR Gym'!G125</f>
        <v>Nadelfilz</v>
      </c>
      <c r="H125" s="127">
        <f>'Kalk UHR Gym'!H125</f>
        <v>121.96</v>
      </c>
      <c r="I125" s="263" t="str">
        <f>VLOOKUP(F125,'Leistungswerte GR'!$C$6:$F$79,3,FALSE)</f>
        <v>J1</v>
      </c>
      <c r="J125" s="263">
        <f>VLOOKUP(I125,'Turnus BY'!D$10:E$26,2,FALSE)</f>
        <v>1</v>
      </c>
      <c r="K125" s="127">
        <f t="shared" si="14"/>
        <v>121.96</v>
      </c>
      <c r="L125" s="266">
        <f>VLOOKUP(F125,'Leistungswerte GR'!$C$6:$F$79,4,FALSE)</f>
        <v>0</v>
      </c>
      <c r="M125" s="267">
        <f t="shared" si="15"/>
        <v>0</v>
      </c>
      <c r="N125" s="421">
        <f>'SVS GR'!$F$77</f>
        <v>0</v>
      </c>
      <c r="O125" s="128">
        <f t="shared" si="16"/>
        <v>0</v>
      </c>
      <c r="P125" s="268">
        <f t="shared" si="17"/>
        <v>0</v>
      </c>
    </row>
    <row r="126" spans="1:16" s="269" customFormat="1" ht="19.5" customHeight="1" x14ac:dyDescent="0.3">
      <c r="A126" s="263" t="str">
        <f>'Kalk UHR Gym'!A126</f>
        <v>Gym.</v>
      </c>
      <c r="B126" s="263" t="str">
        <f>'Kalk UHR Gym'!B126</f>
        <v>OG</v>
      </c>
      <c r="C126" s="263" t="str">
        <f>'Kalk UHR Gym'!C126</f>
        <v>B203</v>
      </c>
      <c r="D126" s="292" t="str">
        <f>'Kalk UHR Gym'!D126</f>
        <v>Sprachenzentrum</v>
      </c>
      <c r="E126" s="263" t="str">
        <f>'Kalk UHR Gym'!E126</f>
        <v>W</v>
      </c>
      <c r="F126" s="263" t="str">
        <f t="shared" si="13"/>
        <v>W J1</v>
      </c>
      <c r="G126" s="265" t="str">
        <f>'Kalk UHR Gym'!G126</f>
        <v>Nadelfilz</v>
      </c>
      <c r="H126" s="127">
        <f>'Kalk UHR Gym'!H126</f>
        <v>70.05</v>
      </c>
      <c r="I126" s="263" t="str">
        <f>VLOOKUP(F126,'Leistungswerte GR'!$C$6:$F$79,3,FALSE)</f>
        <v>J1</v>
      </c>
      <c r="J126" s="263">
        <f>VLOOKUP(I126,'Turnus BY'!D$10:E$26,2,FALSE)</f>
        <v>1</v>
      </c>
      <c r="K126" s="127">
        <f t="shared" si="14"/>
        <v>70.05</v>
      </c>
      <c r="L126" s="266">
        <f>VLOOKUP(F126,'Leistungswerte GR'!$C$6:$F$79,4,FALSE)</f>
        <v>0</v>
      </c>
      <c r="M126" s="267">
        <f t="shared" si="15"/>
        <v>0</v>
      </c>
      <c r="N126" s="421">
        <f>'SVS GR'!$F$77</f>
        <v>0</v>
      </c>
      <c r="O126" s="128">
        <f t="shared" si="16"/>
        <v>0</v>
      </c>
      <c r="P126" s="268">
        <f t="shared" si="17"/>
        <v>0</v>
      </c>
    </row>
    <row r="127" spans="1:16" s="269" customFormat="1" ht="19.5" customHeight="1" x14ac:dyDescent="0.3">
      <c r="A127" s="263" t="str">
        <f>'Kalk UHR Gym'!A127</f>
        <v>Gym.</v>
      </c>
      <c r="B127" s="263" t="str">
        <f>'Kalk UHR Gym'!B127</f>
        <v>OG</v>
      </c>
      <c r="C127" s="263" t="str">
        <f>'Kalk UHR Gym'!C127</f>
        <v>B</v>
      </c>
      <c r="D127" s="292" t="str">
        <f>'Kalk UHR Gym'!D127</f>
        <v>Nebenraum bei B203</v>
      </c>
      <c r="E127" s="263" t="str">
        <f>'Kalk UHR Gym'!E127</f>
        <v>V</v>
      </c>
      <c r="F127" s="263" t="str">
        <f t="shared" si="13"/>
        <v>V J1</v>
      </c>
      <c r="G127" s="265" t="str">
        <f>'Kalk UHR Gym'!G127</f>
        <v>Nadelfilz</v>
      </c>
      <c r="H127" s="127">
        <f>'Kalk UHR Gym'!H127</f>
        <v>8.98</v>
      </c>
      <c r="I127" s="263" t="str">
        <f>VLOOKUP(F127,'Leistungswerte GR'!$C$6:$F$79,3,FALSE)</f>
        <v>J1</v>
      </c>
      <c r="J127" s="263">
        <f>VLOOKUP(I127,'Turnus BY'!D$10:E$26,2,FALSE)</f>
        <v>1</v>
      </c>
      <c r="K127" s="127">
        <f t="shared" si="14"/>
        <v>8.98</v>
      </c>
      <c r="L127" s="266">
        <f>VLOOKUP(F127,'Leistungswerte GR'!$C$6:$F$79,4,FALSE)</f>
        <v>0</v>
      </c>
      <c r="M127" s="267">
        <f t="shared" si="15"/>
        <v>0</v>
      </c>
      <c r="N127" s="421">
        <f>'SVS GR'!$F$77</f>
        <v>0</v>
      </c>
      <c r="O127" s="128">
        <f t="shared" si="16"/>
        <v>0</v>
      </c>
      <c r="P127" s="268">
        <f t="shared" si="17"/>
        <v>0</v>
      </c>
    </row>
    <row r="128" spans="1:16" s="269" customFormat="1" ht="19.5" customHeight="1" x14ac:dyDescent="0.3">
      <c r="A128" s="263" t="str">
        <f>'Kalk UHR Gym'!A128</f>
        <v>Gym.</v>
      </c>
      <c r="B128" s="263" t="str">
        <f>'Kalk UHR Gym'!B128</f>
        <v>OG</v>
      </c>
      <c r="C128" s="263" t="str">
        <f>'Kalk UHR Gym'!C128</f>
        <v>B</v>
      </c>
      <c r="D128" s="292" t="str">
        <f>'Kalk UHR Gym'!D128</f>
        <v>Nebenraum bei B203</v>
      </c>
      <c r="E128" s="263" t="str">
        <f>'Kalk UHR Gym'!E128</f>
        <v>V</v>
      </c>
      <c r="F128" s="263" t="str">
        <f t="shared" si="13"/>
        <v>V J1</v>
      </c>
      <c r="G128" s="265" t="str">
        <f>'Kalk UHR Gym'!G128</f>
        <v>Nadelfilz</v>
      </c>
      <c r="H128" s="127">
        <f>'Kalk UHR Gym'!H128</f>
        <v>14.29</v>
      </c>
      <c r="I128" s="263" t="str">
        <f>VLOOKUP(F128,'Leistungswerte GR'!$C$6:$F$79,3,FALSE)</f>
        <v>J1</v>
      </c>
      <c r="J128" s="263">
        <f>VLOOKUP(I128,'Turnus BY'!D$10:E$26,2,FALSE)</f>
        <v>1</v>
      </c>
      <c r="K128" s="127">
        <f t="shared" si="14"/>
        <v>14.29</v>
      </c>
      <c r="L128" s="266">
        <f>VLOOKUP(F128,'Leistungswerte GR'!$C$6:$F$79,4,FALSE)</f>
        <v>0</v>
      </c>
      <c r="M128" s="267">
        <f t="shared" si="15"/>
        <v>0</v>
      </c>
      <c r="N128" s="421">
        <f>'SVS GR'!$F$77</f>
        <v>0</v>
      </c>
      <c r="O128" s="128">
        <f t="shared" si="16"/>
        <v>0</v>
      </c>
      <c r="P128" s="268">
        <f t="shared" si="17"/>
        <v>0</v>
      </c>
    </row>
    <row r="129" spans="1:16" s="269" customFormat="1" ht="19.5" customHeight="1" x14ac:dyDescent="0.3">
      <c r="A129" s="263" t="str">
        <f>'Kalk UHR Gym'!A129</f>
        <v>Gym.</v>
      </c>
      <c r="B129" s="263" t="str">
        <f>'Kalk UHR Gym'!B129</f>
        <v>OG</v>
      </c>
      <c r="C129" s="263" t="str">
        <f>'Kalk UHR Gym'!C129</f>
        <v>B</v>
      </c>
      <c r="D129" s="292" t="str">
        <f>'Kalk UHR Gym'!D129</f>
        <v>Flur bei Lehrerzimmer</v>
      </c>
      <c r="E129" s="263" t="str">
        <f>'Kalk UHR Gym'!E129</f>
        <v>F</v>
      </c>
      <c r="F129" s="263" t="str">
        <f t="shared" si="13"/>
        <v>F J1</v>
      </c>
      <c r="G129" s="265" t="str">
        <f>'Kalk UHR Gym'!G129</f>
        <v>Parkett</v>
      </c>
      <c r="H129" s="127">
        <f>'Kalk UHR Gym'!H129</f>
        <v>35.97</v>
      </c>
      <c r="I129" s="263" t="str">
        <f>VLOOKUP(F129,'Leistungswerte GR'!$C$6:$F$79,3,FALSE)</f>
        <v>J1</v>
      </c>
      <c r="J129" s="263">
        <f>VLOOKUP(I129,'Turnus BY'!D$10:E$26,2,FALSE)</f>
        <v>1</v>
      </c>
      <c r="K129" s="127">
        <f t="shared" si="14"/>
        <v>35.97</v>
      </c>
      <c r="L129" s="266">
        <f>VLOOKUP(F129,'Leistungswerte GR'!$C$6:$F$79,4,FALSE)</f>
        <v>0</v>
      </c>
      <c r="M129" s="267">
        <f t="shared" si="15"/>
        <v>0</v>
      </c>
      <c r="N129" s="421">
        <f>'SVS GR'!$F$77</f>
        <v>0</v>
      </c>
      <c r="O129" s="128">
        <f t="shared" si="16"/>
        <v>0</v>
      </c>
      <c r="P129" s="268">
        <f t="shared" si="17"/>
        <v>0</v>
      </c>
    </row>
    <row r="130" spans="1:16" s="269" customFormat="1" ht="19.5" customHeight="1" x14ac:dyDescent="0.3">
      <c r="A130" s="263" t="str">
        <f>'Kalk UHR Gym'!A130</f>
        <v>Gym.</v>
      </c>
      <c r="B130" s="263" t="str">
        <f>'Kalk UHR Gym'!B130</f>
        <v>OG</v>
      </c>
      <c r="C130" s="263" t="str">
        <f>'Kalk UHR Gym'!C130</f>
        <v>B204</v>
      </c>
      <c r="D130" s="292" t="str">
        <f>'Kalk UHR Gym'!D130</f>
        <v>WC H gegenüber C201</v>
      </c>
      <c r="E130" s="263" t="str">
        <f>'Kalk UHR Gym'!E130</f>
        <v>S</v>
      </c>
      <c r="F130" s="263" t="str">
        <f t="shared" si="13"/>
        <v>S J1</v>
      </c>
      <c r="G130" s="265" t="str">
        <f>'Kalk UHR Gym'!G130</f>
        <v>Fliesen</v>
      </c>
      <c r="H130" s="127">
        <f>'Kalk UHR Gym'!H130</f>
        <v>22.15</v>
      </c>
      <c r="I130" s="263" t="str">
        <f>VLOOKUP(F130,'Leistungswerte GR'!$C$6:$F$79,3,FALSE)</f>
        <v>J1</v>
      </c>
      <c r="J130" s="263">
        <f>VLOOKUP(I130,'Turnus BY'!D$10:E$26,2,FALSE)</f>
        <v>1</v>
      </c>
      <c r="K130" s="127">
        <f t="shared" si="14"/>
        <v>22.15</v>
      </c>
      <c r="L130" s="266">
        <f>VLOOKUP(F130,'Leistungswerte GR'!$C$6:$F$79,4,FALSE)</f>
        <v>0</v>
      </c>
      <c r="M130" s="267">
        <f t="shared" si="15"/>
        <v>0</v>
      </c>
      <c r="N130" s="421">
        <f>'SVS GR'!$F$77</f>
        <v>0</v>
      </c>
      <c r="O130" s="128">
        <f t="shared" si="16"/>
        <v>0</v>
      </c>
      <c r="P130" s="268">
        <f t="shared" si="17"/>
        <v>0</v>
      </c>
    </row>
    <row r="131" spans="1:16" s="269" customFormat="1" ht="19.5" customHeight="1" x14ac:dyDescent="0.3">
      <c r="A131" s="263" t="str">
        <f>'Kalk UHR Gym'!A131</f>
        <v>Gym.</v>
      </c>
      <c r="B131" s="263" t="str">
        <f>'Kalk UHR Gym'!B131</f>
        <v>OG</v>
      </c>
      <c r="C131" s="263" t="str">
        <f>'Kalk UHR Gym'!C131</f>
        <v>B205</v>
      </c>
      <c r="D131" s="292" t="str">
        <f>'Kalk UHR Gym'!D131</f>
        <v>WC D dito</v>
      </c>
      <c r="E131" s="263" t="str">
        <f>'Kalk UHR Gym'!E131</f>
        <v>S</v>
      </c>
      <c r="F131" s="263" t="str">
        <f t="shared" si="13"/>
        <v>S J1</v>
      </c>
      <c r="G131" s="265" t="str">
        <f>'Kalk UHR Gym'!G131</f>
        <v>Fliesen</v>
      </c>
      <c r="H131" s="127">
        <f>'Kalk UHR Gym'!H131</f>
        <v>24.05</v>
      </c>
      <c r="I131" s="263" t="str">
        <f>VLOOKUP(F131,'Leistungswerte GR'!$C$6:$F$79,3,FALSE)</f>
        <v>J1</v>
      </c>
      <c r="J131" s="263">
        <f>VLOOKUP(I131,'Turnus BY'!D$10:E$26,2,FALSE)</f>
        <v>1</v>
      </c>
      <c r="K131" s="127">
        <f t="shared" si="14"/>
        <v>24.05</v>
      </c>
      <c r="L131" s="266">
        <f>VLOOKUP(F131,'Leistungswerte GR'!$C$6:$F$79,4,FALSE)</f>
        <v>0</v>
      </c>
      <c r="M131" s="267">
        <f t="shared" si="15"/>
        <v>0</v>
      </c>
      <c r="N131" s="421">
        <f>'SVS GR'!$F$77</f>
        <v>0</v>
      </c>
      <c r="O131" s="128">
        <f t="shared" si="16"/>
        <v>0</v>
      </c>
      <c r="P131" s="268">
        <f t="shared" si="17"/>
        <v>0</v>
      </c>
    </row>
    <row r="132" spans="1:16" s="269" customFormat="1" ht="19.5" customHeight="1" x14ac:dyDescent="0.3">
      <c r="A132" s="263" t="str">
        <f>'Kalk UHR Gym'!A132</f>
        <v>Gym.</v>
      </c>
      <c r="B132" s="263" t="str">
        <f>'Kalk UHR Gym'!B132</f>
        <v>OG</v>
      </c>
      <c r="C132" s="263" t="str">
        <f>'Kalk UHR Gym'!C132</f>
        <v>B206</v>
      </c>
      <c r="D132" s="292" t="str">
        <f>'Kalk UHR Gym'!D132</f>
        <v>Teeküche</v>
      </c>
      <c r="E132" s="263" t="str">
        <f>'Kalk UHR Gym'!E132</f>
        <v>K</v>
      </c>
      <c r="F132" s="263" t="str">
        <f t="shared" si="13"/>
        <v>K J1</v>
      </c>
      <c r="G132" s="265" t="str">
        <f>'Kalk UHR Gym'!G132</f>
        <v>Linoleum</v>
      </c>
      <c r="H132" s="127">
        <f>'Kalk UHR Gym'!H132</f>
        <v>7.15</v>
      </c>
      <c r="I132" s="263" t="str">
        <f>VLOOKUP(F132,'Leistungswerte GR'!$C$6:$F$79,3,FALSE)</f>
        <v>J1</v>
      </c>
      <c r="J132" s="263">
        <f>VLOOKUP(I132,'Turnus BY'!D$10:E$26,2,FALSE)</f>
        <v>1</v>
      </c>
      <c r="K132" s="127">
        <f t="shared" si="14"/>
        <v>7.15</v>
      </c>
      <c r="L132" s="266">
        <f>VLOOKUP(F132,'Leistungswerte GR'!$C$6:$F$79,4,FALSE)</f>
        <v>0</v>
      </c>
      <c r="M132" s="267">
        <f t="shared" si="15"/>
        <v>0</v>
      </c>
      <c r="N132" s="421">
        <f>'SVS GR'!$F$77</f>
        <v>0</v>
      </c>
      <c r="O132" s="128">
        <f t="shared" si="16"/>
        <v>0</v>
      </c>
      <c r="P132" s="268">
        <f t="shared" si="17"/>
        <v>0</v>
      </c>
    </row>
    <row r="133" spans="1:16" s="269" customFormat="1" ht="19.5" customHeight="1" x14ac:dyDescent="0.3">
      <c r="A133" s="263" t="str">
        <f>'Kalk UHR Gym'!A133</f>
        <v>Gym.</v>
      </c>
      <c r="B133" s="263" t="str">
        <f>'Kalk UHR Gym'!B133</f>
        <v>OG</v>
      </c>
      <c r="C133" s="263" t="str">
        <f>'Kalk UHR Gym'!C133</f>
        <v>B207</v>
      </c>
      <c r="D133" s="292" t="str">
        <f>'Kalk UHR Gym'!D133</f>
        <v>Sekr. und Stv. Schulleitung</v>
      </c>
      <c r="E133" s="263" t="str">
        <f>'Kalk UHR Gym'!E133</f>
        <v>B</v>
      </c>
      <c r="F133" s="263" t="str">
        <f t="shared" si="13"/>
        <v>B J1</v>
      </c>
      <c r="G133" s="265" t="str">
        <f>'Kalk UHR Gym'!G133</f>
        <v>Linoleum</v>
      </c>
      <c r="H133" s="127">
        <f>'Kalk UHR Gym'!H133</f>
        <v>60.25</v>
      </c>
      <c r="I133" s="263" t="str">
        <f>VLOOKUP(F133,'Leistungswerte GR'!$C$6:$F$79,3,FALSE)</f>
        <v>J1</v>
      </c>
      <c r="J133" s="263">
        <f>VLOOKUP(I133,'Turnus BY'!D$10:E$26,2,FALSE)</f>
        <v>1</v>
      </c>
      <c r="K133" s="127">
        <f t="shared" si="14"/>
        <v>60.25</v>
      </c>
      <c r="L133" s="266">
        <f>VLOOKUP(F133,'Leistungswerte GR'!$C$6:$F$79,4,FALSE)</f>
        <v>0</v>
      </c>
      <c r="M133" s="267">
        <f t="shared" si="15"/>
        <v>0</v>
      </c>
      <c r="N133" s="421">
        <f>'SVS GR'!$F$77</f>
        <v>0</v>
      </c>
      <c r="O133" s="128">
        <f t="shared" si="16"/>
        <v>0</v>
      </c>
      <c r="P133" s="268">
        <f t="shared" si="17"/>
        <v>0</v>
      </c>
    </row>
    <row r="134" spans="1:16" s="269" customFormat="1" ht="19.5" customHeight="1" x14ac:dyDescent="0.3">
      <c r="A134" s="263" t="str">
        <f>'Kalk UHR Gym'!A134</f>
        <v>Gym.</v>
      </c>
      <c r="B134" s="263" t="str">
        <f>'Kalk UHR Gym'!B134</f>
        <v>OG</v>
      </c>
      <c r="C134" s="263" t="str">
        <f>'Kalk UHR Gym'!C134</f>
        <v>B208</v>
      </c>
      <c r="D134" s="292" t="str">
        <f>'Kalk UHR Gym'!D134</f>
        <v>Sekretariat</v>
      </c>
      <c r="E134" s="263" t="str">
        <f>'Kalk UHR Gym'!E134</f>
        <v>B</v>
      </c>
      <c r="F134" s="263" t="str">
        <f t="shared" si="13"/>
        <v>B J1</v>
      </c>
      <c r="G134" s="265" t="str">
        <f>'Kalk UHR Gym'!G134</f>
        <v>Linoleum</v>
      </c>
      <c r="H134" s="127">
        <f>'Kalk UHR Gym'!H134</f>
        <v>22.25</v>
      </c>
      <c r="I134" s="263" t="str">
        <f>VLOOKUP(F134,'Leistungswerte GR'!$C$6:$F$79,3,FALSE)</f>
        <v>J1</v>
      </c>
      <c r="J134" s="263">
        <f>VLOOKUP(I134,'Turnus BY'!D$10:E$26,2,FALSE)</f>
        <v>1</v>
      </c>
      <c r="K134" s="127">
        <f t="shared" si="14"/>
        <v>22.25</v>
      </c>
      <c r="L134" s="266">
        <f>VLOOKUP(F134,'Leistungswerte GR'!$C$6:$F$79,4,FALSE)</f>
        <v>0</v>
      </c>
      <c r="M134" s="267">
        <f t="shared" si="15"/>
        <v>0</v>
      </c>
      <c r="N134" s="421">
        <f>'SVS GR'!$F$77</f>
        <v>0</v>
      </c>
      <c r="O134" s="128">
        <f t="shared" si="16"/>
        <v>0</v>
      </c>
      <c r="P134" s="268">
        <f t="shared" si="17"/>
        <v>0</v>
      </c>
    </row>
    <row r="135" spans="1:16" s="269" customFormat="1" ht="19.5" customHeight="1" x14ac:dyDescent="0.3">
      <c r="A135" s="263" t="str">
        <f>'Kalk UHR Gym'!A135</f>
        <v>Gym.</v>
      </c>
      <c r="B135" s="263" t="str">
        <f>'Kalk UHR Gym'!B135</f>
        <v>OG</v>
      </c>
      <c r="C135" s="263" t="str">
        <f>'Kalk UHR Gym'!C135</f>
        <v>B209</v>
      </c>
      <c r="D135" s="292" t="str">
        <f>'Kalk UHR Gym'!D135</f>
        <v>Schulleitung</v>
      </c>
      <c r="E135" s="263" t="str">
        <f>'Kalk UHR Gym'!E135</f>
        <v>B</v>
      </c>
      <c r="F135" s="263" t="str">
        <f t="shared" si="13"/>
        <v>B J1</v>
      </c>
      <c r="G135" s="265" t="str">
        <f>'Kalk UHR Gym'!G135</f>
        <v>Linoleum</v>
      </c>
      <c r="H135" s="127">
        <f>'Kalk UHR Gym'!H135</f>
        <v>28.05</v>
      </c>
      <c r="I135" s="263" t="str">
        <f>VLOOKUP(F135,'Leistungswerte GR'!$C$6:$F$79,3,FALSE)</f>
        <v>J1</v>
      </c>
      <c r="J135" s="263">
        <f>VLOOKUP(I135,'Turnus BY'!D$10:E$26,2,FALSE)</f>
        <v>1</v>
      </c>
      <c r="K135" s="127">
        <f t="shared" si="14"/>
        <v>28.05</v>
      </c>
      <c r="L135" s="266">
        <f>VLOOKUP(F135,'Leistungswerte GR'!$C$6:$F$79,4,FALSE)</f>
        <v>0</v>
      </c>
      <c r="M135" s="267">
        <f t="shared" si="15"/>
        <v>0</v>
      </c>
      <c r="N135" s="421">
        <f>'SVS GR'!$F$77</f>
        <v>0</v>
      </c>
      <c r="O135" s="128">
        <f t="shared" si="16"/>
        <v>0</v>
      </c>
      <c r="P135" s="268">
        <f t="shared" si="17"/>
        <v>0</v>
      </c>
    </row>
    <row r="136" spans="1:16" s="269" customFormat="1" ht="19.5" customHeight="1" x14ac:dyDescent="0.3">
      <c r="A136" s="263" t="str">
        <f>'Kalk UHR Gym'!A136</f>
        <v>Gym.</v>
      </c>
      <c r="B136" s="263" t="str">
        <f>'Kalk UHR Gym'!B136</f>
        <v>OG</v>
      </c>
      <c r="C136" s="263" t="str">
        <f>'Kalk UHR Gym'!C136</f>
        <v>B211</v>
      </c>
      <c r="D136" s="292" t="str">
        <f>'Kalk UHR Gym'!D136</f>
        <v>WC D bei Verwaltung</v>
      </c>
      <c r="E136" s="263" t="str">
        <f>'Kalk UHR Gym'!E136</f>
        <v>S</v>
      </c>
      <c r="F136" s="263" t="str">
        <f t="shared" si="13"/>
        <v>S J1</v>
      </c>
      <c r="G136" s="265" t="str">
        <f>'Kalk UHR Gym'!G136</f>
        <v>Fliesen</v>
      </c>
      <c r="H136" s="127">
        <f>'Kalk UHR Gym'!H136</f>
        <v>10.75</v>
      </c>
      <c r="I136" s="263" t="str">
        <f>VLOOKUP(F136,'Leistungswerte GR'!$C$6:$F$79,3,FALSE)</f>
        <v>J1</v>
      </c>
      <c r="J136" s="263">
        <f>VLOOKUP(I136,'Turnus BY'!D$10:E$26,2,FALSE)</f>
        <v>1</v>
      </c>
      <c r="K136" s="127">
        <f t="shared" si="14"/>
        <v>10.75</v>
      </c>
      <c r="L136" s="266">
        <f>VLOOKUP(F136,'Leistungswerte GR'!$C$6:$F$79,4,FALSE)</f>
        <v>0</v>
      </c>
      <c r="M136" s="267">
        <f t="shared" si="15"/>
        <v>0</v>
      </c>
      <c r="N136" s="421">
        <f>'SVS GR'!$F$77</f>
        <v>0</v>
      </c>
      <c r="O136" s="128">
        <f t="shared" si="16"/>
        <v>0</v>
      </c>
      <c r="P136" s="268">
        <f t="shared" si="17"/>
        <v>0</v>
      </c>
    </row>
    <row r="137" spans="1:16" s="269" customFormat="1" ht="19.5" customHeight="1" x14ac:dyDescent="0.3">
      <c r="A137" s="263" t="str">
        <f>'Kalk UHR Gym'!A137</f>
        <v>Gym.</v>
      </c>
      <c r="B137" s="263" t="str">
        <f>'Kalk UHR Gym'!B137</f>
        <v>OG</v>
      </c>
      <c r="C137" s="263" t="str">
        <f>'Kalk UHR Gym'!C137</f>
        <v>B212</v>
      </c>
      <c r="D137" s="292" t="str">
        <f>'Kalk UHR Gym'!D137</f>
        <v>WC H bei Verwaltung</v>
      </c>
      <c r="E137" s="263" t="str">
        <f>'Kalk UHR Gym'!E137</f>
        <v>S</v>
      </c>
      <c r="F137" s="263" t="str">
        <f t="shared" si="13"/>
        <v>S J1</v>
      </c>
      <c r="G137" s="265" t="str">
        <f>'Kalk UHR Gym'!G137</f>
        <v>Fliesen</v>
      </c>
      <c r="H137" s="127">
        <f>'Kalk UHR Gym'!H137</f>
        <v>7.5</v>
      </c>
      <c r="I137" s="263" t="str">
        <f>VLOOKUP(F137,'Leistungswerte GR'!$C$6:$F$79,3,FALSE)</f>
        <v>J1</v>
      </c>
      <c r="J137" s="263">
        <f>VLOOKUP(I137,'Turnus BY'!D$10:E$26,2,FALSE)</f>
        <v>1</v>
      </c>
      <c r="K137" s="127">
        <f t="shared" si="14"/>
        <v>7.5</v>
      </c>
      <c r="L137" s="266">
        <f>VLOOKUP(F137,'Leistungswerte GR'!$C$6:$F$79,4,FALSE)</f>
        <v>0</v>
      </c>
      <c r="M137" s="267">
        <f t="shared" si="15"/>
        <v>0</v>
      </c>
      <c r="N137" s="421">
        <f>'SVS GR'!$F$77</f>
        <v>0</v>
      </c>
      <c r="O137" s="128">
        <f t="shared" si="16"/>
        <v>0</v>
      </c>
      <c r="P137" s="268">
        <f t="shared" si="17"/>
        <v>0</v>
      </c>
    </row>
    <row r="138" spans="1:16" s="269" customFormat="1" ht="19.5" customHeight="1" x14ac:dyDescent="0.3">
      <c r="A138" s="263" t="str">
        <f>'Kalk UHR Gym'!A138</f>
        <v>Gym.</v>
      </c>
      <c r="B138" s="263" t="str">
        <f>'Kalk UHR Gym'!B138</f>
        <v>OG</v>
      </c>
      <c r="C138" s="263" t="str">
        <f>'Kalk UHR Gym'!C138</f>
        <v>B</v>
      </c>
      <c r="D138" s="292" t="str">
        <f>'Kalk UHR Gym'!D138</f>
        <v>Flur Verwaltung</v>
      </c>
      <c r="E138" s="263" t="str">
        <f>'Kalk UHR Gym'!E138</f>
        <v>F</v>
      </c>
      <c r="F138" s="263" t="str">
        <f t="shared" ref="F138:F167" si="22">IF(E138="Z","Z kR",CONCATENATE(E138," ","J1"))</f>
        <v>F J1</v>
      </c>
      <c r="G138" s="265" t="str">
        <f>'Kalk UHR Gym'!G138</f>
        <v>Parkett</v>
      </c>
      <c r="H138" s="127">
        <f>'Kalk UHR Gym'!H138</f>
        <v>93.31</v>
      </c>
      <c r="I138" s="263" t="str">
        <f>VLOOKUP(F138,'Leistungswerte GR'!$C$6:$F$79,3,FALSE)</f>
        <v>J1</v>
      </c>
      <c r="J138" s="263">
        <f>VLOOKUP(I138,'Turnus BY'!D$10:E$26,2,FALSE)</f>
        <v>1</v>
      </c>
      <c r="K138" s="127">
        <f t="shared" si="14"/>
        <v>93.31</v>
      </c>
      <c r="L138" s="266">
        <f>VLOOKUP(F138,'Leistungswerte GR'!$C$6:$F$79,4,FALSE)</f>
        <v>0</v>
      </c>
      <c r="M138" s="267">
        <f t="shared" si="15"/>
        <v>0</v>
      </c>
      <c r="N138" s="421">
        <f>'SVS GR'!$F$77</f>
        <v>0</v>
      </c>
      <c r="O138" s="128">
        <f t="shared" si="16"/>
        <v>0</v>
      </c>
      <c r="P138" s="268">
        <f t="shared" si="17"/>
        <v>0</v>
      </c>
    </row>
    <row r="139" spans="1:16" s="269" customFormat="1" ht="19.5" customHeight="1" x14ac:dyDescent="0.3">
      <c r="A139" s="263" t="str">
        <f>'Kalk UHR Gym'!A139</f>
        <v>Gym.</v>
      </c>
      <c r="B139" s="263" t="str">
        <f>'Kalk UHR Gym'!B139</f>
        <v>OG</v>
      </c>
      <c r="C139" s="263" t="str">
        <f>'Kalk UHR Gym'!C139</f>
        <v>A</v>
      </c>
      <c r="D139" s="292" t="str">
        <f>'Kalk UHR Gym'!D139</f>
        <v>Treppenhaus neben WCs</v>
      </c>
      <c r="E139" s="263" t="str">
        <f>'Kalk UHR Gym'!E139</f>
        <v>T</v>
      </c>
      <c r="F139" s="263" t="str">
        <f t="shared" si="22"/>
        <v>T J1</v>
      </c>
      <c r="G139" s="265" t="str">
        <f>'Kalk UHR Gym'!G139</f>
        <v>Stein</v>
      </c>
      <c r="H139" s="127">
        <f>'Kalk UHR Gym'!H139</f>
        <v>25.65</v>
      </c>
      <c r="I139" s="263" t="str">
        <f>VLOOKUP(F139,'Leistungswerte GR'!$C$6:$F$79,3,FALSE)</f>
        <v>J1</v>
      </c>
      <c r="J139" s="263">
        <f>VLOOKUP(I139,'Turnus BY'!D$10:E$26,2,FALSE)</f>
        <v>1</v>
      </c>
      <c r="K139" s="127">
        <f t="shared" si="14"/>
        <v>25.65</v>
      </c>
      <c r="L139" s="266">
        <f>VLOOKUP(F139,'Leistungswerte GR'!$C$6:$F$79,4,FALSE)</f>
        <v>0</v>
      </c>
      <c r="M139" s="267">
        <f t="shared" si="15"/>
        <v>0</v>
      </c>
      <c r="N139" s="421">
        <f>'SVS GR'!$F$77</f>
        <v>0</v>
      </c>
      <c r="O139" s="128">
        <f t="shared" si="16"/>
        <v>0</v>
      </c>
      <c r="P139" s="268">
        <f t="shared" si="17"/>
        <v>0</v>
      </c>
    </row>
    <row r="140" spans="1:16" s="269" customFormat="1" ht="19.5" customHeight="1" x14ac:dyDescent="0.3">
      <c r="A140" s="263" t="str">
        <f>'Kalk UHR Gym'!A140</f>
        <v>Gym.</v>
      </c>
      <c r="B140" s="263" t="str">
        <f>'Kalk UHR Gym'!B140</f>
        <v>OG</v>
      </c>
      <c r="C140" s="263" t="str">
        <f>'Kalk UHR Gym'!C140</f>
        <v>A200</v>
      </c>
      <c r="D140" s="292" t="str">
        <f>'Kalk UHR Gym'!D140</f>
        <v>Verwaltung</v>
      </c>
      <c r="E140" s="263" t="str">
        <f>'Kalk UHR Gym'!E140</f>
        <v>B</v>
      </c>
      <c r="F140" s="263" t="str">
        <f t="shared" si="22"/>
        <v>B J1</v>
      </c>
      <c r="G140" s="265" t="str">
        <f>'Kalk UHR Gym'!G140</f>
        <v>Nadelfilz</v>
      </c>
      <c r="H140" s="127">
        <f>'Kalk UHR Gym'!H140</f>
        <v>44</v>
      </c>
      <c r="I140" s="263" t="str">
        <f>VLOOKUP(F140,'Leistungswerte GR'!$C$6:$F$79,3,FALSE)</f>
        <v>J1</v>
      </c>
      <c r="J140" s="263">
        <f>VLOOKUP(I140,'Turnus BY'!D$10:E$26,2,FALSE)</f>
        <v>1</v>
      </c>
      <c r="K140" s="127">
        <f>+H140*J140</f>
        <v>44</v>
      </c>
      <c r="L140" s="266">
        <f>VLOOKUP(F140,'Leistungswerte GR'!$C$6:$F$79,4,FALSE)</f>
        <v>0</v>
      </c>
      <c r="M140" s="267">
        <f>IF(ISERROR(K140/L140),0,K140/L140)</f>
        <v>0</v>
      </c>
      <c r="N140" s="421">
        <f>'SVS GR'!$F$77</f>
        <v>0</v>
      </c>
      <c r="O140" s="128">
        <f>IF(ISERROR(H140/L140*N140),0,H140/L140*N140)</f>
        <v>0</v>
      </c>
      <c r="P140" s="268">
        <f>+M140*N140</f>
        <v>0</v>
      </c>
    </row>
    <row r="141" spans="1:16" s="269" customFormat="1" ht="19.5" customHeight="1" x14ac:dyDescent="0.3">
      <c r="A141" s="263" t="str">
        <f>'Kalk UHR Gym'!A141</f>
        <v>Gym.</v>
      </c>
      <c r="B141" s="263" t="str">
        <f>'Kalk UHR Gym'!B141</f>
        <v>OG</v>
      </c>
      <c r="C141" s="263" t="str">
        <f>'Kalk UHR Gym'!C141</f>
        <v>A201</v>
      </c>
      <c r="D141" s="292" t="str">
        <f>'Kalk UHR Gym'!D141</f>
        <v>WC H</v>
      </c>
      <c r="E141" s="263" t="str">
        <f>'Kalk UHR Gym'!E141</f>
        <v>S</v>
      </c>
      <c r="F141" s="263" t="str">
        <f t="shared" si="22"/>
        <v>S J1</v>
      </c>
      <c r="G141" s="265" t="str">
        <f>'Kalk UHR Gym'!G141</f>
        <v>Fliesen</v>
      </c>
      <c r="H141" s="127">
        <f>'Kalk UHR Gym'!H141</f>
        <v>22.35</v>
      </c>
      <c r="I141" s="263" t="str">
        <f>VLOOKUP(F141,'Leistungswerte GR'!$C$6:$F$79,3,FALSE)</f>
        <v>J1</v>
      </c>
      <c r="J141" s="263">
        <f>VLOOKUP(I141,'Turnus BY'!D$10:E$26,2,FALSE)</f>
        <v>1</v>
      </c>
      <c r="K141" s="127">
        <f t="shared" si="14"/>
        <v>22.35</v>
      </c>
      <c r="L141" s="266">
        <f>VLOOKUP(F141,'Leistungswerte GR'!$C$6:$F$79,4,FALSE)</f>
        <v>0</v>
      </c>
      <c r="M141" s="267">
        <f t="shared" si="15"/>
        <v>0</v>
      </c>
      <c r="N141" s="421">
        <f>'SVS GR'!$F$77</f>
        <v>0</v>
      </c>
      <c r="O141" s="128">
        <f t="shared" si="16"/>
        <v>0</v>
      </c>
      <c r="P141" s="268">
        <f t="shared" si="17"/>
        <v>0</v>
      </c>
    </row>
    <row r="142" spans="1:16" s="269" customFormat="1" ht="19.5" customHeight="1" x14ac:dyDescent="0.3">
      <c r="A142" s="263" t="str">
        <f>'Kalk UHR Gym'!A142</f>
        <v>Gym.</v>
      </c>
      <c r="B142" s="263" t="str">
        <f>'Kalk UHR Gym'!B142</f>
        <v>OG</v>
      </c>
      <c r="C142" s="263" t="str">
        <f>'Kalk UHR Gym'!C142</f>
        <v>A202</v>
      </c>
      <c r="D142" s="292" t="str">
        <f>'Kalk UHR Gym'!D142</f>
        <v>Verwaltung</v>
      </c>
      <c r="E142" s="263" t="str">
        <f>'Kalk UHR Gym'!E142</f>
        <v>B</v>
      </c>
      <c r="F142" s="263" t="str">
        <f t="shared" si="22"/>
        <v>B J1</v>
      </c>
      <c r="G142" s="265" t="str">
        <f>'Kalk UHR Gym'!G142</f>
        <v>Parkett</v>
      </c>
      <c r="H142" s="127">
        <f>'Kalk UHR Gym'!H142</f>
        <v>31.8</v>
      </c>
      <c r="I142" s="263" t="str">
        <f>VLOOKUP(F142,'Leistungswerte GR'!$C$6:$F$79,3,FALSE)</f>
        <v>J1</v>
      </c>
      <c r="J142" s="263">
        <f>VLOOKUP(I142,'Turnus BY'!D$10:E$26,2,FALSE)</f>
        <v>1</v>
      </c>
      <c r="K142" s="127">
        <f>+H142*J142</f>
        <v>31.8</v>
      </c>
      <c r="L142" s="266">
        <f>VLOOKUP(F142,'Leistungswerte GR'!$C$6:$F$79,4,FALSE)</f>
        <v>0</v>
      </c>
      <c r="M142" s="267">
        <f>IF(ISERROR(K142/L142),0,K142/L142)</f>
        <v>0</v>
      </c>
      <c r="N142" s="421">
        <f>'SVS GR'!$F$77</f>
        <v>0</v>
      </c>
      <c r="O142" s="128">
        <f>IF(ISERROR(H142/L142*N142),0,H142/L142*N142)</f>
        <v>0</v>
      </c>
      <c r="P142" s="268">
        <f>+M142*N142</f>
        <v>0</v>
      </c>
    </row>
    <row r="143" spans="1:16" s="269" customFormat="1" ht="19.5" customHeight="1" x14ac:dyDescent="0.3">
      <c r="A143" s="263" t="str">
        <f>'Kalk UHR Gym'!A143</f>
        <v>Gym.</v>
      </c>
      <c r="B143" s="263" t="str">
        <f>'Kalk UHR Gym'!B143</f>
        <v>OG</v>
      </c>
      <c r="C143" s="263" t="str">
        <f>'Kalk UHR Gym'!C143</f>
        <v>A203</v>
      </c>
      <c r="D143" s="292" t="str">
        <f>'Kalk UHR Gym'!D143</f>
        <v xml:space="preserve">WC M </v>
      </c>
      <c r="E143" s="263" t="str">
        <f>'Kalk UHR Gym'!E143</f>
        <v>S</v>
      </c>
      <c r="F143" s="263" t="str">
        <f t="shared" si="22"/>
        <v>S J1</v>
      </c>
      <c r="G143" s="265" t="str">
        <f>'Kalk UHR Gym'!G143</f>
        <v>Fliesen</v>
      </c>
      <c r="H143" s="127">
        <f>'Kalk UHR Gym'!H143</f>
        <v>22.25</v>
      </c>
      <c r="I143" s="263" t="str">
        <f>VLOOKUP(F143,'Leistungswerte GR'!$C$6:$F$79,3,FALSE)</f>
        <v>J1</v>
      </c>
      <c r="J143" s="263">
        <f>VLOOKUP(I143,'Turnus BY'!D$10:E$26,2,FALSE)</f>
        <v>1</v>
      </c>
      <c r="K143" s="127">
        <f t="shared" si="14"/>
        <v>22.25</v>
      </c>
      <c r="L143" s="266">
        <f>VLOOKUP(F143,'Leistungswerte GR'!$C$6:$F$79,4,FALSE)</f>
        <v>0</v>
      </c>
      <c r="M143" s="267">
        <f t="shared" si="15"/>
        <v>0</v>
      </c>
      <c r="N143" s="421">
        <f>'SVS GR'!$F$77</f>
        <v>0</v>
      </c>
      <c r="O143" s="128">
        <f t="shared" si="16"/>
        <v>0</v>
      </c>
      <c r="P143" s="268">
        <f t="shared" si="17"/>
        <v>0</v>
      </c>
    </row>
    <row r="144" spans="1:16" s="269" customFormat="1" ht="19.5" customHeight="1" x14ac:dyDescent="0.3">
      <c r="A144" s="263" t="str">
        <f>'Kalk UHR Gym'!A144</f>
        <v>Gym.</v>
      </c>
      <c r="B144" s="263" t="str">
        <f>'Kalk UHR Gym'!B144</f>
        <v>OG</v>
      </c>
      <c r="C144" s="263" t="str">
        <f>'Kalk UHR Gym'!C144</f>
        <v>A203</v>
      </c>
      <c r="D144" s="292" t="str">
        <f>'Kalk UHR Gym'!D144</f>
        <v>Putzkammer</v>
      </c>
      <c r="E144" s="263" t="str">
        <f>'Kalk UHR Gym'!E144</f>
        <v>Z</v>
      </c>
      <c r="F144" s="263" t="str">
        <f t="shared" si="22"/>
        <v>Z kR</v>
      </c>
      <c r="G144" s="265" t="str">
        <f>'Kalk UHR Gym'!G144</f>
        <v>Fliesen</v>
      </c>
      <c r="H144" s="127">
        <f>'Kalk UHR Gym'!H144</f>
        <v>0</v>
      </c>
      <c r="I144" s="263" t="str">
        <f>VLOOKUP(F144,'Leistungswerte GR'!$C$6:$F$79,3,FALSE)</f>
        <v>kR</v>
      </c>
      <c r="J144" s="263">
        <f>VLOOKUP(I144,'Turnus BY'!D$10:E$26,2,FALSE)</f>
        <v>0</v>
      </c>
      <c r="K144" s="127">
        <f>+H144*J144</f>
        <v>0</v>
      </c>
      <c r="L144" s="266">
        <f>VLOOKUP(F144,'Leistungswerte GR'!$C$6:$F$79,4,FALSE)</f>
        <v>0</v>
      </c>
      <c r="M144" s="267">
        <f>IF(ISERROR(K144/L144),0,K144/L144)</f>
        <v>0</v>
      </c>
      <c r="N144" s="421">
        <f>'SVS GR'!$F$77</f>
        <v>0</v>
      </c>
      <c r="O144" s="128">
        <f>IF(ISERROR(H144/L144*N144),0,H144/L144*N144)</f>
        <v>0</v>
      </c>
      <c r="P144" s="268">
        <f>+M144*N144</f>
        <v>0</v>
      </c>
    </row>
    <row r="145" spans="1:16" s="269" customFormat="1" ht="19.5" customHeight="1" x14ac:dyDescent="0.3">
      <c r="A145" s="263" t="str">
        <f>'Kalk UHR Gym'!A145</f>
        <v>Gym.</v>
      </c>
      <c r="B145" s="263" t="str">
        <f>'Kalk UHR Gym'!B145</f>
        <v>OG</v>
      </c>
      <c r="C145" s="263" t="str">
        <f>'Kalk UHR Gym'!C145</f>
        <v>A</v>
      </c>
      <c r="D145" s="292" t="str">
        <f>'Kalk UHR Gym'!D145</f>
        <v>Aufzug (Fläche im EG aufgeführt)</v>
      </c>
      <c r="E145" s="263" t="str">
        <f>'Kalk UHR Gym'!E145</f>
        <v>AU</v>
      </c>
      <c r="F145" s="263" t="str">
        <f t="shared" si="22"/>
        <v>AU J1</v>
      </c>
      <c r="G145" s="265" t="str">
        <f>'Kalk UHR Gym'!G145</f>
        <v>Gumminoppen</v>
      </c>
      <c r="H145" s="127">
        <f>'Kalk UHR Gym'!H145</f>
        <v>0</v>
      </c>
      <c r="I145" s="263" t="str">
        <f>VLOOKUP(F145,'Leistungswerte GR'!$C$6:$F$79,3,FALSE)</f>
        <v>J1</v>
      </c>
      <c r="J145" s="263">
        <f>VLOOKUP(I145,'Turnus BY'!D$10:E$26,2,FALSE)</f>
        <v>1</v>
      </c>
      <c r="K145" s="127">
        <f t="shared" si="14"/>
        <v>0</v>
      </c>
      <c r="L145" s="266">
        <f>VLOOKUP(F145,'Leistungswerte GR'!$C$6:$F$79,4,FALSE)</f>
        <v>0</v>
      </c>
      <c r="M145" s="267">
        <f t="shared" si="15"/>
        <v>0</v>
      </c>
      <c r="N145" s="421">
        <f>'SVS GR'!$F$77</f>
        <v>0</v>
      </c>
      <c r="O145" s="128">
        <f t="shared" si="16"/>
        <v>0</v>
      </c>
      <c r="P145" s="268">
        <f t="shared" si="17"/>
        <v>0</v>
      </c>
    </row>
    <row r="146" spans="1:16" s="269" customFormat="1" ht="19.5" customHeight="1" x14ac:dyDescent="0.3">
      <c r="A146" s="263" t="str">
        <f>'Kalk UHR Gym'!A146</f>
        <v>Gym.</v>
      </c>
      <c r="B146" s="263" t="str">
        <f>'Kalk UHR Gym'!B146</f>
        <v>OG</v>
      </c>
      <c r="C146" s="263" t="str">
        <f>'Kalk UHR Gym'!C146</f>
        <v>A204</v>
      </c>
      <c r="D146" s="292" t="str">
        <f>'Kalk UHR Gym'!D146</f>
        <v>Klassenraum</v>
      </c>
      <c r="E146" s="263" t="str">
        <f>'Kalk UHR Gym'!E146</f>
        <v>U</v>
      </c>
      <c r="F146" s="263" t="str">
        <f t="shared" si="22"/>
        <v>U J1</v>
      </c>
      <c r="G146" s="265" t="str">
        <f>'Kalk UHR Gym'!G146</f>
        <v>Nadelfilz</v>
      </c>
      <c r="H146" s="127">
        <f>'Kalk UHR Gym'!H146</f>
        <v>49.9</v>
      </c>
      <c r="I146" s="263" t="str">
        <f>VLOOKUP(F146,'Leistungswerte GR'!$C$6:$F$79,3,FALSE)</f>
        <v>J1</v>
      </c>
      <c r="J146" s="263">
        <f>VLOOKUP(I146,'Turnus BY'!D$10:E$26,2,FALSE)</f>
        <v>1</v>
      </c>
      <c r="K146" s="127">
        <f>+H146*J146</f>
        <v>49.9</v>
      </c>
      <c r="L146" s="266">
        <f>VLOOKUP(F146,'Leistungswerte GR'!$C$6:$F$79,4,FALSE)</f>
        <v>0</v>
      </c>
      <c r="M146" s="267">
        <f>IF(ISERROR(K146/L146),0,K146/L146)</f>
        <v>0</v>
      </c>
      <c r="N146" s="421">
        <f>'SVS GR'!$F$77</f>
        <v>0</v>
      </c>
      <c r="O146" s="128">
        <f>IF(ISERROR(H146/L146*N146),0,H146/L146*N146)</f>
        <v>0</v>
      </c>
      <c r="P146" s="268">
        <f>+M146*N146</f>
        <v>0</v>
      </c>
    </row>
    <row r="147" spans="1:16" s="269" customFormat="1" ht="19.5" customHeight="1" x14ac:dyDescent="0.3">
      <c r="A147" s="263" t="str">
        <f>'Kalk UHR Gym'!A147</f>
        <v>Gym.</v>
      </c>
      <c r="B147" s="263" t="str">
        <f>'Kalk UHR Gym'!B147</f>
        <v>OG</v>
      </c>
      <c r="C147" s="263" t="str">
        <f>'Kalk UHR Gym'!C147</f>
        <v>A204a</v>
      </c>
      <c r="D147" s="292" t="str">
        <f>'Kalk UHR Gym'!D147</f>
        <v>Beratungslehrer</v>
      </c>
      <c r="E147" s="263" t="str">
        <f>'Kalk UHR Gym'!E147</f>
        <v>B</v>
      </c>
      <c r="F147" s="263" t="str">
        <f t="shared" si="22"/>
        <v>B J1</v>
      </c>
      <c r="G147" s="265" t="str">
        <f>'Kalk UHR Gym'!G147</f>
        <v>Nadelfilz</v>
      </c>
      <c r="H147" s="127">
        <f>'Kalk UHR Gym'!H147</f>
        <v>16.05</v>
      </c>
      <c r="I147" s="263" t="str">
        <f>VLOOKUP(F147,'Leistungswerte GR'!$C$6:$F$79,3,FALSE)</f>
        <v>J1</v>
      </c>
      <c r="J147" s="263">
        <f>VLOOKUP(I147,'Turnus BY'!D$10:E$26,2,FALSE)</f>
        <v>1</v>
      </c>
      <c r="K147" s="127">
        <f>+H147*J147</f>
        <v>16.05</v>
      </c>
      <c r="L147" s="266">
        <f>VLOOKUP(F147,'Leistungswerte GR'!$C$6:$F$79,4,FALSE)</f>
        <v>0</v>
      </c>
      <c r="M147" s="267">
        <f>IF(ISERROR(K147/L147),0,K147/L147)</f>
        <v>0</v>
      </c>
      <c r="N147" s="421">
        <f>'SVS GR'!$F$77</f>
        <v>0</v>
      </c>
      <c r="O147" s="128">
        <f>IF(ISERROR(H147/L147*N147),0,H147/L147*N147)</f>
        <v>0</v>
      </c>
      <c r="P147" s="268">
        <f>+M147*N147</f>
        <v>0</v>
      </c>
    </row>
    <row r="148" spans="1:16" s="269" customFormat="1" ht="19.5" customHeight="1" x14ac:dyDescent="0.3">
      <c r="A148" s="263" t="str">
        <f>'Kalk UHR Gym'!A148</f>
        <v>Gym.</v>
      </c>
      <c r="B148" s="263" t="str">
        <f>'Kalk UHR Gym'!B148</f>
        <v>OG</v>
      </c>
      <c r="C148" s="263" t="str">
        <f>'Kalk UHR Gym'!C148</f>
        <v>A205</v>
      </c>
      <c r="D148" s="292" t="str">
        <f>'Kalk UHR Gym'!D148</f>
        <v>Klassenraum</v>
      </c>
      <c r="E148" s="263" t="str">
        <f>'Kalk UHR Gym'!E148</f>
        <v>U</v>
      </c>
      <c r="F148" s="263" t="str">
        <f t="shared" si="22"/>
        <v>U J1</v>
      </c>
      <c r="G148" s="265" t="str">
        <f>'Kalk UHR Gym'!G148</f>
        <v>Nadelfilz</v>
      </c>
      <c r="H148" s="127">
        <f>'Kalk UHR Gym'!H148</f>
        <v>58.45</v>
      </c>
      <c r="I148" s="263" t="str">
        <f>VLOOKUP(F148,'Leistungswerte GR'!$C$6:$F$79,3,FALSE)</f>
        <v>J1</v>
      </c>
      <c r="J148" s="263">
        <f>VLOOKUP(I148,'Turnus BY'!D$10:E$26,2,FALSE)</f>
        <v>1</v>
      </c>
      <c r="K148" s="127">
        <f t="shared" si="14"/>
        <v>58.45</v>
      </c>
      <c r="L148" s="266">
        <f>VLOOKUP(F148,'Leistungswerte GR'!$C$6:$F$79,4,FALSE)</f>
        <v>0</v>
      </c>
      <c r="M148" s="267">
        <f t="shared" si="15"/>
        <v>0</v>
      </c>
      <c r="N148" s="421">
        <f>'SVS GR'!$F$77</f>
        <v>0</v>
      </c>
      <c r="O148" s="128">
        <f t="shared" si="16"/>
        <v>0</v>
      </c>
      <c r="P148" s="268">
        <f t="shared" si="17"/>
        <v>0</v>
      </c>
    </row>
    <row r="149" spans="1:16" s="269" customFormat="1" ht="19.5" customHeight="1" x14ac:dyDescent="0.3">
      <c r="A149" s="263" t="str">
        <f>'Kalk UHR Gym'!A149</f>
        <v>Gym.</v>
      </c>
      <c r="B149" s="263" t="str">
        <f>'Kalk UHR Gym'!B149</f>
        <v>OG</v>
      </c>
      <c r="C149" s="263" t="str">
        <f>'Kalk UHR Gym'!C149</f>
        <v>A206</v>
      </c>
      <c r="D149" s="292" t="str">
        <f>'Kalk UHR Gym'!D149</f>
        <v>Klassenraum</v>
      </c>
      <c r="E149" s="263" t="str">
        <f>'Kalk UHR Gym'!E149</f>
        <v>U</v>
      </c>
      <c r="F149" s="263" t="str">
        <f t="shared" si="22"/>
        <v>U J1</v>
      </c>
      <c r="G149" s="265" t="str">
        <f>'Kalk UHR Gym'!G149</f>
        <v>Nadelfilz</v>
      </c>
      <c r="H149" s="127">
        <f>'Kalk UHR Gym'!H149</f>
        <v>58.05</v>
      </c>
      <c r="I149" s="263" t="str">
        <f>VLOOKUP(F149,'Leistungswerte GR'!$C$6:$F$79,3,FALSE)</f>
        <v>J1</v>
      </c>
      <c r="J149" s="263">
        <f>VLOOKUP(I149,'Turnus BY'!D$10:E$26,2,FALSE)</f>
        <v>1</v>
      </c>
      <c r="K149" s="127">
        <f>+H149*J149</f>
        <v>58.05</v>
      </c>
      <c r="L149" s="266">
        <f>VLOOKUP(F149,'Leistungswerte GR'!$C$6:$F$79,4,FALSE)</f>
        <v>0</v>
      </c>
      <c r="M149" s="267">
        <f>IF(ISERROR(K149/L149),0,K149/L149)</f>
        <v>0</v>
      </c>
      <c r="N149" s="421">
        <f>'SVS GR'!$F$77</f>
        <v>0</v>
      </c>
      <c r="O149" s="128">
        <f>IF(ISERROR(H149/L149*N149),0,H149/L149*N149)</f>
        <v>0</v>
      </c>
      <c r="P149" s="268">
        <f>+M149*N149</f>
        <v>0</v>
      </c>
    </row>
    <row r="150" spans="1:16" s="269" customFormat="1" ht="19.5" customHeight="1" x14ac:dyDescent="0.3">
      <c r="A150" s="263" t="str">
        <f>'Kalk UHR Gym'!A150</f>
        <v>Gym.</v>
      </c>
      <c r="B150" s="263" t="str">
        <f>'Kalk UHR Gym'!B150</f>
        <v>OG</v>
      </c>
      <c r="C150" s="263" t="str">
        <f>'Kalk UHR Gym'!C150</f>
        <v>A207</v>
      </c>
      <c r="D150" s="292" t="str">
        <f>'Kalk UHR Gym'!D150</f>
        <v>Klassenraum</v>
      </c>
      <c r="E150" s="263" t="str">
        <f>'Kalk UHR Gym'!E150</f>
        <v>U</v>
      </c>
      <c r="F150" s="263" t="str">
        <f t="shared" si="22"/>
        <v>U J1</v>
      </c>
      <c r="G150" s="265" t="str">
        <f>'Kalk UHR Gym'!G150</f>
        <v>Nadelfilz</v>
      </c>
      <c r="H150" s="127">
        <f>'Kalk UHR Gym'!H150</f>
        <v>58.45</v>
      </c>
      <c r="I150" s="263" t="str">
        <f>VLOOKUP(F150,'Leistungswerte GR'!$C$6:$F$79,3,FALSE)</f>
        <v>J1</v>
      </c>
      <c r="J150" s="263">
        <f>VLOOKUP(I150,'Turnus BY'!D$10:E$26,2,FALSE)</f>
        <v>1</v>
      </c>
      <c r="K150" s="127">
        <f t="shared" si="14"/>
        <v>58.45</v>
      </c>
      <c r="L150" s="266">
        <f>VLOOKUP(F150,'Leistungswerte GR'!$C$6:$F$79,4,FALSE)</f>
        <v>0</v>
      </c>
      <c r="M150" s="267">
        <f t="shared" si="15"/>
        <v>0</v>
      </c>
      <c r="N150" s="421">
        <f>'SVS GR'!$F$77</f>
        <v>0</v>
      </c>
      <c r="O150" s="128">
        <f t="shared" si="16"/>
        <v>0</v>
      </c>
      <c r="P150" s="268">
        <f t="shared" si="17"/>
        <v>0</v>
      </c>
    </row>
    <row r="151" spans="1:16" s="269" customFormat="1" ht="19.5" customHeight="1" x14ac:dyDescent="0.3">
      <c r="A151" s="263" t="str">
        <f>'Kalk UHR Gym'!A151</f>
        <v>Gym.</v>
      </c>
      <c r="B151" s="263" t="str">
        <f>'Kalk UHR Gym'!B151</f>
        <v>OG</v>
      </c>
      <c r="C151" s="263" t="str">
        <f>'Kalk UHR Gym'!C151</f>
        <v>A208</v>
      </c>
      <c r="D151" s="292" t="str">
        <f>'Kalk UHR Gym'!D151</f>
        <v>Schülerzeitung</v>
      </c>
      <c r="E151" s="263" t="str">
        <f>'Kalk UHR Gym'!E151</f>
        <v>B</v>
      </c>
      <c r="F151" s="263" t="str">
        <f t="shared" si="22"/>
        <v>B J1</v>
      </c>
      <c r="G151" s="265" t="str">
        <f>'Kalk UHR Gym'!G151</f>
        <v>Parkett</v>
      </c>
      <c r="H151" s="127">
        <f>'Kalk UHR Gym'!H151</f>
        <v>11.1</v>
      </c>
      <c r="I151" s="263" t="str">
        <f>VLOOKUP(F151,'Leistungswerte GR'!$C$6:$F$79,3,FALSE)</f>
        <v>J1</v>
      </c>
      <c r="J151" s="263">
        <f>VLOOKUP(I151,'Turnus BY'!D$10:E$26,2,FALSE)</f>
        <v>1</v>
      </c>
      <c r="K151" s="127">
        <f>+H151*J151</f>
        <v>11.1</v>
      </c>
      <c r="L151" s="266">
        <f>VLOOKUP(F151,'Leistungswerte GR'!$C$6:$F$79,4,FALSE)</f>
        <v>0</v>
      </c>
      <c r="M151" s="267">
        <f>IF(ISERROR(K151/L151),0,K151/L151)</f>
        <v>0</v>
      </c>
      <c r="N151" s="421">
        <f>'SVS GR'!$F$77</f>
        <v>0</v>
      </c>
      <c r="O151" s="128">
        <f>IF(ISERROR(H151/L151*N151),0,H151/L151*N151)</f>
        <v>0</v>
      </c>
      <c r="P151" s="268">
        <f>+M151*N151</f>
        <v>0</v>
      </c>
    </row>
    <row r="152" spans="1:16" s="269" customFormat="1" ht="19.5" customHeight="1" x14ac:dyDescent="0.3">
      <c r="A152" s="263" t="str">
        <f>'Kalk UHR Gym'!A152</f>
        <v>Gym.</v>
      </c>
      <c r="B152" s="263" t="str">
        <f>'Kalk UHR Gym'!B152</f>
        <v>OG</v>
      </c>
      <c r="C152" s="263" t="str">
        <f>'Kalk UHR Gym'!C152</f>
        <v>A209</v>
      </c>
      <c r="D152" s="292" t="str">
        <f>'Kalk UHR Gym'!D152</f>
        <v>Klassenraum</v>
      </c>
      <c r="E152" s="263" t="str">
        <f>'Kalk UHR Gym'!E152</f>
        <v>U</v>
      </c>
      <c r="F152" s="263" t="str">
        <f t="shared" si="22"/>
        <v>U J1</v>
      </c>
      <c r="G152" s="265" t="str">
        <f>'Kalk UHR Gym'!G152</f>
        <v>Nadelfilz</v>
      </c>
      <c r="H152" s="127">
        <f>'Kalk UHR Gym'!H152</f>
        <v>58.45</v>
      </c>
      <c r="I152" s="263" t="str">
        <f>VLOOKUP(F152,'Leistungswerte GR'!$C$6:$F$79,3,FALSE)</f>
        <v>J1</v>
      </c>
      <c r="J152" s="263">
        <f>VLOOKUP(I152,'Turnus BY'!D$10:E$26,2,FALSE)</f>
        <v>1</v>
      </c>
      <c r="K152" s="127">
        <f t="shared" si="14"/>
        <v>58.45</v>
      </c>
      <c r="L152" s="266">
        <f>VLOOKUP(F152,'Leistungswerte GR'!$C$6:$F$79,4,FALSE)</f>
        <v>0</v>
      </c>
      <c r="M152" s="267">
        <f t="shared" si="15"/>
        <v>0</v>
      </c>
      <c r="N152" s="421">
        <f>'SVS GR'!$F$77</f>
        <v>0</v>
      </c>
      <c r="O152" s="128">
        <f t="shared" si="16"/>
        <v>0</v>
      </c>
      <c r="P152" s="268">
        <f t="shared" si="17"/>
        <v>0</v>
      </c>
    </row>
    <row r="153" spans="1:16" s="269" customFormat="1" ht="19.5" customHeight="1" x14ac:dyDescent="0.3">
      <c r="A153" s="263" t="str">
        <f>'Kalk UHR Gym'!A153</f>
        <v>Gym.</v>
      </c>
      <c r="B153" s="263" t="str">
        <f>'Kalk UHR Gym'!B153</f>
        <v>OG</v>
      </c>
      <c r="C153" s="263" t="str">
        <f>'Kalk UHR Gym'!C153</f>
        <v>A210</v>
      </c>
      <c r="D153" s="292" t="str">
        <f>'Kalk UHR Gym'!D153</f>
        <v>Geographiesammlung</v>
      </c>
      <c r="E153" s="263" t="str">
        <f>'Kalk UHR Gym'!E153</f>
        <v>V</v>
      </c>
      <c r="F153" s="263" t="str">
        <f t="shared" si="22"/>
        <v>V J1</v>
      </c>
      <c r="G153" s="265" t="str">
        <f>'Kalk UHR Gym'!G153</f>
        <v>Parkett</v>
      </c>
      <c r="H153" s="127">
        <f>'Kalk UHR Gym'!H153</f>
        <v>22.2</v>
      </c>
      <c r="I153" s="263" t="str">
        <f>VLOOKUP(F153,'Leistungswerte GR'!$C$6:$F$79,3,FALSE)</f>
        <v>J1</v>
      </c>
      <c r="J153" s="263">
        <f>VLOOKUP(I153,'Turnus BY'!D$10:E$26,2,FALSE)</f>
        <v>1</v>
      </c>
      <c r="K153" s="127">
        <f t="shared" si="14"/>
        <v>22.2</v>
      </c>
      <c r="L153" s="266">
        <f>VLOOKUP(F153,'Leistungswerte GR'!$C$6:$F$79,4,FALSE)</f>
        <v>0</v>
      </c>
      <c r="M153" s="267">
        <f t="shared" si="15"/>
        <v>0</v>
      </c>
      <c r="N153" s="421">
        <f>'SVS GR'!$F$77</f>
        <v>0</v>
      </c>
      <c r="O153" s="128">
        <f t="shared" si="16"/>
        <v>0</v>
      </c>
      <c r="P153" s="268">
        <f t="shared" si="17"/>
        <v>0</v>
      </c>
    </row>
    <row r="154" spans="1:16" s="269" customFormat="1" ht="19.5" customHeight="1" x14ac:dyDescent="0.3">
      <c r="A154" s="263" t="str">
        <f>'Kalk UHR Gym'!A154</f>
        <v>Gym.</v>
      </c>
      <c r="B154" s="263" t="str">
        <f>'Kalk UHR Gym'!B154</f>
        <v>OG</v>
      </c>
      <c r="C154" s="263">
        <f>'Kalk UHR Gym'!C154</f>
        <v>0</v>
      </c>
      <c r="D154" s="292" t="str">
        <f>'Kalk UHR Gym'!D154</f>
        <v>Treppenhaus neben A209</v>
      </c>
      <c r="E154" s="263" t="str">
        <f>'Kalk UHR Gym'!E154</f>
        <v>T</v>
      </c>
      <c r="F154" s="263" t="str">
        <f t="shared" si="22"/>
        <v>T J1</v>
      </c>
      <c r="G154" s="265" t="str">
        <f>'Kalk UHR Gym'!G154</f>
        <v>Gumminoppen</v>
      </c>
      <c r="H154" s="127">
        <f>'Kalk UHR Gym'!H154</f>
        <v>12.04</v>
      </c>
      <c r="I154" s="263" t="str">
        <f>VLOOKUP(F154,'Leistungswerte GR'!$C$6:$F$79,3,FALSE)</f>
        <v>J1</v>
      </c>
      <c r="J154" s="263">
        <f>VLOOKUP(I154,'Turnus BY'!D$10:E$26,2,FALSE)</f>
        <v>1</v>
      </c>
      <c r="K154" s="127">
        <f t="shared" si="14"/>
        <v>12.04</v>
      </c>
      <c r="L154" s="266">
        <f>VLOOKUP(F154,'Leistungswerte GR'!$C$6:$F$79,4,FALSE)</f>
        <v>0</v>
      </c>
      <c r="M154" s="267">
        <f t="shared" si="15"/>
        <v>0</v>
      </c>
      <c r="N154" s="421">
        <f>'SVS GR'!$F$77</f>
        <v>0</v>
      </c>
      <c r="O154" s="128">
        <f t="shared" si="16"/>
        <v>0</v>
      </c>
      <c r="P154" s="268">
        <f t="shared" si="17"/>
        <v>0</v>
      </c>
    </row>
    <row r="155" spans="1:16" s="269" customFormat="1" ht="19.5" customHeight="1" x14ac:dyDescent="0.3">
      <c r="A155" s="263" t="str">
        <f>'Kalk UHR Gym'!A155</f>
        <v>Gym.</v>
      </c>
      <c r="B155" s="263" t="str">
        <f>'Kalk UHR Gym'!B155</f>
        <v>OG</v>
      </c>
      <c r="C155" s="263" t="str">
        <f>'Kalk UHR Gym'!C155</f>
        <v>A211</v>
      </c>
      <c r="D155" s="292" t="str">
        <f>'Kalk UHR Gym'!D155</f>
        <v>Klassenraum</v>
      </c>
      <c r="E155" s="263" t="str">
        <f>'Kalk UHR Gym'!E155</f>
        <v>U</v>
      </c>
      <c r="F155" s="263" t="str">
        <f t="shared" si="22"/>
        <v>U J1</v>
      </c>
      <c r="G155" s="265" t="str">
        <f>'Kalk UHR Gym'!G155</f>
        <v>Nadelfilz</v>
      </c>
      <c r="H155" s="127">
        <f>'Kalk UHR Gym'!H155</f>
        <v>57.45</v>
      </c>
      <c r="I155" s="263" t="str">
        <f>VLOOKUP(F155,'Leistungswerte GR'!$C$6:$F$79,3,FALSE)</f>
        <v>J1</v>
      </c>
      <c r="J155" s="263">
        <f>VLOOKUP(I155,'Turnus BY'!D$10:E$26,2,FALSE)</f>
        <v>1</v>
      </c>
      <c r="K155" s="127">
        <f t="shared" si="14"/>
        <v>57.45</v>
      </c>
      <c r="L155" s="266">
        <f>VLOOKUP(F155,'Leistungswerte GR'!$C$6:$F$79,4,FALSE)</f>
        <v>0</v>
      </c>
      <c r="M155" s="267">
        <f t="shared" si="15"/>
        <v>0</v>
      </c>
      <c r="N155" s="421">
        <f>'SVS GR'!$F$77</f>
        <v>0</v>
      </c>
      <c r="O155" s="128">
        <f t="shared" si="16"/>
        <v>0</v>
      </c>
      <c r="P155" s="268">
        <f t="shared" si="17"/>
        <v>0</v>
      </c>
    </row>
    <row r="156" spans="1:16" s="269" customFormat="1" ht="19.5" customHeight="1" x14ac:dyDescent="0.3">
      <c r="A156" s="263" t="str">
        <f>'Kalk UHR Gym'!A156</f>
        <v>Gym.</v>
      </c>
      <c r="B156" s="263" t="str">
        <f>'Kalk UHR Gym'!B156</f>
        <v>OG</v>
      </c>
      <c r="C156" s="263" t="str">
        <f>'Kalk UHR Gym'!C156</f>
        <v>A212</v>
      </c>
      <c r="D156" s="292" t="str">
        <f>'Kalk UHR Gym'!D156</f>
        <v>Klassenraum</v>
      </c>
      <c r="E156" s="263" t="str">
        <f>'Kalk UHR Gym'!E156</f>
        <v>U</v>
      </c>
      <c r="F156" s="263" t="str">
        <f t="shared" si="22"/>
        <v>U J1</v>
      </c>
      <c r="G156" s="265" t="str">
        <f>'Kalk UHR Gym'!G156</f>
        <v>Nadelfilz</v>
      </c>
      <c r="H156" s="127">
        <f>'Kalk UHR Gym'!H156</f>
        <v>58</v>
      </c>
      <c r="I156" s="263" t="str">
        <f>VLOOKUP(F156,'Leistungswerte GR'!$C$6:$F$79,3,FALSE)</f>
        <v>J1</v>
      </c>
      <c r="J156" s="263">
        <f>VLOOKUP(I156,'Turnus BY'!D$10:E$26,2,FALSE)</f>
        <v>1</v>
      </c>
      <c r="K156" s="127">
        <f>+H156*J156</f>
        <v>58</v>
      </c>
      <c r="L156" s="266">
        <f>VLOOKUP(F156,'Leistungswerte GR'!$C$6:$F$79,4,FALSE)</f>
        <v>0</v>
      </c>
      <c r="M156" s="267">
        <f>IF(ISERROR(K156/L156),0,K156/L156)</f>
        <v>0</v>
      </c>
      <c r="N156" s="421">
        <f>'SVS GR'!$F$77</f>
        <v>0</v>
      </c>
      <c r="O156" s="128">
        <f>IF(ISERROR(H156/L156*N156),0,H156/L156*N156)</f>
        <v>0</v>
      </c>
      <c r="P156" s="268">
        <f>+M156*N156</f>
        <v>0</v>
      </c>
    </row>
    <row r="157" spans="1:16" s="269" customFormat="1" ht="19.5" customHeight="1" x14ac:dyDescent="0.3">
      <c r="A157" s="263" t="str">
        <f>'Kalk UHR Gym'!A157</f>
        <v>Gym.</v>
      </c>
      <c r="B157" s="263" t="str">
        <f>'Kalk UHR Gym'!B157</f>
        <v>OG</v>
      </c>
      <c r="C157" s="263" t="str">
        <f>'Kalk UHR Gym'!C157</f>
        <v>A213</v>
      </c>
      <c r="D157" s="292" t="str">
        <f>'Kalk UHR Gym'!D157</f>
        <v>Klassenraum</v>
      </c>
      <c r="E157" s="263" t="str">
        <f>'Kalk UHR Gym'!E157</f>
        <v>U</v>
      </c>
      <c r="F157" s="263" t="str">
        <f t="shared" si="22"/>
        <v>U J1</v>
      </c>
      <c r="G157" s="265" t="str">
        <f>'Kalk UHR Gym'!G157</f>
        <v>Nadelfilz</v>
      </c>
      <c r="H157" s="127">
        <f>'Kalk UHR Gym'!H157</f>
        <v>58</v>
      </c>
      <c r="I157" s="263" t="str">
        <f>VLOOKUP(F157,'Leistungswerte GR'!$C$6:$F$79,3,FALSE)</f>
        <v>J1</v>
      </c>
      <c r="J157" s="263">
        <f>VLOOKUP(I157,'Turnus BY'!D$10:E$26,2,FALSE)</f>
        <v>1</v>
      </c>
      <c r="K157" s="127">
        <f t="shared" si="14"/>
        <v>58</v>
      </c>
      <c r="L157" s="266">
        <f>VLOOKUP(F157,'Leistungswerte GR'!$C$6:$F$79,4,FALSE)</f>
        <v>0</v>
      </c>
      <c r="M157" s="267">
        <f t="shared" si="15"/>
        <v>0</v>
      </c>
      <c r="N157" s="421">
        <f>'SVS GR'!$F$77</f>
        <v>0</v>
      </c>
      <c r="O157" s="128">
        <f t="shared" si="16"/>
        <v>0</v>
      </c>
      <c r="P157" s="268">
        <f t="shared" si="17"/>
        <v>0</v>
      </c>
    </row>
    <row r="158" spans="1:16" s="269" customFormat="1" ht="19.5" customHeight="1" x14ac:dyDescent="0.3">
      <c r="A158" s="263" t="str">
        <f>'Kalk UHR Gym'!A158</f>
        <v>Gym.</v>
      </c>
      <c r="B158" s="263" t="str">
        <f>'Kalk UHR Gym'!B158</f>
        <v>OG</v>
      </c>
      <c r="C158" s="263" t="str">
        <f>'Kalk UHR Gym'!C158</f>
        <v>A214</v>
      </c>
      <c r="D158" s="292" t="str">
        <f>'Kalk UHR Gym'!D158</f>
        <v>Klassenraum</v>
      </c>
      <c r="E158" s="263" t="str">
        <f>'Kalk UHR Gym'!E158</f>
        <v>U</v>
      </c>
      <c r="F158" s="263" t="str">
        <f t="shared" si="22"/>
        <v>U J1</v>
      </c>
      <c r="G158" s="265" t="str">
        <f>'Kalk UHR Gym'!G158</f>
        <v>Nadelfilz</v>
      </c>
      <c r="H158" s="127">
        <f>'Kalk UHR Gym'!H158</f>
        <v>58.15</v>
      </c>
      <c r="I158" s="263" t="str">
        <f>VLOOKUP(F158,'Leistungswerte GR'!$C$6:$F$79,3,FALSE)</f>
        <v>J1</v>
      </c>
      <c r="J158" s="263">
        <f>VLOOKUP(I158,'Turnus BY'!D$10:E$26,2,FALSE)</f>
        <v>1</v>
      </c>
      <c r="K158" s="127">
        <f>+H158*J158</f>
        <v>58.15</v>
      </c>
      <c r="L158" s="266">
        <f>VLOOKUP(F158,'Leistungswerte GR'!$C$6:$F$79,4,FALSE)</f>
        <v>0</v>
      </c>
      <c r="M158" s="267">
        <f>IF(ISERROR(K158/L158),0,K158/L158)</f>
        <v>0</v>
      </c>
      <c r="N158" s="421">
        <f>'SVS GR'!$F$77</f>
        <v>0</v>
      </c>
      <c r="O158" s="128">
        <f>IF(ISERROR(H158/L158*N158),0,H158/L158*N158)</f>
        <v>0</v>
      </c>
      <c r="P158" s="268">
        <f>+M158*N158</f>
        <v>0</v>
      </c>
    </row>
    <row r="159" spans="1:16" s="269" customFormat="1" ht="19.5" customHeight="1" x14ac:dyDescent="0.3">
      <c r="A159" s="263" t="str">
        <f>'Kalk UHR Gym'!A159</f>
        <v>Gym.</v>
      </c>
      <c r="B159" s="263" t="str">
        <f>'Kalk UHR Gym'!B159</f>
        <v>OG</v>
      </c>
      <c r="C159" s="263" t="str">
        <f>'Kalk UHR Gym'!C159</f>
        <v>A215</v>
      </c>
      <c r="D159" s="292" t="str">
        <f>'Kalk UHR Gym'!D159</f>
        <v>Klassenraum</v>
      </c>
      <c r="E159" s="263" t="str">
        <f>'Kalk UHR Gym'!E159</f>
        <v>U</v>
      </c>
      <c r="F159" s="263" t="str">
        <f t="shared" si="22"/>
        <v>U J1</v>
      </c>
      <c r="G159" s="265" t="str">
        <f>'Kalk UHR Gym'!G159</f>
        <v>Nadelfilz</v>
      </c>
      <c r="H159" s="127">
        <f>'Kalk UHR Gym'!H159</f>
        <v>58.1</v>
      </c>
      <c r="I159" s="263" t="str">
        <f>VLOOKUP(F159,'Leistungswerte GR'!$C$6:$F$79,3,FALSE)</f>
        <v>J1</v>
      </c>
      <c r="J159" s="263">
        <f>VLOOKUP(I159,'Turnus BY'!D$10:E$26,2,FALSE)</f>
        <v>1</v>
      </c>
      <c r="K159" s="127">
        <f t="shared" si="14"/>
        <v>58.1</v>
      </c>
      <c r="L159" s="266">
        <f>VLOOKUP(F159,'Leistungswerte GR'!$C$6:$F$79,4,FALSE)</f>
        <v>0</v>
      </c>
      <c r="M159" s="267">
        <f t="shared" si="15"/>
        <v>0</v>
      </c>
      <c r="N159" s="421">
        <f>'SVS GR'!$F$77</f>
        <v>0</v>
      </c>
      <c r="O159" s="128">
        <f t="shared" si="16"/>
        <v>0</v>
      </c>
      <c r="P159" s="268">
        <f t="shared" si="17"/>
        <v>0</v>
      </c>
    </row>
    <row r="160" spans="1:16" s="269" customFormat="1" ht="19.5" customHeight="1" x14ac:dyDescent="0.3">
      <c r="A160" s="263" t="str">
        <f>'Kalk UHR Gym'!A160</f>
        <v>Gym.</v>
      </c>
      <c r="B160" s="263" t="str">
        <f>'Kalk UHR Gym'!B160</f>
        <v>OG</v>
      </c>
      <c r="C160" s="263" t="str">
        <f>'Kalk UHR Gym'!C160</f>
        <v>A</v>
      </c>
      <c r="D160" s="292" t="str">
        <f>'Kalk UHR Gym'!D160</f>
        <v>Flur</v>
      </c>
      <c r="E160" s="263" t="str">
        <f>'Kalk UHR Gym'!E160</f>
        <v>F</v>
      </c>
      <c r="F160" s="263" t="str">
        <f t="shared" si="22"/>
        <v>F J1</v>
      </c>
      <c r="G160" s="265" t="str">
        <f>'Kalk UHR Gym'!G160</f>
        <v>Parkett</v>
      </c>
      <c r="H160" s="127">
        <f>'Kalk UHR Gym'!H160</f>
        <v>170.94</v>
      </c>
      <c r="I160" s="263" t="str">
        <f>VLOOKUP(F160,'Leistungswerte GR'!$C$6:$F$79,3,FALSE)</f>
        <v>J1</v>
      </c>
      <c r="J160" s="263">
        <f>VLOOKUP(I160,'Turnus BY'!D$10:E$26,2,FALSE)</f>
        <v>1</v>
      </c>
      <c r="K160" s="127">
        <f t="shared" si="14"/>
        <v>170.94</v>
      </c>
      <c r="L160" s="266">
        <f>VLOOKUP(F160,'Leistungswerte GR'!$C$6:$F$79,4,FALSE)</f>
        <v>0</v>
      </c>
      <c r="M160" s="267">
        <f t="shared" si="15"/>
        <v>0</v>
      </c>
      <c r="N160" s="421">
        <f>'SVS GR'!$F$77</f>
        <v>0</v>
      </c>
      <c r="O160" s="128">
        <f t="shared" si="16"/>
        <v>0</v>
      </c>
      <c r="P160" s="268">
        <f t="shared" si="17"/>
        <v>0</v>
      </c>
    </row>
    <row r="161" spans="1:16" s="269" customFormat="1" ht="19.95" customHeight="1" x14ac:dyDescent="0.3">
      <c r="A161" s="263" t="str">
        <f>'Kalk UHR Gym'!A161</f>
        <v>Gym.Galerie</v>
      </c>
      <c r="B161" s="263" t="str">
        <f>'Kalk UHR Gym'!B161</f>
        <v>2. OG</v>
      </c>
      <c r="C161" s="263" t="str">
        <f>'Kalk UHR Gym'!C161</f>
        <v>B301</v>
      </c>
      <c r="D161" s="292" t="str">
        <f>'Kalk UHR Gym'!D161</f>
        <v>Silentium</v>
      </c>
      <c r="E161" s="263" t="str">
        <f>'Kalk UHR Gym'!E161</f>
        <v>G</v>
      </c>
      <c r="F161" s="263" t="str">
        <f t="shared" si="22"/>
        <v>G J1</v>
      </c>
      <c r="G161" s="265" t="str">
        <f>'Kalk UHR Gym'!G161</f>
        <v>Nadelfilz</v>
      </c>
      <c r="H161" s="127">
        <f>'Kalk UHR Gym'!H161</f>
        <v>48.35</v>
      </c>
      <c r="I161" s="263" t="str">
        <f>VLOOKUP(F161,'Leistungswerte GR'!$C$6:$F$79,3,FALSE)</f>
        <v>J1</v>
      </c>
      <c r="J161" s="263">
        <f>VLOOKUP(I161,'Turnus BY'!D$10:E$26,2,FALSE)</f>
        <v>1</v>
      </c>
      <c r="K161" s="127">
        <f t="shared" si="14"/>
        <v>48.35</v>
      </c>
      <c r="L161" s="266">
        <f>VLOOKUP(F161,'Leistungswerte GR'!$C$6:$F$79,4,FALSE)</f>
        <v>0</v>
      </c>
      <c r="M161" s="267">
        <f t="shared" si="15"/>
        <v>0</v>
      </c>
      <c r="N161" s="421">
        <f>'SVS GR'!$F$77</f>
        <v>0</v>
      </c>
      <c r="O161" s="128">
        <f t="shared" si="16"/>
        <v>0</v>
      </c>
      <c r="P161" s="268">
        <f t="shared" si="17"/>
        <v>0</v>
      </c>
    </row>
    <row r="162" spans="1:16" s="269" customFormat="1" ht="19.2" customHeight="1" x14ac:dyDescent="0.3">
      <c r="A162" s="263" t="str">
        <f>'Kalk UHR Gym'!A162</f>
        <v>Gym.Galerie</v>
      </c>
      <c r="B162" s="263" t="str">
        <f>'Kalk UHR Gym'!B162</f>
        <v>2. OG</v>
      </c>
      <c r="C162" s="263" t="str">
        <f>'Kalk UHR Gym'!C162</f>
        <v>B302/3</v>
      </c>
      <c r="D162" s="292" t="str">
        <f>'Kalk UHR Gym'!D162</f>
        <v>Elternsprechzimmer und Flur</v>
      </c>
      <c r="E162" s="263" t="str">
        <f>'Kalk UHR Gym'!E162</f>
        <v>G</v>
      </c>
      <c r="F162" s="263" t="str">
        <f t="shared" si="22"/>
        <v>G J1</v>
      </c>
      <c r="G162" s="265" t="str">
        <f>'Kalk UHR Gym'!G162</f>
        <v>Nadelfilz</v>
      </c>
      <c r="H162" s="127">
        <f>'Kalk UHR Gym'!H162</f>
        <v>44.25</v>
      </c>
      <c r="I162" s="263" t="str">
        <f>VLOOKUP(F162,'Leistungswerte GR'!$C$6:$F$79,3,FALSE)</f>
        <v>J1</v>
      </c>
      <c r="J162" s="263">
        <f>VLOOKUP(I162,'Turnus BY'!D$10:E$26,2,FALSE)</f>
        <v>1</v>
      </c>
      <c r="K162" s="127">
        <f t="shared" si="14"/>
        <v>44.25</v>
      </c>
      <c r="L162" s="266">
        <f>VLOOKUP(F162,'Leistungswerte GR'!$C$6:$F$79,4,FALSE)</f>
        <v>0</v>
      </c>
      <c r="M162" s="267">
        <f t="shared" si="15"/>
        <v>0</v>
      </c>
      <c r="N162" s="421">
        <f>'SVS GR'!$F$77</f>
        <v>0</v>
      </c>
      <c r="O162" s="128">
        <f t="shared" si="16"/>
        <v>0</v>
      </c>
      <c r="P162" s="268">
        <f t="shared" si="17"/>
        <v>0</v>
      </c>
    </row>
    <row r="163" spans="1:16" s="269" customFormat="1" ht="19.5" customHeight="1" x14ac:dyDescent="0.3">
      <c r="A163" s="263" t="str">
        <f>'Kalk UHR Gym'!A163</f>
        <v>Gym.Galerie</v>
      </c>
      <c r="B163" s="263" t="str">
        <f>'Kalk UHR Gym'!B163</f>
        <v>2. OG</v>
      </c>
      <c r="C163" s="263" t="str">
        <f>'Kalk UHR Gym'!C163</f>
        <v>B304</v>
      </c>
      <c r="D163" s="292" t="str">
        <f>'Kalk UHR Gym'!D163</f>
        <v>Kopierraum</v>
      </c>
      <c r="E163" s="263" t="str">
        <f>'Kalk UHR Gym'!E163</f>
        <v>V</v>
      </c>
      <c r="F163" s="263" t="str">
        <f t="shared" si="22"/>
        <v>V J1</v>
      </c>
      <c r="G163" s="265" t="str">
        <f>'Kalk UHR Gym'!G163</f>
        <v>Nadelfilz</v>
      </c>
      <c r="H163" s="127">
        <f>'Kalk UHR Gym'!H163</f>
        <v>22.45</v>
      </c>
      <c r="I163" s="263" t="str">
        <f>VLOOKUP(F163,'Leistungswerte GR'!$C$6:$F$79,3,FALSE)</f>
        <v>J1</v>
      </c>
      <c r="J163" s="263">
        <f>VLOOKUP(I163,'Turnus BY'!D$10:E$26,2,FALSE)</f>
        <v>1</v>
      </c>
      <c r="K163" s="127">
        <f t="shared" si="14"/>
        <v>22.45</v>
      </c>
      <c r="L163" s="266">
        <f>VLOOKUP(F163,'Leistungswerte GR'!$C$6:$F$79,4,FALSE)</f>
        <v>0</v>
      </c>
      <c r="M163" s="267">
        <f t="shared" si="15"/>
        <v>0</v>
      </c>
      <c r="N163" s="421">
        <f>'SVS GR'!$F$77</f>
        <v>0</v>
      </c>
      <c r="O163" s="128">
        <f t="shared" si="16"/>
        <v>0</v>
      </c>
      <c r="P163" s="268">
        <f t="shared" si="17"/>
        <v>0</v>
      </c>
    </row>
    <row r="164" spans="1:16" s="269" customFormat="1" ht="19.5" customHeight="1" x14ac:dyDescent="0.3">
      <c r="A164" s="263" t="str">
        <f>'Kalk UHR Gym'!A164</f>
        <v>Gym.Galerie</v>
      </c>
      <c r="B164" s="263" t="str">
        <f>'Kalk UHR Gym'!B164</f>
        <v>2. OG</v>
      </c>
      <c r="C164" s="263" t="str">
        <f>'Kalk UHR Gym'!C164</f>
        <v>B305</v>
      </c>
      <c r="D164" s="292" t="str">
        <f>'Kalk UHR Gym'!D164</f>
        <v>Erste Hilfe/Lager</v>
      </c>
      <c r="E164" s="263" t="str">
        <f>'Kalk UHR Gym'!E164</f>
        <v>L</v>
      </c>
      <c r="F164" s="263" t="str">
        <f t="shared" si="22"/>
        <v>L J1</v>
      </c>
      <c r="G164" s="265" t="str">
        <f>'Kalk UHR Gym'!G164</f>
        <v>Nadelfilz</v>
      </c>
      <c r="H164" s="127">
        <f>'Kalk UHR Gym'!H164</f>
        <v>24.4</v>
      </c>
      <c r="I164" s="263" t="str">
        <f>VLOOKUP(F164,'Leistungswerte GR'!$C$6:$F$79,3,FALSE)</f>
        <v>J1</v>
      </c>
      <c r="J164" s="263">
        <f>VLOOKUP(I164,'Turnus BY'!D$10:E$26,2,FALSE)</f>
        <v>1</v>
      </c>
      <c r="K164" s="127">
        <f t="shared" si="14"/>
        <v>24.4</v>
      </c>
      <c r="L164" s="266">
        <f>VLOOKUP(F164,'Leistungswerte GR'!$C$6:$F$79,4,FALSE)</f>
        <v>0</v>
      </c>
      <c r="M164" s="267">
        <f t="shared" si="15"/>
        <v>0</v>
      </c>
      <c r="N164" s="421">
        <f>'SVS GR'!$F$77</f>
        <v>0</v>
      </c>
      <c r="O164" s="128">
        <f t="shared" si="16"/>
        <v>0</v>
      </c>
      <c r="P164" s="268">
        <f t="shared" si="17"/>
        <v>0</v>
      </c>
    </row>
    <row r="165" spans="1:16" s="269" customFormat="1" ht="19.5" customHeight="1" x14ac:dyDescent="0.3">
      <c r="A165" s="263" t="str">
        <f>'Kalk UHR Gym'!A165</f>
        <v>Gym.Galerie</v>
      </c>
      <c r="B165" s="263" t="str">
        <f>'Kalk UHR Gym'!B165</f>
        <v>2. OG</v>
      </c>
      <c r="C165" s="263" t="str">
        <f>'Kalk UHR Gym'!C165</f>
        <v>B306</v>
      </c>
      <c r="D165" s="292" t="str">
        <f>'Kalk UHR Gym'!D165</f>
        <v>Ruheraum</v>
      </c>
      <c r="E165" s="263" t="str">
        <f>'Kalk UHR Gym'!E165</f>
        <v>G</v>
      </c>
      <c r="F165" s="263" t="str">
        <f t="shared" si="22"/>
        <v>G J1</v>
      </c>
      <c r="G165" s="265" t="str">
        <f>'Kalk UHR Gym'!G165</f>
        <v>Nadelfilz</v>
      </c>
      <c r="H165" s="127">
        <f>'Kalk UHR Gym'!H165</f>
        <v>36.5</v>
      </c>
      <c r="I165" s="263" t="str">
        <f>VLOOKUP(F165,'Leistungswerte GR'!$C$6:$F$79,3,FALSE)</f>
        <v>J1</v>
      </c>
      <c r="J165" s="263">
        <f>VLOOKUP(I165,'Turnus BY'!D$10:E$26,2,FALSE)</f>
        <v>1</v>
      </c>
      <c r="K165" s="127">
        <f t="shared" si="14"/>
        <v>36.5</v>
      </c>
      <c r="L165" s="266">
        <f>VLOOKUP(F165,'Leistungswerte GR'!$C$6:$F$79,4,FALSE)</f>
        <v>0</v>
      </c>
      <c r="M165" s="267">
        <f t="shared" si="15"/>
        <v>0</v>
      </c>
      <c r="N165" s="421">
        <f>'SVS GR'!$F$77</f>
        <v>0</v>
      </c>
      <c r="O165" s="128">
        <f t="shared" si="16"/>
        <v>0</v>
      </c>
      <c r="P165" s="268">
        <f t="shared" si="17"/>
        <v>0</v>
      </c>
    </row>
    <row r="166" spans="1:16" s="269" customFormat="1" ht="19.5" customHeight="1" x14ac:dyDescent="0.3">
      <c r="A166" s="263" t="str">
        <f>'Kalk UHR Gym'!A166</f>
        <v>Gym.Galerie</v>
      </c>
      <c r="B166" s="263" t="str">
        <f>'Kalk UHR Gym'!B166</f>
        <v>2. OG</v>
      </c>
      <c r="C166" s="263">
        <f>'Kalk UHR Gym'!C166</f>
        <v>0</v>
      </c>
      <c r="D166" s="292" t="str">
        <f>'Kalk UHR Gym'!D166</f>
        <v>Treppe zur Galerie</v>
      </c>
      <c r="E166" s="263" t="str">
        <f>'Kalk UHR Gym'!E166</f>
        <v>T</v>
      </c>
      <c r="F166" s="263" t="str">
        <f t="shared" si="22"/>
        <v>T J1</v>
      </c>
      <c r="G166" s="265" t="str">
        <f>'Kalk UHR Gym'!G166</f>
        <v>Stein</v>
      </c>
      <c r="H166" s="127">
        <f>'Kalk UHR Gym'!H166</f>
        <v>10.58</v>
      </c>
      <c r="I166" s="263" t="str">
        <f>VLOOKUP(F166,'Leistungswerte GR'!$C$6:$F$79,3,FALSE)</f>
        <v>J1</v>
      </c>
      <c r="J166" s="263">
        <f>VLOOKUP(I166,'Turnus BY'!D$10:E$26,2,FALSE)</f>
        <v>1</v>
      </c>
      <c r="K166" s="127">
        <f t="shared" si="14"/>
        <v>10.58</v>
      </c>
      <c r="L166" s="266">
        <f>VLOOKUP(F166,'Leistungswerte GR'!$C$6:$F$79,4,FALSE)</f>
        <v>0</v>
      </c>
      <c r="M166" s="267">
        <f t="shared" si="15"/>
        <v>0</v>
      </c>
      <c r="N166" s="421">
        <f>'SVS GR'!$F$77</f>
        <v>0</v>
      </c>
      <c r="O166" s="128">
        <f t="shared" si="16"/>
        <v>0</v>
      </c>
      <c r="P166" s="268">
        <f t="shared" si="17"/>
        <v>0</v>
      </c>
    </row>
    <row r="167" spans="1:16" s="269" customFormat="1" ht="19.5" customHeight="1" x14ac:dyDescent="0.3">
      <c r="A167" s="263" t="str">
        <f>'Kalk UHR Gym'!A167</f>
        <v>Gym.Galerie</v>
      </c>
      <c r="B167" s="263" t="str">
        <f>'Kalk UHR Gym'!B167</f>
        <v>2. OG</v>
      </c>
      <c r="C167" s="263">
        <f>'Kalk UHR Gym'!C167</f>
        <v>0</v>
      </c>
      <c r="D167" s="292" t="str">
        <f>'Kalk UHR Gym'!D167</f>
        <v>Treppe zum Lehrerzimmer</v>
      </c>
      <c r="E167" s="263" t="str">
        <f>'Kalk UHR Gym'!E167</f>
        <v>T</v>
      </c>
      <c r="F167" s="263" t="str">
        <f t="shared" si="22"/>
        <v>T J1</v>
      </c>
      <c r="G167" s="265" t="str">
        <f>'Kalk UHR Gym'!G167</f>
        <v>Nadelfilz</v>
      </c>
      <c r="H167" s="127">
        <f>'Kalk UHR Gym'!H167</f>
        <v>8.14</v>
      </c>
      <c r="I167" s="263" t="str">
        <f>VLOOKUP(F167,'Leistungswerte GR'!$C$6:$F$79,3,FALSE)</f>
        <v>J1</v>
      </c>
      <c r="J167" s="263">
        <f>VLOOKUP(I167,'Turnus BY'!D$10:E$26,2,FALSE)</f>
        <v>1</v>
      </c>
      <c r="K167" s="127">
        <f t="shared" si="14"/>
        <v>8.14</v>
      </c>
      <c r="L167" s="266">
        <f>VLOOKUP(F167,'Leistungswerte GR'!$C$6:$F$79,4,FALSE)</f>
        <v>0</v>
      </c>
      <c r="M167" s="267">
        <f t="shared" si="15"/>
        <v>0</v>
      </c>
      <c r="N167" s="421">
        <f>'SVS GR'!$F$77</f>
        <v>0</v>
      </c>
      <c r="O167" s="128">
        <f t="shared" si="16"/>
        <v>0</v>
      </c>
      <c r="P167" s="268">
        <f t="shared" si="17"/>
        <v>0</v>
      </c>
    </row>
    <row r="168" spans="1:16" x14ac:dyDescent="0.2">
      <c r="A168" s="272"/>
      <c r="B168" s="272"/>
      <c r="C168" s="272"/>
      <c r="D168" s="271"/>
      <c r="E168" s="272"/>
      <c r="F168" s="272"/>
      <c r="G168" s="272"/>
      <c r="H168" s="273"/>
      <c r="I168" s="274"/>
      <c r="J168" s="275"/>
      <c r="K168" s="273"/>
      <c r="L168" s="276"/>
      <c r="M168" s="277"/>
      <c r="N168" s="511"/>
      <c r="O168" s="511"/>
      <c r="P168" s="279"/>
    </row>
    <row r="169" spans="1:16" x14ac:dyDescent="0.2">
      <c r="A169" s="280"/>
      <c r="B169" s="280"/>
      <c r="G169" s="241"/>
      <c r="I169" s="241"/>
      <c r="J169" s="283"/>
      <c r="K169" s="241"/>
    </row>
    <row r="170" spans="1:16" x14ac:dyDescent="0.2">
      <c r="B170" s="280"/>
      <c r="G170" s="241"/>
      <c r="I170" s="241"/>
      <c r="J170" s="283"/>
      <c r="K170" s="241"/>
    </row>
    <row r="171" spans="1:16" x14ac:dyDescent="0.2">
      <c r="D171" s="281"/>
      <c r="G171" s="241"/>
      <c r="I171" s="241"/>
      <c r="J171" s="283"/>
      <c r="K171" s="241"/>
    </row>
    <row r="172" spans="1:16" x14ac:dyDescent="0.2">
      <c r="C172" s="241"/>
      <c r="D172" s="281"/>
    </row>
    <row r="173" spans="1:16" x14ac:dyDescent="0.2">
      <c r="C173" s="241"/>
      <c r="D173" s="281"/>
    </row>
    <row r="174" spans="1:16" x14ac:dyDescent="0.2">
      <c r="C174" s="241"/>
      <c r="D174" s="281"/>
    </row>
    <row r="175" spans="1:16" x14ac:dyDescent="0.2">
      <c r="C175" s="241"/>
      <c r="D175" s="281"/>
    </row>
    <row r="176" spans="1:16" x14ac:dyDescent="0.2">
      <c r="B176" s="241"/>
      <c r="C176" s="241"/>
      <c r="D176" s="281"/>
    </row>
    <row r="177" spans="1:17" x14ac:dyDescent="0.2">
      <c r="C177" s="241"/>
      <c r="D177" s="281"/>
    </row>
    <row r="178" spans="1:17" x14ac:dyDescent="0.2">
      <c r="D178" s="281"/>
    </row>
    <row r="179" spans="1:17" x14ac:dyDescent="0.2">
      <c r="D179" s="281"/>
    </row>
    <row r="180" spans="1:17" x14ac:dyDescent="0.2">
      <c r="D180" s="281"/>
    </row>
    <row r="181" spans="1:17" s="281" customFormat="1" x14ac:dyDescent="0.2">
      <c r="A181" s="241"/>
      <c r="H181" s="282"/>
      <c r="I181" s="287"/>
      <c r="J181" s="288"/>
      <c r="K181" s="282"/>
      <c r="L181" s="284"/>
      <c r="M181" s="285"/>
      <c r="N181" s="286"/>
      <c r="O181" s="286"/>
      <c r="P181" s="286"/>
      <c r="Q181" s="241"/>
    </row>
    <row r="182" spans="1:17" s="281" customFormat="1" x14ac:dyDescent="0.2">
      <c r="A182" s="241"/>
      <c r="H182" s="282"/>
      <c r="I182" s="287"/>
      <c r="J182" s="288"/>
      <c r="K182" s="282"/>
      <c r="L182" s="284"/>
      <c r="M182" s="285"/>
      <c r="N182" s="286"/>
      <c r="O182" s="286"/>
      <c r="P182" s="286"/>
      <c r="Q182" s="241"/>
    </row>
    <row r="183" spans="1:17" s="281" customFormat="1" x14ac:dyDescent="0.2">
      <c r="A183" s="241"/>
      <c r="H183" s="282"/>
      <c r="I183" s="287"/>
      <c r="J183" s="288"/>
      <c r="K183" s="282"/>
      <c r="L183" s="284"/>
      <c r="M183" s="285"/>
      <c r="N183" s="286"/>
      <c r="O183" s="286"/>
      <c r="P183" s="286"/>
      <c r="Q183" s="241"/>
    </row>
    <row r="184" spans="1:17" s="281" customFormat="1" x14ac:dyDescent="0.2">
      <c r="A184" s="241"/>
      <c r="H184" s="282"/>
      <c r="I184" s="287"/>
      <c r="J184" s="288"/>
      <c r="K184" s="282"/>
      <c r="L184" s="284"/>
      <c r="M184" s="285"/>
      <c r="N184" s="286"/>
      <c r="O184" s="286"/>
      <c r="P184" s="286"/>
      <c r="Q184" s="241"/>
    </row>
    <row r="185" spans="1:17" s="281" customFormat="1" x14ac:dyDescent="0.2">
      <c r="A185" s="241"/>
      <c r="H185" s="282"/>
      <c r="I185" s="287"/>
      <c r="J185" s="288"/>
      <c r="K185" s="282"/>
      <c r="L185" s="284"/>
      <c r="M185" s="285"/>
      <c r="N185" s="286"/>
      <c r="O185" s="286"/>
      <c r="P185" s="286"/>
      <c r="Q185" s="241"/>
    </row>
    <row r="186" spans="1:17" s="281" customFormat="1" x14ac:dyDescent="0.2">
      <c r="A186" s="241"/>
      <c r="H186" s="282"/>
      <c r="I186" s="287"/>
      <c r="J186" s="288"/>
      <c r="K186" s="282"/>
      <c r="L186" s="284"/>
      <c r="M186" s="285"/>
      <c r="N186" s="286"/>
      <c r="O186" s="286"/>
      <c r="P186" s="286"/>
      <c r="Q186" s="241"/>
    </row>
    <row r="187" spans="1:17" s="281" customFormat="1" x14ac:dyDescent="0.2">
      <c r="A187" s="241"/>
      <c r="H187" s="282"/>
      <c r="I187" s="287"/>
      <c r="J187" s="288"/>
      <c r="K187" s="282"/>
      <c r="L187" s="284"/>
      <c r="M187" s="285"/>
      <c r="N187" s="286"/>
      <c r="O187" s="286"/>
      <c r="P187" s="286"/>
      <c r="Q187" s="241"/>
    </row>
    <row r="188" spans="1:17" s="281" customFormat="1" x14ac:dyDescent="0.2">
      <c r="A188" s="241"/>
      <c r="H188" s="282"/>
      <c r="I188" s="287"/>
      <c r="J188" s="288"/>
      <c r="K188" s="282"/>
      <c r="L188" s="284"/>
      <c r="M188" s="285"/>
      <c r="N188" s="286"/>
      <c r="O188" s="286"/>
      <c r="P188" s="286"/>
      <c r="Q188" s="241"/>
    </row>
    <row r="189" spans="1:17" s="281" customFormat="1" x14ac:dyDescent="0.2">
      <c r="A189" s="241"/>
      <c r="H189" s="282"/>
      <c r="I189" s="287"/>
      <c r="J189" s="288"/>
      <c r="K189" s="282"/>
      <c r="L189" s="284"/>
      <c r="M189" s="285"/>
      <c r="N189" s="286"/>
      <c r="O189" s="286"/>
      <c r="P189" s="286"/>
      <c r="Q189" s="241"/>
    </row>
    <row r="190" spans="1:17" s="281" customFormat="1" x14ac:dyDescent="0.2">
      <c r="A190" s="241"/>
      <c r="H190" s="282"/>
      <c r="I190" s="287"/>
      <c r="J190" s="288"/>
      <c r="K190" s="282"/>
      <c r="L190" s="284"/>
      <c r="M190" s="285"/>
      <c r="N190" s="286"/>
      <c r="O190" s="286"/>
      <c r="P190" s="286"/>
      <c r="Q190" s="241"/>
    </row>
    <row r="191" spans="1:17" s="281" customFormat="1" x14ac:dyDescent="0.2">
      <c r="A191" s="241"/>
      <c r="H191" s="282"/>
      <c r="I191" s="287"/>
      <c r="J191" s="288"/>
      <c r="K191" s="282"/>
      <c r="L191" s="284"/>
      <c r="M191" s="285"/>
      <c r="N191" s="286"/>
      <c r="O191" s="286"/>
      <c r="P191" s="286"/>
      <c r="Q191" s="241"/>
    </row>
    <row r="192" spans="1:17" s="281" customFormat="1" x14ac:dyDescent="0.2">
      <c r="A192" s="241"/>
      <c r="H192" s="282"/>
      <c r="I192" s="287"/>
      <c r="J192" s="288"/>
      <c r="K192" s="282"/>
      <c r="L192" s="284"/>
      <c r="M192" s="285"/>
      <c r="N192" s="286"/>
      <c r="O192" s="286"/>
      <c r="P192" s="286"/>
      <c r="Q192" s="241"/>
    </row>
    <row r="193" spans="1:17" s="281" customFormat="1" x14ac:dyDescent="0.2">
      <c r="A193" s="241"/>
      <c r="H193" s="282"/>
      <c r="I193" s="287"/>
      <c r="J193" s="288"/>
      <c r="K193" s="282"/>
      <c r="L193" s="284"/>
      <c r="M193" s="285"/>
      <c r="N193" s="286"/>
      <c r="O193" s="286"/>
      <c r="P193" s="286"/>
      <c r="Q193" s="241"/>
    </row>
    <row r="194" spans="1:17" s="281" customFormat="1" x14ac:dyDescent="0.2">
      <c r="A194" s="241"/>
      <c r="H194" s="282"/>
      <c r="I194" s="287"/>
      <c r="J194" s="288"/>
      <c r="K194" s="282"/>
      <c r="L194" s="284"/>
      <c r="M194" s="285"/>
      <c r="N194" s="286"/>
      <c r="O194" s="286"/>
      <c r="P194" s="286"/>
      <c r="Q194" s="241"/>
    </row>
    <row r="195" spans="1:17" s="281" customFormat="1" x14ac:dyDescent="0.2">
      <c r="A195" s="241"/>
      <c r="H195" s="282"/>
      <c r="I195" s="287"/>
      <c r="J195" s="288"/>
      <c r="K195" s="282"/>
      <c r="L195" s="284"/>
      <c r="M195" s="285"/>
      <c r="N195" s="286"/>
      <c r="O195" s="286"/>
      <c r="P195" s="286"/>
      <c r="Q195" s="241"/>
    </row>
    <row r="196" spans="1:17" s="281" customFormat="1" x14ac:dyDescent="0.2">
      <c r="A196" s="241"/>
      <c r="H196" s="282"/>
      <c r="I196" s="287"/>
      <c r="J196" s="288"/>
      <c r="K196" s="282"/>
      <c r="L196" s="284"/>
      <c r="M196" s="285"/>
      <c r="N196" s="286"/>
      <c r="O196" s="286"/>
      <c r="P196" s="286"/>
      <c r="Q196" s="241"/>
    </row>
    <row r="197" spans="1:17" s="281" customFormat="1" x14ac:dyDescent="0.2">
      <c r="A197" s="241"/>
      <c r="H197" s="282"/>
      <c r="I197" s="287"/>
      <c r="J197" s="288"/>
      <c r="K197" s="282"/>
      <c r="L197" s="284"/>
      <c r="M197" s="285"/>
      <c r="N197" s="286"/>
      <c r="O197" s="286"/>
      <c r="P197" s="286"/>
      <c r="Q197" s="241"/>
    </row>
    <row r="198" spans="1:17" s="281" customFormat="1" x14ac:dyDescent="0.2">
      <c r="A198" s="241"/>
      <c r="H198" s="282"/>
      <c r="I198" s="287"/>
      <c r="J198" s="288"/>
      <c r="K198" s="282"/>
      <c r="L198" s="284"/>
      <c r="M198" s="285"/>
      <c r="N198" s="286"/>
      <c r="O198" s="286"/>
      <c r="P198" s="286"/>
      <c r="Q198" s="241"/>
    </row>
    <row r="199" spans="1:17" s="281" customFormat="1" x14ac:dyDescent="0.2">
      <c r="A199" s="241"/>
      <c r="H199" s="282"/>
      <c r="I199" s="287"/>
      <c r="J199" s="288"/>
      <c r="K199" s="282"/>
      <c r="L199" s="284"/>
      <c r="M199" s="285"/>
      <c r="N199" s="286"/>
      <c r="O199" s="286"/>
      <c r="P199" s="286"/>
      <c r="Q199" s="241"/>
    </row>
    <row r="200" spans="1:17" s="281" customFormat="1" x14ac:dyDescent="0.2">
      <c r="A200" s="241"/>
      <c r="H200" s="282"/>
      <c r="I200" s="287"/>
      <c r="J200" s="288"/>
      <c r="K200" s="282"/>
      <c r="L200" s="284"/>
      <c r="M200" s="285"/>
      <c r="N200" s="286"/>
      <c r="O200" s="286"/>
      <c r="P200" s="286"/>
      <c r="Q200" s="241"/>
    </row>
    <row r="201" spans="1:17" s="281" customFormat="1" x14ac:dyDescent="0.2">
      <c r="A201" s="241"/>
      <c r="H201" s="282"/>
      <c r="I201" s="287"/>
      <c r="J201" s="288"/>
      <c r="K201" s="282"/>
      <c r="L201" s="284"/>
      <c r="M201" s="285"/>
      <c r="N201" s="286"/>
      <c r="O201" s="286"/>
      <c r="P201" s="286"/>
      <c r="Q201" s="241"/>
    </row>
    <row r="202" spans="1:17" s="281" customFormat="1" x14ac:dyDescent="0.2">
      <c r="A202" s="241"/>
      <c r="H202" s="282"/>
      <c r="I202" s="287"/>
      <c r="J202" s="288"/>
      <c r="K202" s="282"/>
      <c r="L202" s="284"/>
      <c r="M202" s="285"/>
      <c r="N202" s="286"/>
      <c r="O202" s="286"/>
      <c r="P202" s="286"/>
      <c r="Q202" s="241"/>
    </row>
    <row r="203" spans="1:17" s="281" customFormat="1" x14ac:dyDescent="0.2">
      <c r="A203" s="241"/>
      <c r="H203" s="282"/>
      <c r="I203" s="287"/>
      <c r="J203" s="288"/>
      <c r="K203" s="282"/>
      <c r="L203" s="284"/>
      <c r="M203" s="285"/>
      <c r="N203" s="286"/>
      <c r="O203" s="286"/>
      <c r="P203" s="286"/>
      <c r="Q203" s="241"/>
    </row>
    <row r="204" spans="1:17" s="281" customFormat="1" x14ac:dyDescent="0.2">
      <c r="A204" s="241"/>
      <c r="H204" s="282"/>
      <c r="I204" s="287"/>
      <c r="J204" s="288"/>
      <c r="K204" s="282"/>
      <c r="L204" s="284"/>
      <c r="M204" s="285"/>
      <c r="N204" s="286"/>
      <c r="O204" s="286"/>
      <c r="P204" s="286"/>
      <c r="Q204" s="241"/>
    </row>
    <row r="205" spans="1:17" s="281" customFormat="1" x14ac:dyDescent="0.2">
      <c r="A205" s="241"/>
      <c r="H205" s="282"/>
      <c r="I205" s="287"/>
      <c r="J205" s="288"/>
      <c r="K205" s="282"/>
      <c r="L205" s="284"/>
      <c r="M205" s="285"/>
      <c r="N205" s="286"/>
      <c r="O205" s="286"/>
      <c r="P205" s="286"/>
      <c r="Q205" s="241"/>
    </row>
    <row r="206" spans="1:17" s="281" customFormat="1" x14ac:dyDescent="0.2">
      <c r="A206" s="241"/>
      <c r="H206" s="282"/>
      <c r="I206" s="287"/>
      <c r="J206" s="288"/>
      <c r="K206" s="282"/>
      <c r="L206" s="284"/>
      <c r="M206" s="285"/>
      <c r="N206" s="286"/>
      <c r="O206" s="286"/>
      <c r="P206" s="286"/>
      <c r="Q206" s="241"/>
    </row>
    <row r="207" spans="1:17" s="281" customFormat="1" x14ac:dyDescent="0.2">
      <c r="A207" s="241"/>
      <c r="H207" s="282"/>
      <c r="I207" s="287"/>
      <c r="J207" s="288"/>
      <c r="K207" s="282"/>
      <c r="L207" s="284"/>
      <c r="M207" s="285"/>
      <c r="N207" s="286"/>
      <c r="O207" s="286"/>
      <c r="P207" s="286"/>
      <c r="Q207" s="241"/>
    </row>
    <row r="208" spans="1:17" s="281" customFormat="1" x14ac:dyDescent="0.2">
      <c r="A208" s="241"/>
      <c r="H208" s="282"/>
      <c r="I208" s="287"/>
      <c r="J208" s="288"/>
      <c r="K208" s="282"/>
      <c r="L208" s="284"/>
      <c r="M208" s="285"/>
      <c r="N208" s="286"/>
      <c r="O208" s="286"/>
      <c r="P208" s="286"/>
      <c r="Q208" s="241"/>
    </row>
    <row r="209" spans="1:17" s="281" customFormat="1" x14ac:dyDescent="0.2">
      <c r="A209" s="241"/>
      <c r="H209" s="282"/>
      <c r="I209" s="287"/>
      <c r="J209" s="288"/>
      <c r="K209" s="282"/>
      <c r="L209" s="284"/>
      <c r="M209" s="285"/>
      <c r="N209" s="286"/>
      <c r="O209" s="286"/>
      <c r="P209" s="286"/>
      <c r="Q209" s="241"/>
    </row>
    <row r="210" spans="1:17" s="281" customFormat="1" x14ac:dyDescent="0.2">
      <c r="A210" s="241"/>
      <c r="H210" s="282"/>
      <c r="I210" s="287"/>
      <c r="J210" s="288"/>
      <c r="K210" s="282"/>
      <c r="L210" s="284"/>
      <c r="M210" s="285"/>
      <c r="N210" s="286"/>
      <c r="O210" s="286"/>
      <c r="P210" s="286"/>
      <c r="Q210" s="241"/>
    </row>
    <row r="211" spans="1:17" s="281" customFormat="1" x14ac:dyDescent="0.2">
      <c r="A211" s="241"/>
      <c r="H211" s="282"/>
      <c r="I211" s="287"/>
      <c r="J211" s="288"/>
      <c r="K211" s="282"/>
      <c r="L211" s="284"/>
      <c r="M211" s="285"/>
      <c r="N211" s="286"/>
      <c r="O211" s="286"/>
      <c r="P211" s="286"/>
      <c r="Q211" s="241"/>
    </row>
    <row r="212" spans="1:17" s="281" customFormat="1" x14ac:dyDescent="0.2">
      <c r="A212" s="241"/>
      <c r="H212" s="282"/>
      <c r="I212" s="287"/>
      <c r="J212" s="288"/>
      <c r="K212" s="282"/>
      <c r="L212" s="284"/>
      <c r="M212" s="285"/>
      <c r="N212" s="286"/>
      <c r="O212" s="286"/>
      <c r="P212" s="286"/>
      <c r="Q212" s="241"/>
    </row>
    <row r="213" spans="1:17" s="281" customFormat="1" x14ac:dyDescent="0.2">
      <c r="A213" s="241"/>
      <c r="H213" s="282"/>
      <c r="I213" s="287"/>
      <c r="J213" s="288"/>
      <c r="K213" s="282"/>
      <c r="L213" s="284"/>
      <c r="M213" s="285"/>
      <c r="N213" s="286"/>
      <c r="O213" s="286"/>
      <c r="P213" s="286"/>
      <c r="Q213" s="241"/>
    </row>
    <row r="214" spans="1:17" s="281" customFormat="1" x14ac:dyDescent="0.2">
      <c r="A214" s="241"/>
      <c r="H214" s="282"/>
      <c r="I214" s="287"/>
      <c r="J214" s="288"/>
      <c r="K214" s="282"/>
      <c r="L214" s="284"/>
      <c r="M214" s="285"/>
      <c r="N214" s="286"/>
      <c r="O214" s="286"/>
      <c r="P214" s="286"/>
      <c r="Q214" s="241"/>
    </row>
    <row r="215" spans="1:17" s="281" customFormat="1" x14ac:dyDescent="0.2">
      <c r="A215" s="241"/>
      <c r="H215" s="282"/>
      <c r="I215" s="287"/>
      <c r="J215" s="288"/>
      <c r="K215" s="282"/>
      <c r="L215" s="284"/>
      <c r="M215" s="285"/>
      <c r="N215" s="286"/>
      <c r="O215" s="286"/>
      <c r="P215" s="286"/>
      <c r="Q215" s="241"/>
    </row>
    <row r="216" spans="1:17" s="281" customFormat="1" x14ac:dyDescent="0.2">
      <c r="A216" s="241"/>
      <c r="H216" s="282"/>
      <c r="I216" s="287"/>
      <c r="J216" s="288"/>
      <c r="K216" s="282"/>
      <c r="L216" s="284"/>
      <c r="M216" s="285"/>
      <c r="N216" s="286"/>
      <c r="O216" s="286"/>
      <c r="P216" s="286"/>
      <c r="Q216" s="241"/>
    </row>
    <row r="217" spans="1:17" s="281" customFormat="1" x14ac:dyDescent="0.2">
      <c r="A217" s="241"/>
      <c r="H217" s="282"/>
      <c r="I217" s="287"/>
      <c r="J217" s="288"/>
      <c r="K217" s="282"/>
      <c r="L217" s="284"/>
      <c r="M217" s="285"/>
      <c r="N217" s="286"/>
      <c r="O217" s="286"/>
      <c r="P217" s="286"/>
      <c r="Q217" s="241"/>
    </row>
    <row r="218" spans="1:17" s="281" customFormat="1" x14ac:dyDescent="0.2">
      <c r="A218" s="241"/>
      <c r="H218" s="282"/>
      <c r="I218" s="287"/>
      <c r="J218" s="288"/>
      <c r="K218" s="282"/>
      <c r="L218" s="284"/>
      <c r="M218" s="285"/>
      <c r="N218" s="286"/>
      <c r="O218" s="286"/>
      <c r="P218" s="286"/>
      <c r="Q218" s="241"/>
    </row>
    <row r="219" spans="1:17" s="281" customFormat="1" x14ac:dyDescent="0.2">
      <c r="A219" s="241"/>
      <c r="H219" s="282"/>
      <c r="I219" s="287"/>
      <c r="J219" s="288"/>
      <c r="K219" s="282"/>
      <c r="L219" s="284"/>
      <c r="M219" s="285"/>
      <c r="N219" s="286"/>
      <c r="O219" s="286"/>
      <c r="P219" s="286"/>
      <c r="Q219" s="241"/>
    </row>
    <row r="220" spans="1:17" s="281" customFormat="1" x14ac:dyDescent="0.2">
      <c r="A220" s="241"/>
      <c r="H220" s="282"/>
      <c r="I220" s="287"/>
      <c r="J220" s="288"/>
      <c r="K220" s="282"/>
      <c r="L220" s="284"/>
      <c r="M220" s="285"/>
      <c r="N220" s="286"/>
      <c r="O220" s="286"/>
      <c r="P220" s="286"/>
      <c r="Q220" s="241"/>
    </row>
    <row r="221" spans="1:17" s="281" customFormat="1" x14ac:dyDescent="0.2">
      <c r="A221" s="241"/>
      <c r="H221" s="282"/>
      <c r="I221" s="287"/>
      <c r="J221" s="288"/>
      <c r="K221" s="282"/>
      <c r="L221" s="284"/>
      <c r="M221" s="285"/>
      <c r="N221" s="286"/>
      <c r="O221" s="286"/>
      <c r="P221" s="286"/>
      <c r="Q221" s="241"/>
    </row>
    <row r="222" spans="1:17" s="281" customFormat="1" x14ac:dyDescent="0.2">
      <c r="A222" s="241"/>
      <c r="H222" s="282"/>
      <c r="I222" s="287"/>
      <c r="J222" s="288"/>
      <c r="K222" s="282"/>
      <c r="L222" s="284"/>
      <c r="M222" s="285"/>
      <c r="N222" s="286"/>
      <c r="O222" s="286"/>
      <c r="P222" s="286"/>
      <c r="Q222" s="241"/>
    </row>
    <row r="223" spans="1:17" s="281" customFormat="1" x14ac:dyDescent="0.2">
      <c r="A223" s="241"/>
      <c r="H223" s="282"/>
      <c r="I223" s="287"/>
      <c r="J223" s="288"/>
      <c r="K223" s="282"/>
      <c r="L223" s="284"/>
      <c r="M223" s="285"/>
      <c r="N223" s="286"/>
      <c r="O223" s="286"/>
      <c r="P223" s="286"/>
      <c r="Q223" s="241"/>
    </row>
    <row r="224" spans="1:17" s="281" customFormat="1" x14ac:dyDescent="0.2">
      <c r="A224" s="241"/>
      <c r="H224" s="282"/>
      <c r="I224" s="287"/>
      <c r="J224" s="288"/>
      <c r="K224" s="282"/>
      <c r="L224" s="284"/>
      <c r="M224" s="285"/>
      <c r="N224" s="286"/>
      <c r="O224" s="286"/>
      <c r="P224" s="286"/>
      <c r="Q224" s="241"/>
    </row>
    <row r="225" spans="1:17" s="281" customFormat="1" x14ac:dyDescent="0.2">
      <c r="A225" s="241"/>
      <c r="H225" s="282"/>
      <c r="I225" s="287"/>
      <c r="J225" s="288"/>
      <c r="K225" s="282"/>
      <c r="L225" s="284"/>
      <c r="M225" s="285"/>
      <c r="N225" s="286"/>
      <c r="O225" s="286"/>
      <c r="P225" s="286"/>
      <c r="Q225" s="241"/>
    </row>
    <row r="226" spans="1:17" s="281" customFormat="1" x14ac:dyDescent="0.2">
      <c r="A226" s="241"/>
      <c r="H226" s="282"/>
      <c r="I226" s="287"/>
      <c r="J226" s="288"/>
      <c r="K226" s="282"/>
      <c r="L226" s="284"/>
      <c r="M226" s="285"/>
      <c r="N226" s="286"/>
      <c r="O226" s="286"/>
      <c r="P226" s="286"/>
      <c r="Q226" s="241"/>
    </row>
    <row r="227" spans="1:17" s="281" customFormat="1" x14ac:dyDescent="0.2">
      <c r="A227" s="241"/>
      <c r="H227" s="282"/>
      <c r="I227" s="287"/>
      <c r="J227" s="288"/>
      <c r="K227" s="282"/>
      <c r="L227" s="284"/>
      <c r="M227" s="285"/>
      <c r="N227" s="286"/>
      <c r="O227" s="286"/>
      <c r="P227" s="286"/>
      <c r="Q227" s="241"/>
    </row>
    <row r="228" spans="1:17" s="281" customFormat="1" x14ac:dyDescent="0.2">
      <c r="A228" s="241"/>
      <c r="H228" s="282"/>
      <c r="I228" s="287"/>
      <c r="J228" s="288"/>
      <c r="K228" s="282"/>
      <c r="L228" s="284"/>
      <c r="M228" s="285"/>
      <c r="N228" s="286"/>
      <c r="O228" s="286"/>
      <c r="P228" s="286"/>
      <c r="Q228" s="241"/>
    </row>
    <row r="229" spans="1:17" s="281" customFormat="1" x14ac:dyDescent="0.2">
      <c r="A229" s="241"/>
      <c r="H229" s="282"/>
      <c r="I229" s="287"/>
      <c r="J229" s="288"/>
      <c r="K229" s="282"/>
      <c r="L229" s="284"/>
      <c r="M229" s="285"/>
      <c r="N229" s="286"/>
      <c r="O229" s="286"/>
      <c r="P229" s="286"/>
      <c r="Q229" s="241"/>
    </row>
    <row r="230" spans="1:17" s="281" customFormat="1" x14ac:dyDescent="0.2">
      <c r="A230" s="241"/>
      <c r="H230" s="282"/>
      <c r="I230" s="287"/>
      <c r="J230" s="288"/>
      <c r="K230" s="282"/>
      <c r="L230" s="284"/>
      <c r="M230" s="285"/>
      <c r="N230" s="286"/>
      <c r="O230" s="286"/>
      <c r="P230" s="286"/>
      <c r="Q230" s="241"/>
    </row>
    <row r="231" spans="1:17" s="281" customFormat="1" x14ac:dyDescent="0.2">
      <c r="A231" s="241"/>
      <c r="H231" s="282"/>
      <c r="I231" s="287"/>
      <c r="J231" s="288"/>
      <c r="K231" s="282"/>
      <c r="L231" s="284"/>
      <c r="M231" s="285"/>
      <c r="N231" s="286"/>
      <c r="O231" s="286"/>
      <c r="P231" s="286"/>
      <c r="Q231" s="241"/>
    </row>
    <row r="232" spans="1:17" s="281" customFormat="1" x14ac:dyDescent="0.2">
      <c r="A232" s="241"/>
      <c r="H232" s="282"/>
      <c r="I232" s="287"/>
      <c r="J232" s="288"/>
      <c r="K232" s="282"/>
      <c r="L232" s="284"/>
      <c r="M232" s="285"/>
      <c r="N232" s="286"/>
      <c r="O232" s="286"/>
      <c r="P232" s="286"/>
      <c r="Q232" s="241"/>
    </row>
    <row r="233" spans="1:17" s="281" customFormat="1" x14ac:dyDescent="0.2">
      <c r="A233" s="241"/>
      <c r="H233" s="282"/>
      <c r="I233" s="287"/>
      <c r="J233" s="288"/>
      <c r="K233" s="282"/>
      <c r="L233" s="284"/>
      <c r="M233" s="285"/>
      <c r="N233" s="286"/>
      <c r="O233" s="286"/>
      <c r="P233" s="286"/>
      <c r="Q233" s="241"/>
    </row>
    <row r="234" spans="1:17" s="281" customFormat="1" x14ac:dyDescent="0.2">
      <c r="A234" s="241"/>
      <c r="H234" s="282"/>
      <c r="I234" s="287"/>
      <c r="J234" s="288"/>
      <c r="K234" s="282"/>
      <c r="L234" s="284"/>
      <c r="M234" s="285"/>
      <c r="N234" s="286"/>
      <c r="O234" s="286"/>
      <c r="P234" s="286"/>
      <c r="Q234" s="241"/>
    </row>
    <row r="235" spans="1:17" s="281" customFormat="1" x14ac:dyDescent="0.2">
      <c r="A235" s="241"/>
      <c r="H235" s="282"/>
      <c r="I235" s="287"/>
      <c r="J235" s="288"/>
      <c r="K235" s="282"/>
      <c r="L235" s="284"/>
      <c r="M235" s="285"/>
      <c r="N235" s="286"/>
      <c r="O235" s="286"/>
      <c r="P235" s="286"/>
      <c r="Q235" s="241"/>
    </row>
    <row r="236" spans="1:17" s="281" customFormat="1" x14ac:dyDescent="0.2">
      <c r="A236" s="241"/>
      <c r="H236" s="282"/>
      <c r="I236" s="287"/>
      <c r="J236" s="288"/>
      <c r="K236" s="282"/>
      <c r="L236" s="284"/>
      <c r="M236" s="285"/>
      <c r="N236" s="286"/>
      <c r="O236" s="286"/>
      <c r="P236" s="286"/>
      <c r="Q236" s="241"/>
    </row>
    <row r="237" spans="1:17" s="281" customFormat="1" x14ac:dyDescent="0.2">
      <c r="A237" s="241"/>
      <c r="H237" s="282"/>
      <c r="I237" s="287"/>
      <c r="J237" s="288"/>
      <c r="K237" s="282"/>
      <c r="L237" s="284"/>
      <c r="M237" s="285"/>
      <c r="N237" s="286"/>
      <c r="O237" s="286"/>
      <c r="P237" s="286"/>
      <c r="Q237" s="241"/>
    </row>
    <row r="238" spans="1:17" s="281" customFormat="1" x14ac:dyDescent="0.2">
      <c r="A238" s="241"/>
      <c r="H238" s="282"/>
      <c r="I238" s="287"/>
      <c r="J238" s="288"/>
      <c r="K238" s="282"/>
      <c r="L238" s="284"/>
      <c r="M238" s="285"/>
      <c r="N238" s="286"/>
      <c r="O238" s="286"/>
      <c r="P238" s="286"/>
      <c r="Q238" s="241"/>
    </row>
    <row r="239" spans="1:17" s="281" customFormat="1" x14ac:dyDescent="0.2">
      <c r="A239" s="241"/>
      <c r="H239" s="282"/>
      <c r="I239" s="287"/>
      <c r="J239" s="288"/>
      <c r="K239" s="282"/>
      <c r="L239" s="284"/>
      <c r="M239" s="285"/>
      <c r="N239" s="286"/>
      <c r="O239" s="286"/>
      <c r="P239" s="286"/>
      <c r="Q239" s="241"/>
    </row>
    <row r="240" spans="1:17" s="281" customFormat="1" x14ac:dyDescent="0.2">
      <c r="A240" s="241"/>
      <c r="H240" s="282"/>
      <c r="I240" s="287"/>
      <c r="J240" s="288"/>
      <c r="K240" s="282"/>
      <c r="L240" s="284"/>
      <c r="M240" s="285"/>
      <c r="N240" s="286"/>
      <c r="O240" s="286"/>
      <c r="P240" s="286"/>
      <c r="Q240" s="241"/>
    </row>
    <row r="241" spans="1:17" s="281" customFormat="1" x14ac:dyDescent="0.2">
      <c r="A241" s="241"/>
      <c r="H241" s="282"/>
      <c r="I241" s="287"/>
      <c r="J241" s="288"/>
      <c r="K241" s="282"/>
      <c r="L241" s="284"/>
      <c r="M241" s="285"/>
      <c r="N241" s="286"/>
      <c r="O241" s="286"/>
      <c r="P241" s="286"/>
      <c r="Q241" s="241"/>
    </row>
    <row r="242" spans="1:17" s="281" customFormat="1" x14ac:dyDescent="0.2">
      <c r="A242" s="241"/>
      <c r="H242" s="282"/>
      <c r="I242" s="287"/>
      <c r="J242" s="288"/>
      <c r="K242" s="282"/>
      <c r="L242" s="284"/>
      <c r="M242" s="285"/>
      <c r="N242" s="286"/>
      <c r="O242" s="286"/>
      <c r="P242" s="286"/>
      <c r="Q242" s="241"/>
    </row>
    <row r="243" spans="1:17" s="281" customFormat="1" x14ac:dyDescent="0.2">
      <c r="A243" s="241"/>
      <c r="H243" s="282"/>
      <c r="I243" s="287"/>
      <c r="J243" s="288"/>
      <c r="K243" s="282"/>
      <c r="L243" s="284"/>
      <c r="M243" s="285"/>
      <c r="N243" s="286"/>
      <c r="O243" s="286"/>
      <c r="P243" s="286"/>
      <c r="Q243" s="241"/>
    </row>
    <row r="244" spans="1:17" s="281" customFormat="1" x14ac:dyDescent="0.2">
      <c r="A244" s="241"/>
      <c r="H244" s="282"/>
      <c r="I244" s="287"/>
      <c r="J244" s="288"/>
      <c r="K244" s="282"/>
      <c r="L244" s="284"/>
      <c r="M244" s="285"/>
      <c r="N244" s="286"/>
      <c r="O244" s="286"/>
      <c r="P244" s="286"/>
      <c r="Q244" s="241"/>
    </row>
    <row r="245" spans="1:17" s="281" customFormat="1" x14ac:dyDescent="0.2">
      <c r="A245" s="241"/>
      <c r="H245" s="282"/>
      <c r="I245" s="287"/>
      <c r="J245" s="288"/>
      <c r="K245" s="282"/>
      <c r="L245" s="284"/>
      <c r="M245" s="285"/>
      <c r="N245" s="286"/>
      <c r="O245" s="286"/>
      <c r="P245" s="286"/>
      <c r="Q245" s="241"/>
    </row>
    <row r="246" spans="1:17" s="281" customFormat="1" x14ac:dyDescent="0.2">
      <c r="A246" s="241"/>
      <c r="H246" s="282"/>
      <c r="I246" s="287"/>
      <c r="J246" s="288"/>
      <c r="K246" s="282"/>
      <c r="L246" s="284"/>
      <c r="M246" s="285"/>
      <c r="N246" s="286"/>
      <c r="O246" s="286"/>
      <c r="P246" s="286"/>
      <c r="Q246" s="241"/>
    </row>
    <row r="247" spans="1:17" s="281" customFormat="1" x14ac:dyDescent="0.2">
      <c r="A247" s="241"/>
      <c r="H247" s="282"/>
      <c r="I247" s="287"/>
      <c r="J247" s="288"/>
      <c r="K247" s="282"/>
      <c r="L247" s="284"/>
      <c r="M247" s="285"/>
      <c r="N247" s="286"/>
      <c r="O247" s="286"/>
      <c r="P247" s="286"/>
      <c r="Q247" s="241"/>
    </row>
    <row r="248" spans="1:17" s="281" customFormat="1" x14ac:dyDescent="0.2">
      <c r="A248" s="241"/>
      <c r="H248" s="282"/>
      <c r="I248" s="287"/>
      <c r="J248" s="288"/>
      <c r="K248" s="282"/>
      <c r="L248" s="284"/>
      <c r="M248" s="285"/>
      <c r="N248" s="286"/>
      <c r="O248" s="286"/>
      <c r="P248" s="286"/>
      <c r="Q248" s="241"/>
    </row>
    <row r="249" spans="1:17" s="281" customFormat="1" x14ac:dyDescent="0.2">
      <c r="A249" s="241"/>
      <c r="H249" s="282"/>
      <c r="I249" s="287"/>
      <c r="J249" s="288"/>
      <c r="K249" s="282"/>
      <c r="L249" s="284"/>
      <c r="M249" s="285"/>
      <c r="N249" s="286"/>
      <c r="O249" s="286"/>
      <c r="P249" s="286"/>
      <c r="Q249" s="241"/>
    </row>
    <row r="250" spans="1:17" s="281" customFormat="1" x14ac:dyDescent="0.2">
      <c r="A250" s="241"/>
      <c r="H250" s="282"/>
      <c r="I250" s="287"/>
      <c r="J250" s="288"/>
      <c r="K250" s="282"/>
      <c r="L250" s="284"/>
      <c r="M250" s="285"/>
      <c r="N250" s="286"/>
      <c r="O250" s="286"/>
      <c r="P250" s="286"/>
      <c r="Q250" s="241"/>
    </row>
    <row r="251" spans="1:17" s="281" customFormat="1" x14ac:dyDescent="0.2">
      <c r="A251" s="241"/>
      <c r="H251" s="282"/>
      <c r="I251" s="287"/>
      <c r="J251" s="288"/>
      <c r="K251" s="282"/>
      <c r="L251" s="284"/>
      <c r="M251" s="285"/>
      <c r="N251" s="286"/>
      <c r="O251" s="286"/>
      <c r="P251" s="286"/>
      <c r="Q251" s="241"/>
    </row>
    <row r="252" spans="1:17" s="281" customFormat="1" x14ac:dyDescent="0.2">
      <c r="A252" s="241"/>
      <c r="H252" s="282"/>
      <c r="I252" s="287"/>
      <c r="J252" s="288"/>
      <c r="K252" s="282"/>
      <c r="L252" s="284"/>
      <c r="M252" s="285"/>
      <c r="N252" s="286"/>
      <c r="O252" s="286"/>
      <c r="P252" s="286"/>
      <c r="Q252" s="241"/>
    </row>
    <row r="253" spans="1:17" s="281" customFormat="1" x14ac:dyDescent="0.2">
      <c r="A253" s="241"/>
      <c r="H253" s="282"/>
      <c r="I253" s="287"/>
      <c r="J253" s="288"/>
      <c r="K253" s="282"/>
      <c r="L253" s="284"/>
      <c r="M253" s="285"/>
      <c r="N253" s="286"/>
      <c r="O253" s="286"/>
      <c r="P253" s="286"/>
      <c r="Q253" s="241"/>
    </row>
    <row r="254" spans="1:17" s="281" customFormat="1" x14ac:dyDescent="0.2">
      <c r="A254" s="241"/>
      <c r="H254" s="282"/>
      <c r="I254" s="287"/>
      <c r="J254" s="288"/>
      <c r="K254" s="282"/>
      <c r="L254" s="284"/>
      <c r="M254" s="285"/>
      <c r="N254" s="286"/>
      <c r="O254" s="286"/>
      <c r="P254" s="286"/>
      <c r="Q254" s="241"/>
    </row>
    <row r="255" spans="1:17" s="281" customFormat="1" x14ac:dyDescent="0.2">
      <c r="A255" s="241"/>
      <c r="H255" s="282"/>
      <c r="I255" s="287"/>
      <c r="J255" s="288"/>
      <c r="K255" s="282"/>
      <c r="L255" s="284"/>
      <c r="M255" s="285"/>
      <c r="N255" s="286"/>
      <c r="O255" s="286"/>
      <c r="P255" s="286"/>
      <c r="Q255" s="241"/>
    </row>
    <row r="256" spans="1:17" s="281" customFormat="1" x14ac:dyDescent="0.2">
      <c r="A256" s="241"/>
      <c r="H256" s="282"/>
      <c r="I256" s="287"/>
      <c r="J256" s="288"/>
      <c r="K256" s="282"/>
      <c r="L256" s="284"/>
      <c r="M256" s="285"/>
      <c r="N256" s="286"/>
      <c r="O256" s="286"/>
      <c r="P256" s="286"/>
      <c r="Q256" s="241"/>
    </row>
    <row r="257" spans="1:17" s="281" customFormat="1" x14ac:dyDescent="0.2">
      <c r="A257" s="241"/>
      <c r="H257" s="282"/>
      <c r="I257" s="287"/>
      <c r="J257" s="288"/>
      <c r="K257" s="282"/>
      <c r="L257" s="284"/>
      <c r="M257" s="285"/>
      <c r="N257" s="286"/>
      <c r="O257" s="286"/>
      <c r="P257" s="286"/>
      <c r="Q257" s="241"/>
    </row>
    <row r="258" spans="1:17" s="281" customFormat="1" x14ac:dyDescent="0.2">
      <c r="A258" s="241"/>
      <c r="H258" s="282"/>
      <c r="I258" s="287"/>
      <c r="J258" s="288"/>
      <c r="K258" s="282"/>
      <c r="L258" s="284"/>
      <c r="M258" s="285"/>
      <c r="N258" s="286"/>
      <c r="O258" s="286"/>
      <c r="P258" s="286"/>
      <c r="Q258" s="241"/>
    </row>
    <row r="259" spans="1:17" s="281" customFormat="1" x14ac:dyDescent="0.2">
      <c r="A259" s="241"/>
      <c r="H259" s="282"/>
      <c r="I259" s="287"/>
      <c r="J259" s="288"/>
      <c r="K259" s="282"/>
      <c r="L259" s="284"/>
      <c r="M259" s="285"/>
      <c r="N259" s="286"/>
      <c r="O259" s="286"/>
      <c r="P259" s="286"/>
      <c r="Q259" s="241"/>
    </row>
    <row r="260" spans="1:17" s="281" customFormat="1" x14ac:dyDescent="0.2">
      <c r="A260" s="241"/>
      <c r="H260" s="282"/>
      <c r="I260" s="287"/>
      <c r="J260" s="288"/>
      <c r="K260" s="282"/>
      <c r="L260" s="284"/>
      <c r="M260" s="285"/>
      <c r="N260" s="286"/>
      <c r="O260" s="286"/>
      <c r="P260" s="286"/>
      <c r="Q260" s="241"/>
    </row>
    <row r="261" spans="1:17" s="281" customFormat="1" x14ac:dyDescent="0.2">
      <c r="A261" s="241"/>
      <c r="H261" s="282"/>
      <c r="I261" s="287"/>
      <c r="J261" s="288"/>
      <c r="K261" s="282"/>
      <c r="L261" s="284"/>
      <c r="M261" s="285"/>
      <c r="N261" s="286"/>
      <c r="O261" s="286"/>
      <c r="P261" s="286"/>
      <c r="Q261" s="241"/>
    </row>
    <row r="262" spans="1:17" s="281" customFormat="1" x14ac:dyDescent="0.2">
      <c r="A262" s="241"/>
      <c r="H262" s="282"/>
      <c r="I262" s="287"/>
      <c r="J262" s="288"/>
      <c r="K262" s="282"/>
      <c r="L262" s="284"/>
      <c r="M262" s="285"/>
      <c r="N262" s="286"/>
      <c r="O262" s="286"/>
      <c r="P262" s="286"/>
      <c r="Q262" s="241"/>
    </row>
    <row r="263" spans="1:17" s="281" customFormat="1" x14ac:dyDescent="0.2">
      <c r="A263" s="241"/>
      <c r="H263" s="282"/>
      <c r="I263" s="287"/>
      <c r="J263" s="288"/>
      <c r="K263" s="282"/>
      <c r="L263" s="284"/>
      <c r="M263" s="285"/>
      <c r="N263" s="286"/>
      <c r="O263" s="286"/>
      <c r="P263" s="286"/>
      <c r="Q263" s="241"/>
    </row>
    <row r="264" spans="1:17" s="281" customFormat="1" x14ac:dyDescent="0.2">
      <c r="A264" s="241"/>
      <c r="H264" s="282"/>
      <c r="I264" s="287"/>
      <c r="J264" s="288"/>
      <c r="K264" s="282"/>
      <c r="L264" s="284"/>
      <c r="M264" s="285"/>
      <c r="N264" s="286"/>
      <c r="O264" s="286"/>
      <c r="P264" s="286"/>
      <c r="Q264" s="241"/>
    </row>
    <row r="265" spans="1:17" s="281" customFormat="1" x14ac:dyDescent="0.2">
      <c r="A265" s="241"/>
      <c r="H265" s="282"/>
      <c r="I265" s="287"/>
      <c r="J265" s="288"/>
      <c r="K265" s="282"/>
      <c r="L265" s="284"/>
      <c r="M265" s="285"/>
      <c r="N265" s="286"/>
      <c r="O265" s="286"/>
      <c r="P265" s="286"/>
      <c r="Q265" s="241"/>
    </row>
    <row r="266" spans="1:17" s="281" customFormat="1" x14ac:dyDescent="0.2">
      <c r="A266" s="241"/>
      <c r="H266" s="282"/>
      <c r="I266" s="287"/>
      <c r="J266" s="288"/>
      <c r="K266" s="282"/>
      <c r="L266" s="284"/>
      <c r="M266" s="285"/>
      <c r="N266" s="286"/>
      <c r="O266" s="286"/>
      <c r="P266" s="286"/>
      <c r="Q266" s="241"/>
    </row>
    <row r="267" spans="1:17" s="281" customFormat="1" x14ac:dyDescent="0.2">
      <c r="A267" s="241"/>
      <c r="H267" s="282"/>
      <c r="I267" s="287"/>
      <c r="J267" s="288"/>
      <c r="K267" s="282"/>
      <c r="L267" s="284"/>
      <c r="M267" s="285"/>
      <c r="N267" s="286"/>
      <c r="O267" s="286"/>
      <c r="P267" s="286"/>
      <c r="Q267" s="241"/>
    </row>
    <row r="268" spans="1:17" s="281" customFormat="1" x14ac:dyDescent="0.2">
      <c r="A268" s="241"/>
      <c r="H268" s="282"/>
      <c r="I268" s="287"/>
      <c r="J268" s="288"/>
      <c r="K268" s="282"/>
      <c r="L268" s="284"/>
      <c r="M268" s="285"/>
      <c r="N268" s="286"/>
      <c r="O268" s="286"/>
      <c r="P268" s="286"/>
      <c r="Q268" s="241"/>
    </row>
    <row r="269" spans="1:17" s="281" customFormat="1" x14ac:dyDescent="0.2">
      <c r="A269" s="241"/>
      <c r="H269" s="282"/>
      <c r="I269" s="287"/>
      <c r="J269" s="288"/>
      <c r="K269" s="282"/>
      <c r="L269" s="284"/>
      <c r="M269" s="285"/>
      <c r="N269" s="286"/>
      <c r="O269" s="286"/>
      <c r="P269" s="286"/>
      <c r="Q269" s="241"/>
    </row>
    <row r="270" spans="1:17" s="281" customFormat="1" x14ac:dyDescent="0.2">
      <c r="A270" s="241"/>
      <c r="H270" s="282"/>
      <c r="I270" s="287"/>
      <c r="J270" s="288"/>
      <c r="K270" s="282"/>
      <c r="L270" s="284"/>
      <c r="M270" s="285"/>
      <c r="N270" s="286"/>
      <c r="O270" s="286"/>
      <c r="P270" s="286"/>
      <c r="Q270" s="241"/>
    </row>
    <row r="271" spans="1:17" s="281" customFormat="1" x14ac:dyDescent="0.2">
      <c r="A271" s="241"/>
      <c r="H271" s="282"/>
      <c r="I271" s="287"/>
      <c r="J271" s="288"/>
      <c r="K271" s="282"/>
      <c r="L271" s="284"/>
      <c r="M271" s="285"/>
      <c r="N271" s="286"/>
      <c r="O271" s="286"/>
      <c r="P271" s="286"/>
      <c r="Q271" s="241"/>
    </row>
    <row r="272" spans="1:17" s="281" customFormat="1" x14ac:dyDescent="0.2">
      <c r="A272" s="241"/>
      <c r="H272" s="282"/>
      <c r="I272" s="287"/>
      <c r="J272" s="288"/>
      <c r="K272" s="282"/>
      <c r="L272" s="284"/>
      <c r="M272" s="285"/>
      <c r="N272" s="286"/>
      <c r="O272" s="286"/>
      <c r="P272" s="286"/>
      <c r="Q272" s="241"/>
    </row>
    <row r="273" spans="1:17" s="281" customFormat="1" x14ac:dyDescent="0.2">
      <c r="A273" s="241"/>
      <c r="H273" s="282"/>
      <c r="I273" s="287"/>
      <c r="J273" s="288"/>
      <c r="K273" s="282"/>
      <c r="L273" s="284"/>
      <c r="M273" s="285"/>
      <c r="N273" s="286"/>
      <c r="O273" s="286"/>
      <c r="P273" s="286"/>
      <c r="Q273" s="241"/>
    </row>
    <row r="274" spans="1:17" s="281" customFormat="1" x14ac:dyDescent="0.2">
      <c r="A274" s="241"/>
      <c r="H274" s="282"/>
      <c r="I274" s="287"/>
      <c r="J274" s="288"/>
      <c r="K274" s="282"/>
      <c r="L274" s="284"/>
      <c r="M274" s="285"/>
      <c r="N274" s="286"/>
      <c r="O274" s="286"/>
      <c r="P274" s="286"/>
      <c r="Q274" s="241"/>
    </row>
    <row r="275" spans="1:17" s="281" customFormat="1" x14ac:dyDescent="0.2">
      <c r="A275" s="241"/>
      <c r="H275" s="282"/>
      <c r="I275" s="287"/>
      <c r="J275" s="288"/>
      <c r="K275" s="282"/>
      <c r="L275" s="284"/>
      <c r="M275" s="285"/>
      <c r="N275" s="286"/>
      <c r="O275" s="286"/>
      <c r="P275" s="286"/>
      <c r="Q275" s="241"/>
    </row>
    <row r="276" spans="1:17" s="281" customFormat="1" x14ac:dyDescent="0.2">
      <c r="A276" s="241"/>
      <c r="H276" s="282"/>
      <c r="I276" s="287"/>
      <c r="J276" s="288"/>
      <c r="K276" s="282"/>
      <c r="L276" s="284"/>
      <c r="M276" s="285"/>
      <c r="N276" s="286"/>
      <c r="O276" s="286"/>
      <c r="P276" s="286"/>
      <c r="Q276" s="241"/>
    </row>
    <row r="277" spans="1:17" s="281" customFormat="1" x14ac:dyDescent="0.2">
      <c r="A277" s="241"/>
      <c r="H277" s="282"/>
      <c r="I277" s="287"/>
      <c r="J277" s="288"/>
      <c r="K277" s="282"/>
      <c r="L277" s="284"/>
      <c r="M277" s="285"/>
      <c r="N277" s="286"/>
      <c r="O277" s="286"/>
      <c r="P277" s="286"/>
      <c r="Q277" s="241"/>
    </row>
    <row r="278" spans="1:17" s="281" customFormat="1" x14ac:dyDescent="0.2">
      <c r="A278" s="241"/>
      <c r="H278" s="282"/>
      <c r="I278" s="287"/>
      <c r="J278" s="288"/>
      <c r="K278" s="282"/>
      <c r="L278" s="284"/>
      <c r="M278" s="285"/>
      <c r="N278" s="286"/>
      <c r="O278" s="286"/>
      <c r="P278" s="286"/>
      <c r="Q278" s="241"/>
    </row>
    <row r="279" spans="1:17" s="281" customFormat="1" x14ac:dyDescent="0.2">
      <c r="A279" s="241"/>
      <c r="H279" s="282"/>
      <c r="I279" s="287"/>
      <c r="J279" s="288"/>
      <c r="K279" s="282"/>
      <c r="L279" s="284"/>
      <c r="M279" s="285"/>
      <c r="N279" s="286"/>
      <c r="O279" s="286"/>
      <c r="P279" s="286"/>
      <c r="Q279" s="241"/>
    </row>
    <row r="280" spans="1:17" s="281" customFormat="1" x14ac:dyDescent="0.2">
      <c r="A280" s="241"/>
      <c r="H280" s="282"/>
      <c r="I280" s="287"/>
      <c r="J280" s="288"/>
      <c r="K280" s="282"/>
      <c r="L280" s="284"/>
      <c r="M280" s="285"/>
      <c r="N280" s="286"/>
      <c r="O280" s="286"/>
      <c r="P280" s="286"/>
      <c r="Q280" s="241"/>
    </row>
    <row r="281" spans="1:17" s="281" customFormat="1" x14ac:dyDescent="0.2">
      <c r="A281" s="241"/>
      <c r="H281" s="282"/>
      <c r="I281" s="287"/>
      <c r="J281" s="288"/>
      <c r="K281" s="282"/>
      <c r="L281" s="284"/>
      <c r="M281" s="285"/>
      <c r="N281" s="286"/>
      <c r="O281" s="286"/>
      <c r="P281" s="286"/>
      <c r="Q281" s="241"/>
    </row>
    <row r="282" spans="1:17" s="281" customFormat="1" x14ac:dyDescent="0.2">
      <c r="A282" s="241"/>
      <c r="H282" s="282"/>
      <c r="I282" s="287"/>
      <c r="J282" s="288"/>
      <c r="K282" s="282"/>
      <c r="L282" s="284"/>
      <c r="M282" s="285"/>
      <c r="N282" s="286"/>
      <c r="O282" s="286"/>
      <c r="P282" s="286"/>
      <c r="Q282" s="241"/>
    </row>
    <row r="283" spans="1:17" s="281" customFormat="1" x14ac:dyDescent="0.2">
      <c r="A283" s="241"/>
      <c r="H283" s="282"/>
      <c r="I283" s="287"/>
      <c r="J283" s="288"/>
      <c r="K283" s="282"/>
      <c r="L283" s="284"/>
      <c r="M283" s="285"/>
      <c r="N283" s="286"/>
      <c r="O283" s="286"/>
      <c r="P283" s="286"/>
      <c r="Q283" s="241"/>
    </row>
    <row r="284" spans="1:17" s="281" customFormat="1" x14ac:dyDescent="0.2">
      <c r="A284" s="241"/>
      <c r="H284" s="282"/>
      <c r="I284" s="287"/>
      <c r="J284" s="288"/>
      <c r="K284" s="282"/>
      <c r="L284" s="284"/>
      <c r="M284" s="285"/>
      <c r="N284" s="286"/>
      <c r="O284" s="286"/>
      <c r="P284" s="286"/>
      <c r="Q284" s="241"/>
    </row>
    <row r="285" spans="1:17" s="281" customFormat="1" x14ac:dyDescent="0.2">
      <c r="A285" s="241"/>
      <c r="H285" s="282"/>
      <c r="I285" s="287"/>
      <c r="J285" s="288"/>
      <c r="K285" s="282"/>
      <c r="L285" s="284"/>
      <c r="M285" s="285"/>
      <c r="N285" s="286"/>
      <c r="O285" s="286"/>
      <c r="P285" s="286"/>
      <c r="Q285" s="241"/>
    </row>
    <row r="286" spans="1:17" x14ac:dyDescent="0.2">
      <c r="D286" s="281"/>
    </row>
  </sheetData>
  <sheetProtection selectLockedCells="1"/>
  <autoFilter ref="A8:P167" xr:uid="{00000000-0009-0000-0000-000009000000}"/>
  <mergeCells count="4">
    <mergeCell ref="A1:P1"/>
    <mergeCell ref="I2:L2"/>
    <mergeCell ref="N168:O168"/>
    <mergeCell ref="O2:P2"/>
  </mergeCells>
  <printOptions horizontalCentered="1"/>
  <pageMargins left="0.19685039370078741" right="0.19685039370078741" top="0.78740157480314965" bottom="0.78740157480314965" header="0.51181102362204722" footer="0.51181102362204722"/>
  <pageSetup paperSize="9" scale="48" fitToHeight="0" orientation="portrait" r:id="rId1"/>
  <headerFooter alignWithMargins="0">
    <oddHeader>&amp;CReinigung Zweckverband Gymnasium Oberhaching</oddHeader>
    <oddFooter>&amp;CSeite &amp;P von &amp;N Seiten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92D050"/>
    <pageSetUpPr fitToPage="1"/>
  </sheetPr>
  <dimension ref="A1:R141"/>
  <sheetViews>
    <sheetView zoomScale="90" zoomScaleNormal="90" zoomScaleSheetLayoutView="80" zoomScalePageLayoutView="70" workbookViewId="0">
      <selection activeCell="G2" sqref="G2"/>
    </sheetView>
  </sheetViews>
  <sheetFormatPr baseColWidth="10" defaultColWidth="11.44140625" defaultRowHeight="12.6" x14ac:dyDescent="0.2"/>
  <cols>
    <col min="1" max="1" width="12" style="241" customWidth="1"/>
    <col min="2" max="2" width="6.6640625" style="281" customWidth="1"/>
    <col min="3" max="3" width="7.5546875" style="281" customWidth="1"/>
    <col min="4" max="4" width="27.109375" style="241" customWidth="1"/>
    <col min="5" max="5" width="8.109375" style="281" customWidth="1"/>
    <col min="6" max="6" width="10.5546875" style="281" customWidth="1"/>
    <col min="7" max="7" width="14.5546875" style="281" customWidth="1"/>
    <col min="8" max="8" width="14.5546875" style="282" customWidth="1"/>
    <col min="9" max="9" width="8" style="287" customWidth="1"/>
    <col min="10" max="10" width="7.6640625" style="288" customWidth="1"/>
    <col min="11" max="11" width="17.88671875" style="282" customWidth="1"/>
    <col min="12" max="12" width="12.33203125" style="284" customWidth="1"/>
    <col min="13" max="13" width="12.33203125" style="285" customWidth="1"/>
    <col min="14" max="14" width="11.33203125" style="286" customWidth="1"/>
    <col min="15" max="15" width="13.5546875" style="286" customWidth="1"/>
    <col min="16" max="16" width="16.109375" style="286" customWidth="1"/>
    <col min="17" max="17" width="18.33203125" style="286" customWidth="1"/>
    <col min="18" max="16384" width="11.44140625" style="241"/>
  </cols>
  <sheetData>
    <row r="1" spans="1:18" ht="21" x14ac:dyDescent="0.2">
      <c r="A1" s="457" t="s">
        <v>450</v>
      </c>
      <c r="B1" s="457"/>
      <c r="C1" s="457"/>
      <c r="D1" s="457"/>
      <c r="E1" s="457"/>
      <c r="F1" s="457"/>
      <c r="G1" s="457"/>
      <c r="H1" s="457"/>
      <c r="I1" s="457"/>
      <c r="J1" s="457"/>
      <c r="K1" s="457"/>
      <c r="L1" s="457"/>
      <c r="M1" s="457"/>
      <c r="N1" s="457"/>
      <c r="O1" s="457"/>
      <c r="P1" s="457"/>
      <c r="Q1" s="457"/>
      <c r="R1" s="240"/>
    </row>
    <row r="2" spans="1:18" s="248" customFormat="1" ht="47.4" customHeight="1" x14ac:dyDescent="0.3">
      <c r="A2" s="242" t="s">
        <v>2</v>
      </c>
      <c r="B2" s="125" t="str">
        <f>Kunde</f>
        <v>Zweckverband Staatliches Gymnasium Oberhaching</v>
      </c>
      <c r="C2" s="126"/>
      <c r="D2" s="125"/>
      <c r="E2" s="243"/>
      <c r="F2" s="243"/>
      <c r="G2" s="244"/>
      <c r="H2" s="245" t="s">
        <v>3</v>
      </c>
      <c r="I2" s="512">
        <f>Basisinfo!E5</f>
        <v>0</v>
      </c>
      <c r="J2" s="512"/>
      <c r="K2" s="512"/>
      <c r="L2" s="512"/>
      <c r="M2" s="246"/>
      <c r="N2" s="247"/>
      <c r="O2" s="245" t="s">
        <v>1</v>
      </c>
      <c r="P2" s="513">
        <f>Basisinfo!E3</f>
        <v>0</v>
      </c>
      <c r="Q2" s="513"/>
    </row>
    <row r="3" spans="1:18" s="248" customFormat="1" ht="31.2" customHeight="1" x14ac:dyDescent="0.3">
      <c r="A3" s="244" t="s">
        <v>5</v>
      </c>
      <c r="B3" s="125" t="s">
        <v>451</v>
      </c>
      <c r="C3" s="126"/>
      <c r="D3" s="125"/>
      <c r="E3" s="243"/>
      <c r="F3" s="243"/>
      <c r="H3" s="249"/>
      <c r="I3" s="250"/>
      <c r="J3" s="251"/>
      <c r="K3" s="249"/>
      <c r="L3" s="252"/>
      <c r="M3" s="246"/>
      <c r="N3" s="247"/>
      <c r="O3" s="245"/>
      <c r="P3" s="245"/>
      <c r="Q3" s="245"/>
    </row>
    <row r="4" spans="1:18" s="248" customFormat="1" ht="8.4" customHeight="1" x14ac:dyDescent="0.3">
      <c r="A4" s="244"/>
      <c r="B4" s="244"/>
      <c r="C4" s="242"/>
      <c r="D4" s="244"/>
      <c r="E4" s="243"/>
      <c r="F4" s="243"/>
      <c r="H4" s="249"/>
      <c r="I4" s="250"/>
      <c r="J4" s="251"/>
      <c r="K4" s="249"/>
      <c r="L4" s="252"/>
      <c r="M4" s="246"/>
      <c r="N4" s="247"/>
      <c r="O4" s="245"/>
      <c r="P4" s="253"/>
      <c r="Q4" s="252"/>
    </row>
    <row r="5" spans="1:18" s="248" customFormat="1" ht="3.6" customHeight="1" x14ac:dyDescent="0.3">
      <c r="A5" s="244"/>
      <c r="B5" s="244"/>
      <c r="C5" s="242"/>
      <c r="D5" s="244"/>
      <c r="E5" s="243"/>
      <c r="F5" s="243"/>
      <c r="H5" s="249"/>
      <c r="I5" s="250"/>
      <c r="J5" s="251"/>
      <c r="K5" s="249"/>
      <c r="L5" s="252"/>
      <c r="M5" s="246"/>
      <c r="N5" s="247"/>
      <c r="O5" s="247"/>
      <c r="P5" s="253"/>
      <c r="Q5" s="252"/>
    </row>
    <row r="6" spans="1:18" ht="30" customHeight="1" x14ac:dyDescent="0.2">
      <c r="A6" s="164"/>
      <c r="B6" s="164"/>
      <c r="C6" s="164"/>
      <c r="D6" s="164"/>
      <c r="E6" s="164"/>
      <c r="F6" s="164"/>
      <c r="G6" s="165" t="s">
        <v>316</v>
      </c>
      <c r="H6" s="166">
        <f>SUBTOTAL(9,H9:H415)</f>
        <v>546.90999999999985</v>
      </c>
      <c r="I6" s="164"/>
      <c r="J6" s="164"/>
      <c r="K6" s="166">
        <f>SUBTOTAL(9,K9:K415)</f>
        <v>101437.2</v>
      </c>
      <c r="L6" s="167">
        <f>IF(ISERROR(K6/M6),0,(K6/M6))</f>
        <v>0</v>
      </c>
      <c r="M6" s="168">
        <f>SUBTOTAL(9,M9:M786)</f>
        <v>0</v>
      </c>
      <c r="N6" s="164"/>
      <c r="O6" s="164"/>
      <c r="P6" s="169">
        <f>SUBTOTAL(9,P9:P415)</f>
        <v>0</v>
      </c>
      <c r="Q6" s="169">
        <f>SUBTOTAL(9,Q9:Q415)</f>
        <v>0</v>
      </c>
    </row>
    <row r="7" spans="1:18" ht="30" customHeight="1" x14ac:dyDescent="0.2">
      <c r="A7" s="170"/>
      <c r="B7" s="170"/>
      <c r="C7" s="170"/>
      <c r="D7" s="170"/>
      <c r="E7" s="170"/>
      <c r="F7" s="254"/>
      <c r="G7" s="171" t="s">
        <v>317</v>
      </c>
      <c r="H7" s="172">
        <f>SUM(H$9:H$415)</f>
        <v>546.90999999999985</v>
      </c>
      <c r="I7" s="170"/>
      <c r="J7" s="170"/>
      <c r="K7" s="172">
        <f>SUM(K$9:K$415)</f>
        <v>101437.2</v>
      </c>
      <c r="L7" s="173">
        <f>IF(ISERROR(K7/M7),0,(K7/M7))</f>
        <v>0</v>
      </c>
      <c r="M7" s="174">
        <f>SUM(M$9:M$786)</f>
        <v>0</v>
      </c>
      <c r="N7" s="170"/>
      <c r="O7" s="170"/>
      <c r="P7" s="255">
        <f>SUM(P$9:P$415)</f>
        <v>0</v>
      </c>
      <c r="Q7" s="255">
        <f>SUM(Q$9:Q$415)</f>
        <v>0</v>
      </c>
    </row>
    <row r="8" spans="1:18" s="262" customFormat="1" ht="40.950000000000003" customHeight="1" x14ac:dyDescent="0.3">
      <c r="A8" s="351" t="s">
        <v>318</v>
      </c>
      <c r="B8" s="351" t="s">
        <v>159</v>
      </c>
      <c r="C8" s="351" t="s">
        <v>160</v>
      </c>
      <c r="D8" s="351" t="s">
        <v>161</v>
      </c>
      <c r="E8" s="351" t="s">
        <v>283</v>
      </c>
      <c r="F8" s="351" t="s">
        <v>319</v>
      </c>
      <c r="G8" s="351" t="s">
        <v>320</v>
      </c>
      <c r="H8" s="352" t="s">
        <v>17</v>
      </c>
      <c r="I8" s="352" t="s">
        <v>139</v>
      </c>
      <c r="J8" s="353" t="s">
        <v>162</v>
      </c>
      <c r="K8" s="352" t="s">
        <v>163</v>
      </c>
      <c r="L8" s="354" t="s">
        <v>164</v>
      </c>
      <c r="M8" s="355" t="s">
        <v>165</v>
      </c>
      <c r="N8" s="356" t="s">
        <v>166</v>
      </c>
      <c r="O8" s="356" t="s">
        <v>321</v>
      </c>
      <c r="P8" s="356" t="s">
        <v>322</v>
      </c>
      <c r="Q8" s="356" t="s">
        <v>167</v>
      </c>
    </row>
    <row r="9" spans="1:18" s="269" customFormat="1" ht="30" customHeight="1" x14ac:dyDescent="0.3">
      <c r="A9" s="263" t="s">
        <v>370</v>
      </c>
      <c r="B9" s="263" t="s">
        <v>169</v>
      </c>
      <c r="C9" s="264"/>
      <c r="D9" s="265" t="s">
        <v>171</v>
      </c>
      <c r="E9" s="263" t="s">
        <v>28</v>
      </c>
      <c r="F9" s="263" t="s">
        <v>498</v>
      </c>
      <c r="G9" s="331" t="s">
        <v>629</v>
      </c>
      <c r="H9" s="127">
        <v>13.46</v>
      </c>
      <c r="I9" s="263" t="str">
        <f>VLOOKUP(F9,'Leistungswerte UHR'!$C$6:$F$68,3,FALSE)</f>
        <v>W5</v>
      </c>
      <c r="J9" s="263">
        <f>VLOOKUP(I9,'Turnus BY'!D$10:E$26,2,FALSE)</f>
        <v>190</v>
      </c>
      <c r="K9" s="127">
        <f t="shared" ref="K9:K22" si="0">+H9*J9</f>
        <v>2557.4</v>
      </c>
      <c r="L9" s="266">
        <f>VLOOKUP(F9,'Leistungswerte UHR'!$C$6:$F$68,4,FALSE)</f>
        <v>0</v>
      </c>
      <c r="M9" s="267">
        <f t="shared" ref="M9:M22" si="1">IF(ISERROR(K9/L9),0,K9/L9)</f>
        <v>0</v>
      </c>
      <c r="N9" s="422">
        <f>'SVS UHR'!$F$77</f>
        <v>0</v>
      </c>
      <c r="O9" s="128">
        <f t="shared" ref="O9:O22" si="2">IF(ISERROR(H9/L9*N9),0,H9/L9*N9)</f>
        <v>0</v>
      </c>
      <c r="P9" s="128">
        <f>Q9/12</f>
        <v>0</v>
      </c>
      <c r="Q9" s="268">
        <f t="shared" ref="Q9:Q22" si="3">+M9*N9</f>
        <v>0</v>
      </c>
    </row>
    <row r="10" spans="1:18" s="269" customFormat="1" ht="22.5" customHeight="1" x14ac:dyDescent="0.3">
      <c r="A10" s="263" t="s">
        <v>370</v>
      </c>
      <c r="B10" s="263" t="s">
        <v>169</v>
      </c>
      <c r="C10" s="264"/>
      <c r="D10" s="265" t="s">
        <v>618</v>
      </c>
      <c r="E10" s="263" t="s">
        <v>28</v>
      </c>
      <c r="F10" s="263" t="s">
        <v>498</v>
      </c>
      <c r="G10" s="291" t="s">
        <v>227</v>
      </c>
      <c r="H10" s="127">
        <v>103.61</v>
      </c>
      <c r="I10" s="263" t="str">
        <f>VLOOKUP(F10,'Leistungswerte UHR'!$C$6:$F$68,3,FALSE)</f>
        <v>W5</v>
      </c>
      <c r="J10" s="263">
        <f>VLOOKUP(I10,'Turnus BY'!D$10:E$26,2,FALSE)</f>
        <v>190</v>
      </c>
      <c r="K10" s="127">
        <f t="shared" si="0"/>
        <v>19685.900000000001</v>
      </c>
      <c r="L10" s="266">
        <f>VLOOKUP(F10,'Leistungswerte UHR'!$C$6:$F$68,4,FALSE)</f>
        <v>0</v>
      </c>
      <c r="M10" s="267">
        <f t="shared" si="1"/>
        <v>0</v>
      </c>
      <c r="N10" s="422">
        <f>'SVS UHR'!$F$77</f>
        <v>0</v>
      </c>
      <c r="O10" s="128">
        <f t="shared" si="2"/>
        <v>0</v>
      </c>
      <c r="P10" s="128">
        <f t="shared" ref="P10:P22" si="4">Q10/12</f>
        <v>0</v>
      </c>
      <c r="Q10" s="268">
        <f t="shared" si="3"/>
        <v>0</v>
      </c>
    </row>
    <row r="11" spans="1:18" s="269" customFormat="1" ht="29.4" customHeight="1" x14ac:dyDescent="0.3">
      <c r="A11" s="263" t="s">
        <v>370</v>
      </c>
      <c r="B11" s="263" t="s">
        <v>169</v>
      </c>
      <c r="C11" s="264" t="s">
        <v>619</v>
      </c>
      <c r="D11" s="333" t="s">
        <v>712</v>
      </c>
      <c r="E11" s="263" t="s">
        <v>37</v>
      </c>
      <c r="F11" s="263" t="s">
        <v>488</v>
      </c>
      <c r="G11" s="291" t="s">
        <v>227</v>
      </c>
      <c r="H11" s="127">
        <v>70.349999999999994</v>
      </c>
      <c r="I11" s="263" t="str">
        <f>VLOOKUP(F11,'Leistungswerte UHR'!$C$6:$F$68,3,FALSE)</f>
        <v>W5</v>
      </c>
      <c r="J11" s="263">
        <f>VLOOKUP(I11,'Turnus BY'!D$10:E$26,2,FALSE)</f>
        <v>190</v>
      </c>
      <c r="K11" s="127">
        <f t="shared" si="0"/>
        <v>13366.499999999998</v>
      </c>
      <c r="L11" s="266">
        <f>VLOOKUP(F11,'Leistungswerte UHR'!$C$6:$F$68,4,FALSE)</f>
        <v>0</v>
      </c>
      <c r="M11" s="267">
        <f t="shared" si="1"/>
        <v>0</v>
      </c>
      <c r="N11" s="422">
        <f>'SVS UHR'!$F$77</f>
        <v>0</v>
      </c>
      <c r="O11" s="128">
        <f t="shared" si="2"/>
        <v>0</v>
      </c>
      <c r="P11" s="128">
        <f t="shared" si="4"/>
        <v>0</v>
      </c>
      <c r="Q11" s="268">
        <f t="shared" si="3"/>
        <v>0</v>
      </c>
    </row>
    <row r="12" spans="1:18" s="269" customFormat="1" ht="22.5" customHeight="1" x14ac:dyDescent="0.3">
      <c r="A12" s="263" t="s">
        <v>370</v>
      </c>
      <c r="B12" s="263" t="s">
        <v>169</v>
      </c>
      <c r="C12" s="264" t="s">
        <v>621</v>
      </c>
      <c r="D12" s="265" t="s">
        <v>620</v>
      </c>
      <c r="E12" s="263" t="s">
        <v>37</v>
      </c>
      <c r="F12" s="263" t="s">
        <v>488</v>
      </c>
      <c r="G12" s="291" t="s">
        <v>227</v>
      </c>
      <c r="H12" s="127">
        <v>26.75</v>
      </c>
      <c r="I12" s="263" t="str">
        <f>VLOOKUP(F12,'Leistungswerte UHR'!$C$6:$F$68,3,FALSE)</f>
        <v>W5</v>
      </c>
      <c r="J12" s="263">
        <f>VLOOKUP(I12,'Turnus BY'!D$10:E$26,2,FALSE)</f>
        <v>190</v>
      </c>
      <c r="K12" s="127">
        <f t="shared" ref="K12" si="5">+H12*J12</f>
        <v>5082.5</v>
      </c>
      <c r="L12" s="266">
        <f>VLOOKUP(F12,'Leistungswerte UHR'!$C$6:$F$68,4,FALSE)</f>
        <v>0</v>
      </c>
      <c r="M12" s="267">
        <f t="shared" ref="M12" si="6">IF(ISERROR(K12/L12),0,K12/L12)</f>
        <v>0</v>
      </c>
      <c r="N12" s="422">
        <f>'SVS UHR'!$F$77</f>
        <v>0</v>
      </c>
      <c r="O12" s="128">
        <f t="shared" ref="O12" si="7">IF(ISERROR(H12/L12*N12),0,H12/L12*N12)</f>
        <v>0</v>
      </c>
      <c r="P12" s="128">
        <f t="shared" ref="P12" si="8">Q12/12</f>
        <v>0</v>
      </c>
      <c r="Q12" s="268">
        <f t="shared" ref="Q12" si="9">+M12*N12</f>
        <v>0</v>
      </c>
    </row>
    <row r="13" spans="1:18" s="269" customFormat="1" ht="22.5" customHeight="1" x14ac:dyDescent="0.3">
      <c r="A13" s="263" t="s">
        <v>370</v>
      </c>
      <c r="B13" s="263" t="s">
        <v>169</v>
      </c>
      <c r="C13" s="264" t="s">
        <v>621</v>
      </c>
      <c r="D13" s="265" t="s">
        <v>620</v>
      </c>
      <c r="E13" s="263" t="s">
        <v>37</v>
      </c>
      <c r="F13" s="263" t="s">
        <v>488</v>
      </c>
      <c r="G13" s="291" t="s">
        <v>227</v>
      </c>
      <c r="H13" s="127">
        <v>27.35</v>
      </c>
      <c r="I13" s="263" t="str">
        <f>VLOOKUP(F13,'Leistungswerte UHR'!$C$6:$F$68,3,FALSE)</f>
        <v>W5</v>
      </c>
      <c r="J13" s="263">
        <f>VLOOKUP(I13,'Turnus BY'!D$10:E$26,2,FALSE)</f>
        <v>190</v>
      </c>
      <c r="K13" s="127">
        <f t="shared" si="0"/>
        <v>5196.5</v>
      </c>
      <c r="L13" s="266">
        <f>VLOOKUP(F13,'Leistungswerte UHR'!$C$6:$F$68,4,FALSE)</f>
        <v>0</v>
      </c>
      <c r="M13" s="267">
        <f t="shared" si="1"/>
        <v>0</v>
      </c>
      <c r="N13" s="422">
        <f>'SVS UHR'!$F$77</f>
        <v>0</v>
      </c>
      <c r="O13" s="128">
        <f t="shared" si="2"/>
        <v>0</v>
      </c>
      <c r="P13" s="128">
        <f t="shared" si="4"/>
        <v>0</v>
      </c>
      <c r="Q13" s="268">
        <f t="shared" si="3"/>
        <v>0</v>
      </c>
    </row>
    <row r="14" spans="1:18" s="269" customFormat="1" ht="22.5" customHeight="1" x14ac:dyDescent="0.3">
      <c r="A14" s="263" t="s">
        <v>370</v>
      </c>
      <c r="B14" s="263" t="s">
        <v>169</v>
      </c>
      <c r="C14" s="264" t="s">
        <v>622</v>
      </c>
      <c r="D14" s="265" t="s">
        <v>719</v>
      </c>
      <c r="E14" s="263" t="s">
        <v>38</v>
      </c>
      <c r="F14" s="263" t="s">
        <v>492</v>
      </c>
      <c r="G14" s="291" t="s">
        <v>227</v>
      </c>
      <c r="H14" s="127">
        <v>13.03</v>
      </c>
      <c r="I14" s="263" t="str">
        <f>VLOOKUP(F14,'Leistungswerte UHR'!$C$6:$F$68,3,FALSE)</f>
        <v>kR</v>
      </c>
      <c r="J14" s="263">
        <f>VLOOKUP(I14,'Turnus BY'!D$10:E$26,2,FALSE)</f>
        <v>0</v>
      </c>
      <c r="K14" s="127">
        <f t="shared" si="0"/>
        <v>0</v>
      </c>
      <c r="L14" s="266">
        <f>VLOOKUP(F14,'Leistungswerte UHR'!$C$6:$F$68,4,FALSE)</f>
        <v>0</v>
      </c>
      <c r="M14" s="267">
        <f t="shared" si="1"/>
        <v>0</v>
      </c>
      <c r="N14" s="422">
        <f>'SVS UHR'!$F$77</f>
        <v>0</v>
      </c>
      <c r="O14" s="128">
        <f t="shared" si="2"/>
        <v>0</v>
      </c>
      <c r="P14" s="128">
        <f t="shared" si="4"/>
        <v>0</v>
      </c>
      <c r="Q14" s="268">
        <f t="shared" si="3"/>
        <v>0</v>
      </c>
    </row>
    <row r="15" spans="1:18" s="269" customFormat="1" ht="22.5" customHeight="1" x14ac:dyDescent="0.3">
      <c r="A15" s="263" t="s">
        <v>370</v>
      </c>
      <c r="B15" s="263" t="s">
        <v>169</v>
      </c>
      <c r="C15" s="264" t="s">
        <v>623</v>
      </c>
      <c r="D15" s="265" t="s">
        <v>197</v>
      </c>
      <c r="E15" s="263" t="s">
        <v>34</v>
      </c>
      <c r="F15" s="263" t="s">
        <v>496</v>
      </c>
      <c r="G15" s="265" t="s">
        <v>226</v>
      </c>
      <c r="H15" s="127">
        <f>4.45+8.47</f>
        <v>12.920000000000002</v>
      </c>
      <c r="I15" s="263" t="str">
        <f>VLOOKUP(F15,'Leistungswerte UHR'!$C$6:$F$68,3,FALSE)</f>
        <v>W5</v>
      </c>
      <c r="J15" s="263">
        <f>VLOOKUP(I15,'Turnus BY'!D$10:E$26,2,FALSE)</f>
        <v>190</v>
      </c>
      <c r="K15" s="127">
        <f t="shared" si="0"/>
        <v>2454.8000000000002</v>
      </c>
      <c r="L15" s="266">
        <f>VLOOKUP(F15,'Leistungswerte UHR'!$C$6:$F$68,4,FALSE)</f>
        <v>0</v>
      </c>
      <c r="M15" s="267">
        <f t="shared" si="1"/>
        <v>0</v>
      </c>
      <c r="N15" s="422">
        <f>'SVS UHR'!$F$77</f>
        <v>0</v>
      </c>
      <c r="O15" s="128">
        <f t="shared" si="2"/>
        <v>0</v>
      </c>
      <c r="P15" s="128">
        <f t="shared" si="4"/>
        <v>0</v>
      </c>
      <c r="Q15" s="268">
        <f t="shared" si="3"/>
        <v>0</v>
      </c>
    </row>
    <row r="16" spans="1:18" s="269" customFormat="1" ht="22.5" customHeight="1" x14ac:dyDescent="0.3">
      <c r="A16" s="263" t="s">
        <v>370</v>
      </c>
      <c r="B16" s="263" t="s">
        <v>169</v>
      </c>
      <c r="C16" s="264" t="s">
        <v>624</v>
      </c>
      <c r="D16" s="265" t="s">
        <v>620</v>
      </c>
      <c r="E16" s="263" t="s">
        <v>37</v>
      </c>
      <c r="F16" s="263" t="s">
        <v>488</v>
      </c>
      <c r="G16" s="265" t="s">
        <v>227</v>
      </c>
      <c r="H16" s="127">
        <v>62.01</v>
      </c>
      <c r="I16" s="263" t="str">
        <f>VLOOKUP(F16,'Leistungswerte UHR'!$C$6:$F$68,3,FALSE)</f>
        <v>W5</v>
      </c>
      <c r="J16" s="263">
        <f>VLOOKUP(I16,'Turnus BY'!D$10:E$26,2,FALSE)</f>
        <v>190</v>
      </c>
      <c r="K16" s="127">
        <f t="shared" si="0"/>
        <v>11781.9</v>
      </c>
      <c r="L16" s="266">
        <f>VLOOKUP(F16,'Leistungswerte UHR'!$C$6:$F$68,4,FALSE)</f>
        <v>0</v>
      </c>
      <c r="M16" s="267">
        <f t="shared" si="1"/>
        <v>0</v>
      </c>
      <c r="N16" s="422">
        <f>'SVS UHR'!$F$77</f>
        <v>0</v>
      </c>
      <c r="O16" s="128">
        <f t="shared" si="2"/>
        <v>0</v>
      </c>
      <c r="P16" s="128">
        <f t="shared" si="4"/>
        <v>0</v>
      </c>
      <c r="Q16" s="268">
        <f t="shared" si="3"/>
        <v>0</v>
      </c>
    </row>
    <row r="17" spans="1:17" s="269" customFormat="1" ht="22.5" customHeight="1" x14ac:dyDescent="0.3">
      <c r="A17" s="263" t="s">
        <v>370</v>
      </c>
      <c r="B17" s="263" t="s">
        <v>169</v>
      </c>
      <c r="C17" s="264" t="s">
        <v>625</v>
      </c>
      <c r="D17" s="265" t="s">
        <v>620</v>
      </c>
      <c r="E17" s="263" t="s">
        <v>37</v>
      </c>
      <c r="F17" s="263" t="s">
        <v>488</v>
      </c>
      <c r="G17" s="265" t="s">
        <v>227</v>
      </c>
      <c r="H17" s="127">
        <v>17.36</v>
      </c>
      <c r="I17" s="263" t="str">
        <f>VLOOKUP(F17,'Leistungswerte UHR'!$C$6:$F$68,3,FALSE)</f>
        <v>W5</v>
      </c>
      <c r="J17" s="263">
        <f>VLOOKUP(I17,'Turnus BY'!D$10:E$26,2,FALSE)</f>
        <v>190</v>
      </c>
      <c r="K17" s="127">
        <f t="shared" si="0"/>
        <v>3298.4</v>
      </c>
      <c r="L17" s="266">
        <f>VLOOKUP(F17,'Leistungswerte UHR'!$C$6:$F$68,4,FALSE)</f>
        <v>0</v>
      </c>
      <c r="M17" s="267">
        <f t="shared" si="1"/>
        <v>0</v>
      </c>
      <c r="N17" s="422">
        <f>'SVS UHR'!$F$77</f>
        <v>0</v>
      </c>
      <c r="O17" s="128">
        <f t="shared" si="2"/>
        <v>0</v>
      </c>
      <c r="P17" s="128">
        <f t="shared" si="4"/>
        <v>0</v>
      </c>
      <c r="Q17" s="268">
        <f t="shared" si="3"/>
        <v>0</v>
      </c>
    </row>
    <row r="18" spans="1:17" s="269" customFormat="1" ht="22.5" customHeight="1" x14ac:dyDescent="0.3">
      <c r="A18" s="263" t="s">
        <v>370</v>
      </c>
      <c r="B18" s="263" t="s">
        <v>169</v>
      </c>
      <c r="C18" s="264" t="s">
        <v>626</v>
      </c>
      <c r="D18" s="265" t="s">
        <v>720</v>
      </c>
      <c r="E18" s="270" t="s">
        <v>37</v>
      </c>
      <c r="F18" s="270" t="s">
        <v>488</v>
      </c>
      <c r="G18" s="265" t="s">
        <v>227</v>
      </c>
      <c r="H18" s="127">
        <v>62.01</v>
      </c>
      <c r="I18" s="263" t="str">
        <f>VLOOKUP(F18,'Leistungswerte UHR'!$C$6:$F$68,3,FALSE)</f>
        <v>W5</v>
      </c>
      <c r="J18" s="263">
        <f>VLOOKUP(I18,'Turnus BY'!D$10:E$26,2,FALSE)</f>
        <v>190</v>
      </c>
      <c r="K18" s="127">
        <f t="shared" si="0"/>
        <v>11781.9</v>
      </c>
      <c r="L18" s="266">
        <f>VLOOKUP(F18,'Leistungswerte UHR'!$C$6:$F$68,4,FALSE)</f>
        <v>0</v>
      </c>
      <c r="M18" s="267">
        <f t="shared" si="1"/>
        <v>0</v>
      </c>
      <c r="N18" s="422">
        <f>'SVS UHR'!$F$77</f>
        <v>0</v>
      </c>
      <c r="O18" s="128">
        <f t="shared" si="2"/>
        <v>0</v>
      </c>
      <c r="P18" s="128">
        <f t="shared" si="4"/>
        <v>0</v>
      </c>
      <c r="Q18" s="268">
        <f t="shared" si="3"/>
        <v>0</v>
      </c>
    </row>
    <row r="19" spans="1:17" s="269" customFormat="1" ht="22.5" customHeight="1" x14ac:dyDescent="0.3">
      <c r="A19" s="263" t="s">
        <v>370</v>
      </c>
      <c r="B19" s="263" t="s">
        <v>169</v>
      </c>
      <c r="C19" s="264" t="s">
        <v>627</v>
      </c>
      <c r="D19" s="265" t="s">
        <v>198</v>
      </c>
      <c r="E19" s="263" t="s">
        <v>34</v>
      </c>
      <c r="F19" s="263" t="s">
        <v>496</v>
      </c>
      <c r="G19" s="265" t="s">
        <v>226</v>
      </c>
      <c r="H19" s="127">
        <v>13.03</v>
      </c>
      <c r="I19" s="263" t="str">
        <f>VLOOKUP(F19,'Leistungswerte UHR'!$C$6:$F$68,3,FALSE)</f>
        <v>W5</v>
      </c>
      <c r="J19" s="263">
        <f>VLOOKUP(I19,'Turnus BY'!D$10:E$26,2,FALSE)</f>
        <v>190</v>
      </c>
      <c r="K19" s="127">
        <f t="shared" si="0"/>
        <v>2475.6999999999998</v>
      </c>
      <c r="L19" s="266">
        <f>VLOOKUP(F19,'Leistungswerte UHR'!$C$6:$F$68,4,FALSE)</f>
        <v>0</v>
      </c>
      <c r="M19" s="267">
        <f t="shared" si="1"/>
        <v>0</v>
      </c>
      <c r="N19" s="422">
        <f>'SVS UHR'!$F$77</f>
        <v>0</v>
      </c>
      <c r="O19" s="128">
        <f t="shared" si="2"/>
        <v>0</v>
      </c>
      <c r="P19" s="128">
        <f t="shared" si="4"/>
        <v>0</v>
      </c>
      <c r="Q19" s="268">
        <f t="shared" si="3"/>
        <v>0</v>
      </c>
    </row>
    <row r="20" spans="1:17" s="269" customFormat="1" ht="32.4" customHeight="1" x14ac:dyDescent="0.3">
      <c r="A20" s="263" t="s">
        <v>370</v>
      </c>
      <c r="B20" s="263" t="s">
        <v>169</v>
      </c>
      <c r="C20" s="264" t="s">
        <v>628</v>
      </c>
      <c r="D20" s="333" t="s">
        <v>721</v>
      </c>
      <c r="E20" s="263" t="s">
        <v>34</v>
      </c>
      <c r="F20" s="263" t="s">
        <v>496</v>
      </c>
      <c r="G20" s="291" t="s">
        <v>227</v>
      </c>
      <c r="H20" s="127">
        <v>13.03</v>
      </c>
      <c r="I20" s="263" t="str">
        <f>VLOOKUP(F20,'Leistungswerte UHR'!$C$6:$F$68,3,FALSE)</f>
        <v>W5</v>
      </c>
      <c r="J20" s="263">
        <f>VLOOKUP(I20,'Turnus BY'!D$10:E$26,2,FALSE)</f>
        <v>190</v>
      </c>
      <c r="K20" s="127">
        <f t="shared" si="0"/>
        <v>2475.6999999999998</v>
      </c>
      <c r="L20" s="266">
        <f>VLOOKUP(F20,'Leistungswerte UHR'!$C$6:$F$68,4,FALSE)</f>
        <v>0</v>
      </c>
      <c r="M20" s="267">
        <f t="shared" si="1"/>
        <v>0</v>
      </c>
      <c r="N20" s="422">
        <f>'SVS UHR'!$F$77</f>
        <v>0</v>
      </c>
      <c r="O20" s="128">
        <f t="shared" si="2"/>
        <v>0</v>
      </c>
      <c r="P20" s="128">
        <f t="shared" si="4"/>
        <v>0</v>
      </c>
      <c r="Q20" s="268">
        <f t="shared" si="3"/>
        <v>0</v>
      </c>
    </row>
    <row r="21" spans="1:17" s="269" customFormat="1" ht="22.5" customHeight="1" x14ac:dyDescent="0.3">
      <c r="A21" s="263" t="s">
        <v>370</v>
      </c>
      <c r="B21" s="263" t="s">
        <v>169</v>
      </c>
      <c r="C21" s="264" t="s">
        <v>713</v>
      </c>
      <c r="D21" s="265" t="s">
        <v>720</v>
      </c>
      <c r="E21" s="263" t="s">
        <v>37</v>
      </c>
      <c r="F21" s="263" t="s">
        <v>488</v>
      </c>
      <c r="G21" s="291" t="s">
        <v>227</v>
      </c>
      <c r="H21" s="127">
        <v>55.97</v>
      </c>
      <c r="I21" s="263" t="str">
        <f>VLOOKUP(F21,'Leistungswerte UHR'!$C$6:$F$68,3,FALSE)</f>
        <v>W5</v>
      </c>
      <c r="J21" s="263">
        <f>VLOOKUP(I21,'Turnus BY'!D$10:E$26,2,FALSE)</f>
        <v>190</v>
      </c>
      <c r="K21" s="127">
        <f t="shared" si="0"/>
        <v>10634.3</v>
      </c>
      <c r="L21" s="266">
        <f>VLOOKUP(F21,'Leistungswerte UHR'!$C$6:$F$68,4,FALSE)</f>
        <v>0</v>
      </c>
      <c r="M21" s="267">
        <f t="shared" si="1"/>
        <v>0</v>
      </c>
      <c r="N21" s="422">
        <f>'SVS UHR'!$F$77</f>
        <v>0</v>
      </c>
      <c r="O21" s="128">
        <f t="shared" si="2"/>
        <v>0</v>
      </c>
      <c r="P21" s="128">
        <f t="shared" si="4"/>
        <v>0</v>
      </c>
      <c r="Q21" s="268">
        <f t="shared" si="3"/>
        <v>0</v>
      </c>
    </row>
    <row r="22" spans="1:17" s="269" customFormat="1" ht="19.5" customHeight="1" x14ac:dyDescent="0.3">
      <c r="A22" s="263" t="s">
        <v>370</v>
      </c>
      <c r="B22" s="263" t="s">
        <v>169</v>
      </c>
      <c r="C22" s="264" t="s">
        <v>714</v>
      </c>
      <c r="D22" s="265" t="s">
        <v>720</v>
      </c>
      <c r="E22" s="263" t="s">
        <v>37</v>
      </c>
      <c r="F22" s="263" t="s">
        <v>488</v>
      </c>
      <c r="G22" s="291" t="s">
        <v>227</v>
      </c>
      <c r="H22" s="127">
        <v>56.03</v>
      </c>
      <c r="I22" s="263" t="str">
        <f>VLOOKUP(F22,'Leistungswerte UHR'!$C$6:$F$68,3,FALSE)</f>
        <v>W5</v>
      </c>
      <c r="J22" s="263">
        <f>VLOOKUP(I22,'Turnus BY'!D$10:E$26,2,FALSE)</f>
        <v>190</v>
      </c>
      <c r="K22" s="127">
        <f t="shared" si="0"/>
        <v>10645.7</v>
      </c>
      <c r="L22" s="266">
        <f>VLOOKUP(F22,'Leistungswerte UHR'!$C$6:$F$68,4,FALSE)</f>
        <v>0</v>
      </c>
      <c r="M22" s="267">
        <f t="shared" si="1"/>
        <v>0</v>
      </c>
      <c r="N22" s="422">
        <f>'SVS UHR'!$F$77</f>
        <v>0</v>
      </c>
      <c r="O22" s="128">
        <f t="shared" si="2"/>
        <v>0</v>
      </c>
      <c r="P22" s="128">
        <f t="shared" si="4"/>
        <v>0</v>
      </c>
      <c r="Q22" s="268">
        <f t="shared" si="3"/>
        <v>0</v>
      </c>
    </row>
    <row r="23" spans="1:17" ht="17.25" customHeight="1" x14ac:dyDescent="0.2">
      <c r="A23" s="271"/>
      <c r="B23" s="272"/>
      <c r="C23" s="272"/>
      <c r="D23" s="271"/>
      <c r="E23" s="272"/>
      <c r="F23" s="272"/>
      <c r="G23" s="272"/>
      <c r="H23" s="273"/>
      <c r="I23" s="274"/>
      <c r="J23" s="275"/>
      <c r="K23" s="273"/>
      <c r="L23" s="276"/>
      <c r="M23" s="277"/>
      <c r="N23" s="511"/>
      <c r="O23" s="511"/>
      <c r="P23" s="278"/>
      <c r="Q23" s="279"/>
    </row>
    <row r="24" spans="1:17" x14ac:dyDescent="0.2">
      <c r="B24" s="280"/>
      <c r="G24" s="241"/>
      <c r="I24" s="241"/>
      <c r="J24" s="283"/>
      <c r="K24" s="241"/>
    </row>
    <row r="25" spans="1:17" x14ac:dyDescent="0.2">
      <c r="B25" s="280"/>
      <c r="G25" s="241"/>
      <c r="I25" s="241"/>
      <c r="J25" s="283"/>
      <c r="K25" s="241"/>
    </row>
    <row r="26" spans="1:17" x14ac:dyDescent="0.2">
      <c r="D26" s="281"/>
      <c r="G26" s="241"/>
      <c r="I26" s="241"/>
      <c r="J26" s="283"/>
      <c r="K26" s="241"/>
    </row>
    <row r="27" spans="1:17" x14ac:dyDescent="0.2">
      <c r="C27" s="241"/>
      <c r="D27" s="281"/>
    </row>
    <row r="28" spans="1:17" x14ac:dyDescent="0.2">
      <c r="C28" s="241"/>
      <c r="D28" s="281"/>
    </row>
    <row r="29" spans="1:17" x14ac:dyDescent="0.2">
      <c r="C29" s="241"/>
      <c r="D29" s="281"/>
    </row>
    <row r="30" spans="1:17" x14ac:dyDescent="0.2">
      <c r="C30" s="241"/>
      <c r="D30" s="281"/>
    </row>
    <row r="31" spans="1:17" x14ac:dyDescent="0.2">
      <c r="B31" s="241"/>
      <c r="C31" s="241"/>
      <c r="D31" s="281"/>
    </row>
    <row r="32" spans="1:17" x14ac:dyDescent="0.2">
      <c r="C32" s="241"/>
      <c r="D32" s="281"/>
    </row>
    <row r="33" spans="1:18" x14ac:dyDescent="0.2">
      <c r="D33" s="281"/>
    </row>
    <row r="34" spans="1:18" x14ac:dyDescent="0.2">
      <c r="D34" s="281"/>
    </row>
    <row r="35" spans="1:18" x14ac:dyDescent="0.2">
      <c r="D35" s="281"/>
    </row>
    <row r="36" spans="1:18" x14ac:dyDescent="0.2">
      <c r="D36" s="281"/>
    </row>
    <row r="37" spans="1:18" s="281" customFormat="1" x14ac:dyDescent="0.2">
      <c r="A37" s="241"/>
      <c r="H37" s="282"/>
      <c r="I37" s="287"/>
      <c r="J37" s="288"/>
      <c r="K37" s="282"/>
      <c r="L37" s="284"/>
      <c r="M37" s="285"/>
      <c r="N37" s="286"/>
      <c r="O37" s="286"/>
      <c r="P37" s="286"/>
      <c r="Q37" s="286"/>
      <c r="R37" s="241"/>
    </row>
    <row r="38" spans="1:18" s="281" customFormat="1" x14ac:dyDescent="0.2">
      <c r="A38" s="241"/>
      <c r="H38" s="282"/>
      <c r="I38" s="287"/>
      <c r="J38" s="288"/>
      <c r="K38" s="282"/>
      <c r="L38" s="284"/>
      <c r="M38" s="285"/>
      <c r="N38" s="286"/>
      <c r="O38" s="286"/>
      <c r="P38" s="286"/>
      <c r="Q38" s="286"/>
      <c r="R38" s="241"/>
    </row>
    <row r="39" spans="1:18" s="281" customFormat="1" x14ac:dyDescent="0.2">
      <c r="A39" s="241"/>
      <c r="H39" s="282"/>
      <c r="I39" s="287"/>
      <c r="J39" s="288"/>
      <c r="K39" s="282"/>
      <c r="L39" s="284"/>
      <c r="M39" s="285"/>
      <c r="N39" s="286"/>
      <c r="O39" s="286"/>
      <c r="P39" s="286"/>
      <c r="Q39" s="286"/>
      <c r="R39" s="241"/>
    </row>
    <row r="40" spans="1:18" s="281" customFormat="1" x14ac:dyDescent="0.2">
      <c r="A40" s="241"/>
      <c r="H40" s="282"/>
      <c r="I40" s="287"/>
      <c r="J40" s="288"/>
      <c r="K40" s="282"/>
      <c r="L40" s="284"/>
      <c r="M40" s="285"/>
      <c r="N40" s="286"/>
      <c r="O40" s="286"/>
      <c r="P40" s="286"/>
      <c r="Q40" s="286"/>
      <c r="R40" s="241"/>
    </row>
    <row r="41" spans="1:18" s="281" customFormat="1" x14ac:dyDescent="0.2">
      <c r="A41" s="241"/>
      <c r="H41" s="282"/>
      <c r="I41" s="287"/>
      <c r="J41" s="288"/>
      <c r="K41" s="282"/>
      <c r="L41" s="284"/>
      <c r="M41" s="285"/>
      <c r="N41" s="286"/>
      <c r="O41" s="286"/>
      <c r="P41" s="286"/>
      <c r="Q41" s="286"/>
      <c r="R41" s="241"/>
    </row>
    <row r="42" spans="1:18" s="281" customFormat="1" x14ac:dyDescent="0.2">
      <c r="A42" s="241"/>
      <c r="H42" s="282"/>
      <c r="I42" s="287"/>
      <c r="J42" s="288"/>
      <c r="K42" s="282"/>
      <c r="L42" s="284"/>
      <c r="M42" s="285"/>
      <c r="N42" s="286"/>
      <c r="O42" s="286"/>
      <c r="P42" s="286"/>
      <c r="Q42" s="286"/>
      <c r="R42" s="241"/>
    </row>
    <row r="43" spans="1:18" s="281" customFormat="1" x14ac:dyDescent="0.2">
      <c r="A43" s="241"/>
      <c r="H43" s="282"/>
      <c r="I43" s="287"/>
      <c r="J43" s="288"/>
      <c r="K43" s="282"/>
      <c r="L43" s="284"/>
      <c r="M43" s="285"/>
      <c r="N43" s="286"/>
      <c r="O43" s="286"/>
      <c r="P43" s="286"/>
      <c r="Q43" s="286"/>
      <c r="R43" s="241"/>
    </row>
    <row r="44" spans="1:18" s="281" customFormat="1" x14ac:dyDescent="0.2">
      <c r="A44" s="241"/>
      <c r="H44" s="282"/>
      <c r="I44" s="287"/>
      <c r="J44" s="288"/>
      <c r="K44" s="282"/>
      <c r="L44" s="284"/>
      <c r="M44" s="285"/>
      <c r="N44" s="286"/>
      <c r="O44" s="286"/>
      <c r="P44" s="286"/>
      <c r="Q44" s="286"/>
      <c r="R44" s="241"/>
    </row>
    <row r="45" spans="1:18" s="281" customFormat="1" x14ac:dyDescent="0.2">
      <c r="A45" s="241"/>
      <c r="H45" s="282"/>
      <c r="I45" s="287"/>
      <c r="J45" s="288"/>
      <c r="K45" s="282"/>
      <c r="L45" s="284"/>
      <c r="M45" s="285"/>
      <c r="N45" s="286"/>
      <c r="O45" s="286"/>
      <c r="P45" s="286"/>
      <c r="Q45" s="286"/>
      <c r="R45" s="241"/>
    </row>
    <row r="46" spans="1:18" s="281" customFormat="1" x14ac:dyDescent="0.2">
      <c r="A46" s="241"/>
      <c r="H46" s="282"/>
      <c r="I46" s="287"/>
      <c r="J46" s="288"/>
      <c r="K46" s="282"/>
      <c r="L46" s="284"/>
      <c r="M46" s="285"/>
      <c r="N46" s="286"/>
      <c r="O46" s="286"/>
      <c r="P46" s="286"/>
      <c r="Q46" s="286"/>
      <c r="R46" s="241"/>
    </row>
    <row r="47" spans="1:18" s="281" customFormat="1" x14ac:dyDescent="0.2">
      <c r="A47" s="241"/>
      <c r="H47" s="282"/>
      <c r="I47" s="287"/>
      <c r="J47" s="288"/>
      <c r="K47" s="282"/>
      <c r="L47" s="284"/>
      <c r="M47" s="285"/>
      <c r="N47" s="286"/>
      <c r="O47" s="286"/>
      <c r="P47" s="286"/>
      <c r="Q47" s="286"/>
      <c r="R47" s="241"/>
    </row>
    <row r="48" spans="1:18" s="281" customFormat="1" x14ac:dyDescent="0.2">
      <c r="A48" s="241"/>
      <c r="H48" s="282"/>
      <c r="I48" s="287"/>
      <c r="J48" s="288"/>
      <c r="K48" s="282"/>
      <c r="L48" s="284"/>
      <c r="M48" s="285"/>
      <c r="N48" s="286"/>
      <c r="O48" s="286"/>
      <c r="P48" s="286"/>
      <c r="Q48" s="286"/>
      <c r="R48" s="241"/>
    </row>
    <row r="49" spans="1:18" s="281" customFormat="1" x14ac:dyDescent="0.2">
      <c r="A49" s="241"/>
      <c r="H49" s="282"/>
      <c r="I49" s="287"/>
      <c r="J49" s="288"/>
      <c r="K49" s="282"/>
      <c r="L49" s="284"/>
      <c r="M49" s="285"/>
      <c r="N49" s="286"/>
      <c r="O49" s="286"/>
      <c r="P49" s="286"/>
      <c r="Q49" s="286"/>
      <c r="R49" s="241"/>
    </row>
    <row r="50" spans="1:18" s="281" customFormat="1" x14ac:dyDescent="0.2">
      <c r="A50" s="241"/>
      <c r="H50" s="282"/>
      <c r="I50" s="287"/>
      <c r="J50" s="288"/>
      <c r="K50" s="282"/>
      <c r="L50" s="284"/>
      <c r="M50" s="285"/>
      <c r="N50" s="286"/>
      <c r="O50" s="286"/>
      <c r="P50" s="286"/>
      <c r="Q50" s="286"/>
      <c r="R50" s="241"/>
    </row>
    <row r="51" spans="1:18" s="281" customFormat="1" x14ac:dyDescent="0.2">
      <c r="A51" s="241"/>
      <c r="H51" s="282"/>
      <c r="I51" s="287"/>
      <c r="J51" s="288"/>
      <c r="K51" s="282"/>
      <c r="L51" s="284"/>
      <c r="M51" s="285"/>
      <c r="N51" s="286"/>
      <c r="O51" s="286"/>
      <c r="P51" s="286"/>
      <c r="Q51" s="286"/>
      <c r="R51" s="241"/>
    </row>
    <row r="52" spans="1:18" s="281" customFormat="1" x14ac:dyDescent="0.2">
      <c r="A52" s="241"/>
      <c r="H52" s="282"/>
      <c r="I52" s="287"/>
      <c r="J52" s="288"/>
      <c r="K52" s="282"/>
      <c r="L52" s="284"/>
      <c r="M52" s="285"/>
      <c r="N52" s="286"/>
      <c r="O52" s="286"/>
      <c r="P52" s="286"/>
      <c r="Q52" s="286"/>
      <c r="R52" s="241"/>
    </row>
    <row r="53" spans="1:18" s="281" customFormat="1" x14ac:dyDescent="0.2">
      <c r="A53" s="241"/>
      <c r="H53" s="282"/>
      <c r="I53" s="287"/>
      <c r="J53" s="288"/>
      <c r="K53" s="282"/>
      <c r="L53" s="284"/>
      <c r="M53" s="285"/>
      <c r="N53" s="286"/>
      <c r="O53" s="286"/>
      <c r="P53" s="286"/>
      <c r="Q53" s="286"/>
      <c r="R53" s="241"/>
    </row>
    <row r="54" spans="1:18" s="281" customFormat="1" x14ac:dyDescent="0.2">
      <c r="A54" s="241"/>
      <c r="H54" s="282"/>
      <c r="I54" s="287"/>
      <c r="J54" s="288"/>
      <c r="K54" s="282"/>
      <c r="L54" s="284"/>
      <c r="M54" s="285"/>
      <c r="N54" s="286"/>
      <c r="O54" s="286"/>
      <c r="P54" s="286"/>
      <c r="Q54" s="286"/>
      <c r="R54" s="241"/>
    </row>
    <row r="55" spans="1:18" s="281" customFormat="1" x14ac:dyDescent="0.2">
      <c r="A55" s="241"/>
      <c r="H55" s="282"/>
      <c r="I55" s="287"/>
      <c r="J55" s="288"/>
      <c r="K55" s="282"/>
      <c r="L55" s="284"/>
      <c r="M55" s="285"/>
      <c r="N55" s="286"/>
      <c r="O55" s="286"/>
      <c r="P55" s="286"/>
      <c r="Q55" s="286"/>
      <c r="R55" s="241"/>
    </row>
    <row r="56" spans="1:18" s="281" customFormat="1" x14ac:dyDescent="0.2">
      <c r="A56" s="241"/>
      <c r="H56" s="282"/>
      <c r="I56" s="287"/>
      <c r="J56" s="288"/>
      <c r="K56" s="282"/>
      <c r="L56" s="284"/>
      <c r="M56" s="285"/>
      <c r="N56" s="286"/>
      <c r="O56" s="286"/>
      <c r="P56" s="286"/>
      <c r="Q56" s="286"/>
      <c r="R56" s="241"/>
    </row>
    <row r="57" spans="1:18" s="281" customFormat="1" x14ac:dyDescent="0.2">
      <c r="A57" s="241"/>
      <c r="H57" s="282"/>
      <c r="I57" s="287"/>
      <c r="J57" s="288"/>
      <c r="K57" s="282"/>
      <c r="L57" s="284"/>
      <c r="M57" s="285"/>
      <c r="N57" s="286"/>
      <c r="O57" s="286"/>
      <c r="P57" s="286"/>
      <c r="Q57" s="286"/>
      <c r="R57" s="241"/>
    </row>
    <row r="58" spans="1:18" s="281" customFormat="1" x14ac:dyDescent="0.2">
      <c r="A58" s="241"/>
      <c r="H58" s="282"/>
      <c r="I58" s="287"/>
      <c r="J58" s="288"/>
      <c r="K58" s="282"/>
      <c r="L58" s="284"/>
      <c r="M58" s="285"/>
      <c r="N58" s="286"/>
      <c r="O58" s="286"/>
      <c r="P58" s="286"/>
      <c r="Q58" s="286"/>
      <c r="R58" s="241"/>
    </row>
    <row r="59" spans="1:18" s="281" customFormat="1" x14ac:dyDescent="0.2">
      <c r="A59" s="241"/>
      <c r="H59" s="282"/>
      <c r="I59" s="287"/>
      <c r="J59" s="288"/>
      <c r="K59" s="282"/>
      <c r="L59" s="284"/>
      <c r="M59" s="285"/>
      <c r="N59" s="286"/>
      <c r="O59" s="286"/>
      <c r="P59" s="286"/>
      <c r="Q59" s="286"/>
      <c r="R59" s="241"/>
    </row>
    <row r="60" spans="1:18" s="281" customFormat="1" x14ac:dyDescent="0.2">
      <c r="A60" s="241"/>
      <c r="H60" s="282"/>
      <c r="I60" s="287"/>
      <c r="J60" s="288"/>
      <c r="K60" s="282"/>
      <c r="L60" s="284"/>
      <c r="M60" s="285"/>
      <c r="N60" s="286"/>
      <c r="O60" s="286"/>
      <c r="P60" s="286"/>
      <c r="Q60" s="286"/>
      <c r="R60" s="241"/>
    </row>
    <row r="61" spans="1:18" s="281" customFormat="1" x14ac:dyDescent="0.2">
      <c r="A61" s="241"/>
      <c r="H61" s="282"/>
      <c r="I61" s="287"/>
      <c r="J61" s="288"/>
      <c r="K61" s="282"/>
      <c r="L61" s="284"/>
      <c r="M61" s="285"/>
      <c r="N61" s="286"/>
      <c r="O61" s="286"/>
      <c r="P61" s="286"/>
      <c r="Q61" s="286"/>
      <c r="R61" s="241"/>
    </row>
    <row r="62" spans="1:18" s="281" customFormat="1" x14ac:dyDescent="0.2">
      <c r="A62" s="241"/>
      <c r="H62" s="282"/>
      <c r="I62" s="287"/>
      <c r="J62" s="288"/>
      <c r="K62" s="282"/>
      <c r="L62" s="284"/>
      <c r="M62" s="285"/>
      <c r="N62" s="286"/>
      <c r="O62" s="286"/>
      <c r="P62" s="286"/>
      <c r="Q62" s="286"/>
      <c r="R62" s="241"/>
    </row>
    <row r="63" spans="1:18" s="281" customFormat="1" x14ac:dyDescent="0.2">
      <c r="A63" s="241"/>
      <c r="H63" s="282"/>
      <c r="I63" s="287"/>
      <c r="J63" s="288"/>
      <c r="K63" s="282"/>
      <c r="L63" s="284"/>
      <c r="M63" s="285"/>
      <c r="N63" s="286"/>
      <c r="O63" s="286"/>
      <c r="P63" s="286"/>
      <c r="Q63" s="286"/>
      <c r="R63" s="241"/>
    </row>
    <row r="64" spans="1:18" s="281" customFormat="1" x14ac:dyDescent="0.2">
      <c r="A64" s="241"/>
      <c r="H64" s="282"/>
      <c r="I64" s="287"/>
      <c r="J64" s="288"/>
      <c r="K64" s="282"/>
      <c r="L64" s="284"/>
      <c r="M64" s="285"/>
      <c r="N64" s="286"/>
      <c r="O64" s="286"/>
      <c r="P64" s="286"/>
      <c r="Q64" s="286"/>
      <c r="R64" s="241"/>
    </row>
    <row r="65" spans="1:18" s="281" customFormat="1" x14ac:dyDescent="0.2">
      <c r="A65" s="241"/>
      <c r="H65" s="282"/>
      <c r="I65" s="287"/>
      <c r="J65" s="288"/>
      <c r="K65" s="282"/>
      <c r="L65" s="284"/>
      <c r="M65" s="285"/>
      <c r="N65" s="286"/>
      <c r="O65" s="286"/>
      <c r="P65" s="286"/>
      <c r="Q65" s="286"/>
      <c r="R65" s="241"/>
    </row>
    <row r="66" spans="1:18" s="281" customFormat="1" x14ac:dyDescent="0.2">
      <c r="A66" s="241"/>
      <c r="H66" s="282"/>
      <c r="I66" s="287"/>
      <c r="J66" s="288"/>
      <c r="K66" s="282"/>
      <c r="L66" s="284"/>
      <c r="M66" s="285"/>
      <c r="N66" s="286"/>
      <c r="O66" s="286"/>
      <c r="P66" s="286"/>
      <c r="Q66" s="286"/>
      <c r="R66" s="241"/>
    </row>
    <row r="67" spans="1:18" s="281" customFormat="1" x14ac:dyDescent="0.2">
      <c r="A67" s="241"/>
      <c r="H67" s="282"/>
      <c r="I67" s="287"/>
      <c r="J67" s="288"/>
      <c r="K67" s="282"/>
      <c r="L67" s="284"/>
      <c r="M67" s="285"/>
      <c r="N67" s="286"/>
      <c r="O67" s="286"/>
      <c r="P67" s="286"/>
      <c r="Q67" s="286"/>
      <c r="R67" s="241"/>
    </row>
    <row r="68" spans="1:18" s="281" customFormat="1" x14ac:dyDescent="0.2">
      <c r="A68" s="241"/>
      <c r="H68" s="282"/>
      <c r="I68" s="287"/>
      <c r="J68" s="288"/>
      <c r="K68" s="282"/>
      <c r="L68" s="284"/>
      <c r="M68" s="285"/>
      <c r="N68" s="286"/>
      <c r="O68" s="286"/>
      <c r="P68" s="286"/>
      <c r="Q68" s="286"/>
      <c r="R68" s="241"/>
    </row>
    <row r="69" spans="1:18" s="281" customFormat="1" x14ac:dyDescent="0.2">
      <c r="A69" s="241"/>
      <c r="H69" s="282"/>
      <c r="I69" s="287"/>
      <c r="J69" s="288"/>
      <c r="K69" s="282"/>
      <c r="L69" s="284"/>
      <c r="M69" s="285"/>
      <c r="N69" s="286"/>
      <c r="O69" s="286"/>
      <c r="P69" s="286"/>
      <c r="Q69" s="286"/>
      <c r="R69" s="241"/>
    </row>
    <row r="70" spans="1:18" s="281" customFormat="1" x14ac:dyDescent="0.2">
      <c r="A70" s="241"/>
      <c r="H70" s="282"/>
      <c r="I70" s="287"/>
      <c r="J70" s="288"/>
      <c r="K70" s="282"/>
      <c r="L70" s="284"/>
      <c r="M70" s="285"/>
      <c r="N70" s="286"/>
      <c r="O70" s="286"/>
      <c r="P70" s="286"/>
      <c r="Q70" s="286"/>
      <c r="R70" s="241"/>
    </row>
    <row r="71" spans="1:18" s="281" customFormat="1" x14ac:dyDescent="0.2">
      <c r="A71" s="241"/>
      <c r="H71" s="282"/>
      <c r="I71" s="287"/>
      <c r="J71" s="288"/>
      <c r="K71" s="282"/>
      <c r="L71" s="284"/>
      <c r="M71" s="285"/>
      <c r="N71" s="286"/>
      <c r="O71" s="286"/>
      <c r="P71" s="286"/>
      <c r="Q71" s="286"/>
      <c r="R71" s="241"/>
    </row>
    <row r="72" spans="1:18" s="281" customFormat="1" x14ac:dyDescent="0.2">
      <c r="A72" s="241"/>
      <c r="H72" s="282"/>
      <c r="I72" s="287"/>
      <c r="J72" s="288"/>
      <c r="K72" s="282"/>
      <c r="L72" s="284"/>
      <c r="M72" s="285"/>
      <c r="N72" s="286"/>
      <c r="O72" s="286"/>
      <c r="P72" s="286"/>
      <c r="Q72" s="286"/>
      <c r="R72" s="241"/>
    </row>
    <row r="73" spans="1:18" s="281" customFormat="1" x14ac:dyDescent="0.2">
      <c r="A73" s="241"/>
      <c r="H73" s="282"/>
      <c r="I73" s="287"/>
      <c r="J73" s="288"/>
      <c r="K73" s="282"/>
      <c r="L73" s="284"/>
      <c r="M73" s="285"/>
      <c r="N73" s="286"/>
      <c r="O73" s="286"/>
      <c r="P73" s="286"/>
      <c r="Q73" s="286"/>
      <c r="R73" s="241"/>
    </row>
    <row r="74" spans="1:18" s="281" customFormat="1" x14ac:dyDescent="0.2">
      <c r="A74" s="241"/>
      <c r="H74" s="282"/>
      <c r="I74" s="287"/>
      <c r="J74" s="288"/>
      <c r="K74" s="282"/>
      <c r="L74" s="284"/>
      <c r="M74" s="285"/>
      <c r="N74" s="286"/>
      <c r="O74" s="286"/>
      <c r="P74" s="286"/>
      <c r="Q74" s="286"/>
      <c r="R74" s="241"/>
    </row>
    <row r="75" spans="1:18" s="281" customFormat="1" x14ac:dyDescent="0.2">
      <c r="A75" s="241"/>
      <c r="H75" s="282"/>
      <c r="I75" s="287"/>
      <c r="J75" s="288"/>
      <c r="K75" s="282"/>
      <c r="L75" s="284"/>
      <c r="M75" s="285"/>
      <c r="N75" s="286"/>
      <c r="O75" s="286"/>
      <c r="P75" s="286"/>
      <c r="Q75" s="286"/>
      <c r="R75" s="241"/>
    </row>
    <row r="76" spans="1:18" s="281" customFormat="1" x14ac:dyDescent="0.2">
      <c r="A76" s="241"/>
      <c r="H76" s="282"/>
      <c r="I76" s="287"/>
      <c r="J76" s="288"/>
      <c r="K76" s="282"/>
      <c r="L76" s="284"/>
      <c r="M76" s="285"/>
      <c r="N76" s="286"/>
      <c r="O76" s="286"/>
      <c r="P76" s="286"/>
      <c r="Q76" s="286"/>
      <c r="R76" s="241"/>
    </row>
    <row r="77" spans="1:18" s="281" customFormat="1" x14ac:dyDescent="0.2">
      <c r="A77" s="241"/>
      <c r="H77" s="282"/>
      <c r="I77" s="287"/>
      <c r="J77" s="288"/>
      <c r="K77" s="282"/>
      <c r="L77" s="284"/>
      <c r="M77" s="285"/>
      <c r="N77" s="286"/>
      <c r="O77" s="286"/>
      <c r="P77" s="286"/>
      <c r="Q77" s="286"/>
      <c r="R77" s="241"/>
    </row>
    <row r="78" spans="1:18" s="281" customFormat="1" x14ac:dyDescent="0.2">
      <c r="A78" s="241"/>
      <c r="H78" s="282"/>
      <c r="I78" s="287"/>
      <c r="J78" s="288"/>
      <c r="K78" s="282"/>
      <c r="L78" s="284"/>
      <c r="M78" s="285"/>
      <c r="N78" s="286"/>
      <c r="O78" s="286"/>
      <c r="P78" s="286"/>
      <c r="Q78" s="286"/>
      <c r="R78" s="241"/>
    </row>
    <row r="79" spans="1:18" s="281" customFormat="1" x14ac:dyDescent="0.2">
      <c r="A79" s="241"/>
      <c r="H79" s="282"/>
      <c r="I79" s="287"/>
      <c r="J79" s="288"/>
      <c r="K79" s="282"/>
      <c r="L79" s="284"/>
      <c r="M79" s="285"/>
      <c r="N79" s="286"/>
      <c r="O79" s="286"/>
      <c r="P79" s="286"/>
      <c r="Q79" s="286"/>
      <c r="R79" s="241"/>
    </row>
    <row r="80" spans="1:18" s="281" customFormat="1" x14ac:dyDescent="0.2">
      <c r="A80" s="241"/>
      <c r="H80" s="282"/>
      <c r="I80" s="287"/>
      <c r="J80" s="288"/>
      <c r="K80" s="282"/>
      <c r="L80" s="284"/>
      <c r="M80" s="285"/>
      <c r="N80" s="286"/>
      <c r="O80" s="286"/>
      <c r="P80" s="286"/>
      <c r="Q80" s="286"/>
      <c r="R80" s="241"/>
    </row>
    <row r="81" spans="1:18" s="281" customFormat="1" x14ac:dyDescent="0.2">
      <c r="A81" s="241"/>
      <c r="H81" s="282"/>
      <c r="I81" s="287"/>
      <c r="J81" s="288"/>
      <c r="K81" s="282"/>
      <c r="L81" s="284"/>
      <c r="M81" s="285"/>
      <c r="N81" s="286"/>
      <c r="O81" s="286"/>
      <c r="P81" s="286"/>
      <c r="Q81" s="286"/>
      <c r="R81" s="241"/>
    </row>
    <row r="82" spans="1:18" s="281" customFormat="1" x14ac:dyDescent="0.2">
      <c r="A82" s="241"/>
      <c r="H82" s="282"/>
      <c r="I82" s="287"/>
      <c r="J82" s="288"/>
      <c r="K82" s="282"/>
      <c r="L82" s="284"/>
      <c r="M82" s="285"/>
      <c r="N82" s="286"/>
      <c r="O82" s="286"/>
      <c r="P82" s="286"/>
      <c r="Q82" s="286"/>
      <c r="R82" s="241"/>
    </row>
    <row r="83" spans="1:18" s="281" customFormat="1" x14ac:dyDescent="0.2">
      <c r="A83" s="241"/>
      <c r="H83" s="282"/>
      <c r="I83" s="287"/>
      <c r="J83" s="288"/>
      <c r="K83" s="282"/>
      <c r="L83" s="284"/>
      <c r="M83" s="285"/>
      <c r="N83" s="286"/>
      <c r="O83" s="286"/>
      <c r="P83" s="286"/>
      <c r="Q83" s="286"/>
      <c r="R83" s="241"/>
    </row>
    <row r="84" spans="1:18" s="281" customFormat="1" x14ac:dyDescent="0.2">
      <c r="A84" s="241"/>
      <c r="H84" s="282"/>
      <c r="I84" s="287"/>
      <c r="J84" s="288"/>
      <c r="K84" s="282"/>
      <c r="L84" s="284"/>
      <c r="M84" s="285"/>
      <c r="N84" s="286"/>
      <c r="O84" s="286"/>
      <c r="P84" s="286"/>
      <c r="Q84" s="286"/>
      <c r="R84" s="241"/>
    </row>
    <row r="85" spans="1:18" s="281" customFormat="1" x14ac:dyDescent="0.2">
      <c r="A85" s="241"/>
      <c r="H85" s="282"/>
      <c r="I85" s="287"/>
      <c r="J85" s="288"/>
      <c r="K85" s="282"/>
      <c r="L85" s="284"/>
      <c r="M85" s="285"/>
      <c r="N85" s="286"/>
      <c r="O85" s="286"/>
      <c r="P85" s="286"/>
      <c r="Q85" s="286"/>
      <c r="R85" s="241"/>
    </row>
    <row r="86" spans="1:18" s="281" customFormat="1" x14ac:dyDescent="0.2">
      <c r="A86" s="241"/>
      <c r="H86" s="282"/>
      <c r="I86" s="287"/>
      <c r="J86" s="288"/>
      <c r="K86" s="282"/>
      <c r="L86" s="284"/>
      <c r="M86" s="285"/>
      <c r="N86" s="286"/>
      <c r="O86" s="286"/>
      <c r="P86" s="286"/>
      <c r="Q86" s="286"/>
      <c r="R86" s="241"/>
    </row>
    <row r="87" spans="1:18" s="281" customFormat="1" x14ac:dyDescent="0.2">
      <c r="A87" s="241"/>
      <c r="H87" s="282"/>
      <c r="I87" s="287"/>
      <c r="J87" s="288"/>
      <c r="K87" s="282"/>
      <c r="L87" s="284"/>
      <c r="M87" s="285"/>
      <c r="N87" s="286"/>
      <c r="O87" s="286"/>
      <c r="P87" s="286"/>
      <c r="Q87" s="286"/>
      <c r="R87" s="241"/>
    </row>
    <row r="88" spans="1:18" s="281" customFormat="1" x14ac:dyDescent="0.2">
      <c r="A88" s="241"/>
      <c r="H88" s="282"/>
      <c r="I88" s="287"/>
      <c r="J88" s="288"/>
      <c r="K88" s="282"/>
      <c r="L88" s="284"/>
      <c r="M88" s="285"/>
      <c r="N88" s="286"/>
      <c r="O88" s="286"/>
      <c r="P88" s="286"/>
      <c r="Q88" s="286"/>
      <c r="R88" s="241"/>
    </row>
    <row r="89" spans="1:18" s="281" customFormat="1" x14ac:dyDescent="0.2">
      <c r="A89" s="241"/>
      <c r="H89" s="282"/>
      <c r="I89" s="287"/>
      <c r="J89" s="288"/>
      <c r="K89" s="282"/>
      <c r="L89" s="284"/>
      <c r="M89" s="285"/>
      <c r="N89" s="286"/>
      <c r="O89" s="286"/>
      <c r="P89" s="286"/>
      <c r="Q89" s="286"/>
      <c r="R89" s="241"/>
    </row>
    <row r="90" spans="1:18" s="281" customFormat="1" x14ac:dyDescent="0.2">
      <c r="A90" s="241"/>
      <c r="H90" s="282"/>
      <c r="I90" s="287"/>
      <c r="J90" s="288"/>
      <c r="K90" s="282"/>
      <c r="L90" s="284"/>
      <c r="M90" s="285"/>
      <c r="N90" s="286"/>
      <c r="O90" s="286"/>
      <c r="P90" s="286"/>
      <c r="Q90" s="286"/>
      <c r="R90" s="241"/>
    </row>
    <row r="91" spans="1:18" s="281" customFormat="1" x14ac:dyDescent="0.2">
      <c r="A91" s="241"/>
      <c r="H91" s="282"/>
      <c r="I91" s="287"/>
      <c r="J91" s="288"/>
      <c r="K91" s="282"/>
      <c r="L91" s="284"/>
      <c r="M91" s="285"/>
      <c r="N91" s="286"/>
      <c r="O91" s="286"/>
      <c r="P91" s="286"/>
      <c r="Q91" s="286"/>
      <c r="R91" s="241"/>
    </row>
    <row r="92" spans="1:18" s="281" customFormat="1" x14ac:dyDescent="0.2">
      <c r="A92" s="241"/>
      <c r="H92" s="282"/>
      <c r="I92" s="287"/>
      <c r="J92" s="288"/>
      <c r="K92" s="282"/>
      <c r="L92" s="284"/>
      <c r="M92" s="285"/>
      <c r="N92" s="286"/>
      <c r="O92" s="286"/>
      <c r="P92" s="286"/>
      <c r="Q92" s="286"/>
      <c r="R92" s="241"/>
    </row>
    <row r="93" spans="1:18" s="281" customFormat="1" x14ac:dyDescent="0.2">
      <c r="A93" s="241"/>
      <c r="H93" s="282"/>
      <c r="I93" s="287"/>
      <c r="J93" s="288"/>
      <c r="K93" s="282"/>
      <c r="L93" s="284"/>
      <c r="M93" s="285"/>
      <c r="N93" s="286"/>
      <c r="O93" s="286"/>
      <c r="P93" s="286"/>
      <c r="Q93" s="286"/>
      <c r="R93" s="241"/>
    </row>
    <row r="94" spans="1:18" s="281" customFormat="1" x14ac:dyDescent="0.2">
      <c r="A94" s="241"/>
      <c r="H94" s="282"/>
      <c r="I94" s="287"/>
      <c r="J94" s="288"/>
      <c r="K94" s="282"/>
      <c r="L94" s="284"/>
      <c r="M94" s="285"/>
      <c r="N94" s="286"/>
      <c r="O94" s="286"/>
      <c r="P94" s="286"/>
      <c r="Q94" s="286"/>
      <c r="R94" s="241"/>
    </row>
    <row r="95" spans="1:18" s="281" customFormat="1" x14ac:dyDescent="0.2">
      <c r="A95" s="241"/>
      <c r="H95" s="282"/>
      <c r="I95" s="287"/>
      <c r="J95" s="288"/>
      <c r="K95" s="282"/>
      <c r="L95" s="284"/>
      <c r="M95" s="285"/>
      <c r="N95" s="286"/>
      <c r="O95" s="286"/>
      <c r="P95" s="286"/>
      <c r="Q95" s="286"/>
      <c r="R95" s="241"/>
    </row>
    <row r="96" spans="1:18" s="281" customFormat="1" x14ac:dyDescent="0.2">
      <c r="A96" s="241"/>
      <c r="H96" s="282"/>
      <c r="I96" s="287"/>
      <c r="J96" s="288"/>
      <c r="K96" s="282"/>
      <c r="L96" s="284"/>
      <c r="M96" s="285"/>
      <c r="N96" s="286"/>
      <c r="O96" s="286"/>
      <c r="P96" s="286"/>
      <c r="Q96" s="286"/>
      <c r="R96" s="241"/>
    </row>
    <row r="97" spans="1:18" s="281" customFormat="1" x14ac:dyDescent="0.2">
      <c r="A97" s="241"/>
      <c r="H97" s="282"/>
      <c r="I97" s="287"/>
      <c r="J97" s="288"/>
      <c r="K97" s="282"/>
      <c r="L97" s="284"/>
      <c r="M97" s="285"/>
      <c r="N97" s="286"/>
      <c r="O97" s="286"/>
      <c r="P97" s="286"/>
      <c r="Q97" s="286"/>
      <c r="R97" s="241"/>
    </row>
    <row r="98" spans="1:18" s="281" customFormat="1" x14ac:dyDescent="0.2">
      <c r="A98" s="241"/>
      <c r="H98" s="282"/>
      <c r="I98" s="287"/>
      <c r="J98" s="288"/>
      <c r="K98" s="282"/>
      <c r="L98" s="284"/>
      <c r="M98" s="285"/>
      <c r="N98" s="286"/>
      <c r="O98" s="286"/>
      <c r="P98" s="286"/>
      <c r="Q98" s="286"/>
      <c r="R98" s="241"/>
    </row>
    <row r="99" spans="1:18" s="281" customFormat="1" x14ac:dyDescent="0.2">
      <c r="A99" s="241"/>
      <c r="H99" s="282"/>
      <c r="I99" s="287"/>
      <c r="J99" s="288"/>
      <c r="K99" s="282"/>
      <c r="L99" s="284"/>
      <c r="M99" s="285"/>
      <c r="N99" s="286"/>
      <c r="O99" s="286"/>
      <c r="P99" s="286"/>
      <c r="Q99" s="286"/>
      <c r="R99" s="241"/>
    </row>
    <row r="100" spans="1:18" s="281" customFormat="1" x14ac:dyDescent="0.2">
      <c r="A100" s="241"/>
      <c r="H100" s="282"/>
      <c r="I100" s="287"/>
      <c r="J100" s="288"/>
      <c r="K100" s="282"/>
      <c r="L100" s="284"/>
      <c r="M100" s="285"/>
      <c r="N100" s="286"/>
      <c r="O100" s="286"/>
      <c r="P100" s="286"/>
      <c r="Q100" s="286"/>
      <c r="R100" s="241"/>
    </row>
    <row r="101" spans="1:18" s="281" customFormat="1" x14ac:dyDescent="0.2">
      <c r="A101" s="241"/>
      <c r="H101" s="282"/>
      <c r="I101" s="287"/>
      <c r="J101" s="288"/>
      <c r="K101" s="282"/>
      <c r="L101" s="284"/>
      <c r="M101" s="285"/>
      <c r="N101" s="286"/>
      <c r="O101" s="286"/>
      <c r="P101" s="286"/>
      <c r="Q101" s="286"/>
      <c r="R101" s="241"/>
    </row>
    <row r="102" spans="1:18" s="281" customFormat="1" x14ac:dyDescent="0.2">
      <c r="A102" s="241"/>
      <c r="H102" s="282"/>
      <c r="I102" s="287"/>
      <c r="J102" s="288"/>
      <c r="K102" s="282"/>
      <c r="L102" s="284"/>
      <c r="M102" s="285"/>
      <c r="N102" s="286"/>
      <c r="O102" s="286"/>
      <c r="P102" s="286"/>
      <c r="Q102" s="286"/>
      <c r="R102" s="241"/>
    </row>
    <row r="103" spans="1:18" s="281" customFormat="1" x14ac:dyDescent="0.2">
      <c r="A103" s="241"/>
      <c r="H103" s="282"/>
      <c r="I103" s="287"/>
      <c r="J103" s="288"/>
      <c r="K103" s="282"/>
      <c r="L103" s="284"/>
      <c r="M103" s="285"/>
      <c r="N103" s="286"/>
      <c r="O103" s="286"/>
      <c r="P103" s="286"/>
      <c r="Q103" s="286"/>
      <c r="R103" s="241"/>
    </row>
    <row r="104" spans="1:18" s="281" customFormat="1" x14ac:dyDescent="0.2">
      <c r="A104" s="241"/>
      <c r="H104" s="282"/>
      <c r="I104" s="287"/>
      <c r="J104" s="288"/>
      <c r="K104" s="282"/>
      <c r="L104" s="284"/>
      <c r="M104" s="285"/>
      <c r="N104" s="286"/>
      <c r="O104" s="286"/>
      <c r="P104" s="286"/>
      <c r="Q104" s="286"/>
      <c r="R104" s="241"/>
    </row>
    <row r="105" spans="1:18" s="281" customFormat="1" x14ac:dyDescent="0.2">
      <c r="A105" s="241"/>
      <c r="H105" s="282"/>
      <c r="I105" s="287"/>
      <c r="J105" s="288"/>
      <c r="K105" s="282"/>
      <c r="L105" s="284"/>
      <c r="M105" s="285"/>
      <c r="N105" s="286"/>
      <c r="O105" s="286"/>
      <c r="P105" s="286"/>
      <c r="Q105" s="286"/>
      <c r="R105" s="241"/>
    </row>
    <row r="106" spans="1:18" s="281" customFormat="1" x14ac:dyDescent="0.2">
      <c r="A106" s="241"/>
      <c r="H106" s="282"/>
      <c r="I106" s="287"/>
      <c r="J106" s="288"/>
      <c r="K106" s="282"/>
      <c r="L106" s="284"/>
      <c r="M106" s="285"/>
      <c r="N106" s="286"/>
      <c r="O106" s="286"/>
      <c r="P106" s="286"/>
      <c r="Q106" s="286"/>
      <c r="R106" s="241"/>
    </row>
    <row r="107" spans="1:18" s="281" customFormat="1" x14ac:dyDescent="0.2">
      <c r="A107" s="241"/>
      <c r="H107" s="282"/>
      <c r="I107" s="287"/>
      <c r="J107" s="288"/>
      <c r="K107" s="282"/>
      <c r="L107" s="284"/>
      <c r="M107" s="285"/>
      <c r="N107" s="286"/>
      <c r="O107" s="286"/>
      <c r="P107" s="286"/>
      <c r="Q107" s="286"/>
      <c r="R107" s="241"/>
    </row>
    <row r="108" spans="1:18" s="281" customFormat="1" x14ac:dyDescent="0.2">
      <c r="A108" s="241"/>
      <c r="H108" s="282"/>
      <c r="I108" s="287"/>
      <c r="J108" s="288"/>
      <c r="K108" s="282"/>
      <c r="L108" s="284"/>
      <c r="M108" s="285"/>
      <c r="N108" s="286"/>
      <c r="O108" s="286"/>
      <c r="P108" s="286"/>
      <c r="Q108" s="286"/>
      <c r="R108" s="241"/>
    </row>
    <row r="109" spans="1:18" s="281" customFormat="1" x14ac:dyDescent="0.2">
      <c r="A109" s="241"/>
      <c r="H109" s="282"/>
      <c r="I109" s="287"/>
      <c r="J109" s="288"/>
      <c r="K109" s="282"/>
      <c r="L109" s="284"/>
      <c r="M109" s="285"/>
      <c r="N109" s="286"/>
      <c r="O109" s="286"/>
      <c r="P109" s="286"/>
      <c r="Q109" s="286"/>
      <c r="R109" s="241"/>
    </row>
    <row r="110" spans="1:18" s="281" customFormat="1" x14ac:dyDescent="0.2">
      <c r="A110" s="241"/>
      <c r="H110" s="282"/>
      <c r="I110" s="287"/>
      <c r="J110" s="288"/>
      <c r="K110" s="282"/>
      <c r="L110" s="284"/>
      <c r="M110" s="285"/>
      <c r="N110" s="286"/>
      <c r="O110" s="286"/>
      <c r="P110" s="286"/>
      <c r="Q110" s="286"/>
      <c r="R110" s="241"/>
    </row>
    <row r="111" spans="1:18" s="281" customFormat="1" x14ac:dyDescent="0.2">
      <c r="A111" s="241"/>
      <c r="H111" s="282"/>
      <c r="I111" s="287"/>
      <c r="J111" s="288"/>
      <c r="K111" s="282"/>
      <c r="L111" s="284"/>
      <c r="M111" s="285"/>
      <c r="N111" s="286"/>
      <c r="O111" s="286"/>
      <c r="P111" s="286"/>
      <c r="Q111" s="286"/>
      <c r="R111" s="241"/>
    </row>
    <row r="112" spans="1:18" s="281" customFormat="1" x14ac:dyDescent="0.2">
      <c r="A112" s="241"/>
      <c r="H112" s="282"/>
      <c r="I112" s="287"/>
      <c r="J112" s="288"/>
      <c r="K112" s="282"/>
      <c r="L112" s="284"/>
      <c r="M112" s="285"/>
      <c r="N112" s="286"/>
      <c r="O112" s="286"/>
      <c r="P112" s="286"/>
      <c r="Q112" s="286"/>
      <c r="R112" s="241"/>
    </row>
    <row r="113" spans="1:18" s="281" customFormat="1" x14ac:dyDescent="0.2">
      <c r="A113" s="241"/>
      <c r="H113" s="282"/>
      <c r="I113" s="287"/>
      <c r="J113" s="288"/>
      <c r="K113" s="282"/>
      <c r="L113" s="284"/>
      <c r="M113" s="285"/>
      <c r="N113" s="286"/>
      <c r="O113" s="286"/>
      <c r="P113" s="286"/>
      <c r="Q113" s="286"/>
      <c r="R113" s="241"/>
    </row>
    <row r="114" spans="1:18" s="281" customFormat="1" x14ac:dyDescent="0.2">
      <c r="A114" s="241"/>
      <c r="H114" s="282"/>
      <c r="I114" s="287"/>
      <c r="J114" s="288"/>
      <c r="K114" s="282"/>
      <c r="L114" s="284"/>
      <c r="M114" s="285"/>
      <c r="N114" s="286"/>
      <c r="O114" s="286"/>
      <c r="P114" s="286"/>
      <c r="Q114" s="286"/>
      <c r="R114" s="241"/>
    </row>
    <row r="115" spans="1:18" s="281" customFormat="1" x14ac:dyDescent="0.2">
      <c r="A115" s="241"/>
      <c r="H115" s="282"/>
      <c r="I115" s="287"/>
      <c r="J115" s="288"/>
      <c r="K115" s="282"/>
      <c r="L115" s="284"/>
      <c r="M115" s="285"/>
      <c r="N115" s="286"/>
      <c r="O115" s="286"/>
      <c r="P115" s="286"/>
      <c r="Q115" s="286"/>
      <c r="R115" s="241"/>
    </row>
    <row r="116" spans="1:18" s="281" customFormat="1" x14ac:dyDescent="0.2">
      <c r="A116" s="241"/>
      <c r="H116" s="282"/>
      <c r="I116" s="287"/>
      <c r="J116" s="288"/>
      <c r="K116" s="282"/>
      <c r="L116" s="284"/>
      <c r="M116" s="285"/>
      <c r="N116" s="286"/>
      <c r="O116" s="286"/>
      <c r="P116" s="286"/>
      <c r="Q116" s="286"/>
      <c r="R116" s="241"/>
    </row>
    <row r="117" spans="1:18" s="281" customFormat="1" x14ac:dyDescent="0.2">
      <c r="A117" s="241"/>
      <c r="H117" s="282"/>
      <c r="I117" s="287"/>
      <c r="J117" s="288"/>
      <c r="K117" s="282"/>
      <c r="L117" s="284"/>
      <c r="M117" s="285"/>
      <c r="N117" s="286"/>
      <c r="O117" s="286"/>
      <c r="P117" s="286"/>
      <c r="Q117" s="286"/>
      <c r="R117" s="241"/>
    </row>
    <row r="118" spans="1:18" s="281" customFormat="1" x14ac:dyDescent="0.2">
      <c r="A118" s="241"/>
      <c r="H118" s="282"/>
      <c r="I118" s="287"/>
      <c r="J118" s="288"/>
      <c r="K118" s="282"/>
      <c r="L118" s="284"/>
      <c r="M118" s="285"/>
      <c r="N118" s="286"/>
      <c r="O118" s="286"/>
      <c r="P118" s="286"/>
      <c r="Q118" s="286"/>
      <c r="R118" s="241"/>
    </row>
    <row r="119" spans="1:18" s="281" customFormat="1" x14ac:dyDescent="0.2">
      <c r="A119" s="241"/>
      <c r="H119" s="282"/>
      <c r="I119" s="287"/>
      <c r="J119" s="288"/>
      <c r="K119" s="282"/>
      <c r="L119" s="284"/>
      <c r="M119" s="285"/>
      <c r="N119" s="286"/>
      <c r="O119" s="286"/>
      <c r="P119" s="286"/>
      <c r="Q119" s="286"/>
      <c r="R119" s="241"/>
    </row>
    <row r="120" spans="1:18" s="281" customFormat="1" x14ac:dyDescent="0.2">
      <c r="A120" s="241"/>
      <c r="H120" s="282"/>
      <c r="I120" s="287"/>
      <c r="J120" s="288"/>
      <c r="K120" s="282"/>
      <c r="L120" s="284"/>
      <c r="M120" s="285"/>
      <c r="N120" s="286"/>
      <c r="O120" s="286"/>
      <c r="P120" s="286"/>
      <c r="Q120" s="286"/>
      <c r="R120" s="241"/>
    </row>
    <row r="121" spans="1:18" s="281" customFormat="1" x14ac:dyDescent="0.2">
      <c r="A121" s="241"/>
      <c r="H121" s="282"/>
      <c r="I121" s="287"/>
      <c r="J121" s="288"/>
      <c r="K121" s="282"/>
      <c r="L121" s="284"/>
      <c r="M121" s="285"/>
      <c r="N121" s="286"/>
      <c r="O121" s="286"/>
      <c r="P121" s="286"/>
      <c r="Q121" s="286"/>
      <c r="R121" s="241"/>
    </row>
    <row r="122" spans="1:18" s="281" customFormat="1" x14ac:dyDescent="0.2">
      <c r="A122" s="241"/>
      <c r="H122" s="282"/>
      <c r="I122" s="287"/>
      <c r="J122" s="288"/>
      <c r="K122" s="282"/>
      <c r="L122" s="284"/>
      <c r="M122" s="285"/>
      <c r="N122" s="286"/>
      <c r="O122" s="286"/>
      <c r="P122" s="286"/>
      <c r="Q122" s="286"/>
      <c r="R122" s="241"/>
    </row>
    <row r="123" spans="1:18" s="281" customFormat="1" x14ac:dyDescent="0.2">
      <c r="A123" s="241"/>
      <c r="H123" s="282"/>
      <c r="I123" s="287"/>
      <c r="J123" s="288"/>
      <c r="K123" s="282"/>
      <c r="L123" s="284"/>
      <c r="M123" s="285"/>
      <c r="N123" s="286"/>
      <c r="O123" s="286"/>
      <c r="P123" s="286"/>
      <c r="Q123" s="286"/>
      <c r="R123" s="241"/>
    </row>
    <row r="124" spans="1:18" s="281" customFormat="1" x14ac:dyDescent="0.2">
      <c r="A124" s="241"/>
      <c r="H124" s="282"/>
      <c r="I124" s="287"/>
      <c r="J124" s="288"/>
      <c r="K124" s="282"/>
      <c r="L124" s="284"/>
      <c r="M124" s="285"/>
      <c r="N124" s="286"/>
      <c r="O124" s="286"/>
      <c r="P124" s="286"/>
      <c r="Q124" s="286"/>
      <c r="R124" s="241"/>
    </row>
    <row r="125" spans="1:18" s="281" customFormat="1" x14ac:dyDescent="0.2">
      <c r="A125" s="241"/>
      <c r="H125" s="282"/>
      <c r="I125" s="287"/>
      <c r="J125" s="288"/>
      <c r="K125" s="282"/>
      <c r="L125" s="284"/>
      <c r="M125" s="285"/>
      <c r="N125" s="286"/>
      <c r="O125" s="286"/>
      <c r="P125" s="286"/>
      <c r="Q125" s="286"/>
      <c r="R125" s="241"/>
    </row>
    <row r="126" spans="1:18" s="281" customFormat="1" x14ac:dyDescent="0.2">
      <c r="A126" s="241"/>
      <c r="H126" s="282"/>
      <c r="I126" s="287"/>
      <c r="J126" s="288"/>
      <c r="K126" s="282"/>
      <c r="L126" s="284"/>
      <c r="M126" s="285"/>
      <c r="N126" s="286"/>
      <c r="O126" s="286"/>
      <c r="P126" s="286"/>
      <c r="Q126" s="286"/>
      <c r="R126" s="241"/>
    </row>
    <row r="127" spans="1:18" s="281" customFormat="1" x14ac:dyDescent="0.2">
      <c r="A127" s="241"/>
      <c r="H127" s="282"/>
      <c r="I127" s="287"/>
      <c r="J127" s="288"/>
      <c r="K127" s="282"/>
      <c r="L127" s="284"/>
      <c r="M127" s="285"/>
      <c r="N127" s="286"/>
      <c r="O127" s="286"/>
      <c r="P127" s="286"/>
      <c r="Q127" s="286"/>
      <c r="R127" s="241"/>
    </row>
    <row r="128" spans="1:18" s="281" customFormat="1" x14ac:dyDescent="0.2">
      <c r="A128" s="241"/>
      <c r="H128" s="282"/>
      <c r="I128" s="287"/>
      <c r="J128" s="288"/>
      <c r="K128" s="282"/>
      <c r="L128" s="284"/>
      <c r="M128" s="285"/>
      <c r="N128" s="286"/>
      <c r="O128" s="286"/>
      <c r="P128" s="286"/>
      <c r="Q128" s="286"/>
      <c r="R128" s="241"/>
    </row>
    <row r="129" spans="1:18" s="281" customFormat="1" x14ac:dyDescent="0.2">
      <c r="A129" s="241"/>
      <c r="H129" s="282"/>
      <c r="I129" s="287"/>
      <c r="J129" s="288"/>
      <c r="K129" s="282"/>
      <c r="L129" s="284"/>
      <c r="M129" s="285"/>
      <c r="N129" s="286"/>
      <c r="O129" s="286"/>
      <c r="P129" s="286"/>
      <c r="Q129" s="286"/>
      <c r="R129" s="241"/>
    </row>
    <row r="130" spans="1:18" s="281" customFormat="1" x14ac:dyDescent="0.2">
      <c r="A130" s="241"/>
      <c r="H130" s="282"/>
      <c r="I130" s="287"/>
      <c r="J130" s="288"/>
      <c r="K130" s="282"/>
      <c r="L130" s="284"/>
      <c r="M130" s="285"/>
      <c r="N130" s="286"/>
      <c r="O130" s="286"/>
      <c r="P130" s="286"/>
      <c r="Q130" s="286"/>
      <c r="R130" s="241"/>
    </row>
    <row r="131" spans="1:18" s="281" customFormat="1" x14ac:dyDescent="0.2">
      <c r="A131" s="241"/>
      <c r="H131" s="282"/>
      <c r="I131" s="287"/>
      <c r="J131" s="288"/>
      <c r="K131" s="282"/>
      <c r="L131" s="284"/>
      <c r="M131" s="285"/>
      <c r="N131" s="286"/>
      <c r="O131" s="286"/>
      <c r="P131" s="286"/>
      <c r="Q131" s="286"/>
      <c r="R131" s="241"/>
    </row>
    <row r="132" spans="1:18" s="281" customFormat="1" x14ac:dyDescent="0.2">
      <c r="A132" s="241"/>
      <c r="H132" s="282"/>
      <c r="I132" s="287"/>
      <c r="J132" s="288"/>
      <c r="K132" s="282"/>
      <c r="L132" s="284"/>
      <c r="M132" s="285"/>
      <c r="N132" s="286"/>
      <c r="O132" s="286"/>
      <c r="P132" s="286"/>
      <c r="Q132" s="286"/>
      <c r="R132" s="241"/>
    </row>
    <row r="133" spans="1:18" s="281" customFormat="1" x14ac:dyDescent="0.2">
      <c r="A133" s="241"/>
      <c r="H133" s="282"/>
      <c r="I133" s="287"/>
      <c r="J133" s="288"/>
      <c r="K133" s="282"/>
      <c r="L133" s="284"/>
      <c r="M133" s="285"/>
      <c r="N133" s="286"/>
      <c r="O133" s="286"/>
      <c r="P133" s="286"/>
      <c r="Q133" s="286"/>
      <c r="R133" s="241"/>
    </row>
    <row r="134" spans="1:18" s="281" customFormat="1" x14ac:dyDescent="0.2">
      <c r="A134" s="241"/>
      <c r="H134" s="282"/>
      <c r="I134" s="287"/>
      <c r="J134" s="288"/>
      <c r="K134" s="282"/>
      <c r="L134" s="284"/>
      <c r="M134" s="285"/>
      <c r="N134" s="286"/>
      <c r="O134" s="286"/>
      <c r="P134" s="286"/>
      <c r="Q134" s="286"/>
      <c r="R134" s="241"/>
    </row>
    <row r="135" spans="1:18" s="281" customFormat="1" x14ac:dyDescent="0.2">
      <c r="A135" s="241"/>
      <c r="H135" s="282"/>
      <c r="I135" s="287"/>
      <c r="J135" s="288"/>
      <c r="K135" s="282"/>
      <c r="L135" s="284"/>
      <c r="M135" s="285"/>
      <c r="N135" s="286"/>
      <c r="O135" s="286"/>
      <c r="P135" s="286"/>
      <c r="Q135" s="286"/>
      <c r="R135" s="241"/>
    </row>
    <row r="136" spans="1:18" s="281" customFormat="1" x14ac:dyDescent="0.2">
      <c r="A136" s="241"/>
      <c r="H136" s="282"/>
      <c r="I136" s="287"/>
      <c r="J136" s="288"/>
      <c r="K136" s="282"/>
      <c r="L136" s="284"/>
      <c r="M136" s="285"/>
      <c r="N136" s="286"/>
      <c r="O136" s="286"/>
      <c r="P136" s="286"/>
      <c r="Q136" s="286"/>
      <c r="R136" s="241"/>
    </row>
    <row r="137" spans="1:18" s="281" customFormat="1" x14ac:dyDescent="0.2">
      <c r="A137" s="241"/>
      <c r="H137" s="282"/>
      <c r="I137" s="287"/>
      <c r="J137" s="288"/>
      <c r="K137" s="282"/>
      <c r="L137" s="284"/>
      <c r="M137" s="285"/>
      <c r="N137" s="286"/>
      <c r="O137" s="286"/>
      <c r="P137" s="286"/>
      <c r="Q137" s="286"/>
      <c r="R137" s="241"/>
    </row>
    <row r="138" spans="1:18" s="281" customFormat="1" x14ac:dyDescent="0.2">
      <c r="A138" s="241"/>
      <c r="H138" s="282"/>
      <c r="I138" s="287"/>
      <c r="J138" s="288"/>
      <c r="K138" s="282"/>
      <c r="L138" s="284"/>
      <c r="M138" s="285"/>
      <c r="N138" s="286"/>
      <c r="O138" s="286"/>
      <c r="P138" s="286"/>
      <c r="Q138" s="286"/>
      <c r="R138" s="241"/>
    </row>
    <row r="139" spans="1:18" s="281" customFormat="1" x14ac:dyDescent="0.2">
      <c r="A139" s="241"/>
      <c r="H139" s="282"/>
      <c r="I139" s="287"/>
      <c r="J139" s="288"/>
      <c r="K139" s="282"/>
      <c r="L139" s="284"/>
      <c r="M139" s="285"/>
      <c r="N139" s="286"/>
      <c r="O139" s="286"/>
      <c r="P139" s="286"/>
      <c r="Q139" s="286"/>
      <c r="R139" s="241"/>
    </row>
    <row r="140" spans="1:18" s="281" customFormat="1" x14ac:dyDescent="0.2">
      <c r="A140" s="241"/>
      <c r="H140" s="282"/>
      <c r="I140" s="287"/>
      <c r="J140" s="288"/>
      <c r="K140" s="282"/>
      <c r="L140" s="284"/>
      <c r="M140" s="285"/>
      <c r="N140" s="286"/>
      <c r="O140" s="286"/>
      <c r="P140" s="286"/>
      <c r="Q140" s="286"/>
      <c r="R140" s="241"/>
    </row>
    <row r="141" spans="1:18" s="281" customFormat="1" x14ac:dyDescent="0.2">
      <c r="A141" s="241"/>
      <c r="H141" s="282"/>
      <c r="I141" s="287"/>
      <c r="J141" s="288"/>
      <c r="K141" s="282"/>
      <c r="L141" s="284"/>
      <c r="M141" s="285"/>
      <c r="N141" s="286"/>
      <c r="O141" s="286"/>
      <c r="P141" s="286"/>
      <c r="Q141" s="286"/>
      <c r="R141" s="241"/>
    </row>
  </sheetData>
  <sheetProtection selectLockedCells="1"/>
  <autoFilter ref="A8:Q22" xr:uid="{00000000-0009-0000-0000-00000A000000}"/>
  <mergeCells count="4">
    <mergeCell ref="A1:Q1"/>
    <mergeCell ref="I2:L2"/>
    <mergeCell ref="P2:Q2"/>
    <mergeCell ref="N23:O23"/>
  </mergeCells>
  <printOptions horizontalCentered="1"/>
  <pageMargins left="0.19685039370078741" right="0.19685039370078741" top="0.78740157480314965" bottom="0.78740157480314965" header="0.51181102362204722" footer="0.51181102362204722"/>
  <pageSetup paperSize="9" scale="65" fitToHeight="0" orientation="landscape" r:id="rId1"/>
  <headerFooter alignWithMargins="0">
    <oddHeader>&amp;CReinigung Zweckverband Gymnasium Oberhaching</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theme="6" tint="0.39997558519241921"/>
    <pageSetUpPr fitToPage="1"/>
  </sheetPr>
  <dimension ref="A1:Q141"/>
  <sheetViews>
    <sheetView zoomScale="90" zoomScaleNormal="90" zoomScaleSheetLayoutView="80" zoomScalePageLayoutView="70" workbookViewId="0">
      <selection activeCell="G2" sqref="G2"/>
    </sheetView>
  </sheetViews>
  <sheetFormatPr baseColWidth="10" defaultColWidth="11.44140625" defaultRowHeight="12.6" x14ac:dyDescent="0.2"/>
  <cols>
    <col min="1" max="1" width="12" style="241" customWidth="1"/>
    <col min="2" max="2" width="6.6640625" style="281" customWidth="1"/>
    <col min="3" max="3" width="7.5546875" style="281" customWidth="1"/>
    <col min="4" max="4" width="27.109375" style="241" customWidth="1"/>
    <col min="5" max="5" width="8.109375" style="281" customWidth="1"/>
    <col min="6" max="6" width="10.5546875" style="281" customWidth="1"/>
    <col min="7" max="7" width="14.5546875" style="281" customWidth="1"/>
    <col min="8" max="8" width="14.5546875" style="282" customWidth="1"/>
    <col min="9" max="9" width="8" style="287" customWidth="1"/>
    <col min="10" max="10" width="7.6640625" style="288" customWidth="1"/>
    <col min="11" max="11" width="17.88671875" style="282" customWidth="1"/>
    <col min="12" max="12" width="12.33203125" style="284" customWidth="1"/>
    <col min="13" max="13" width="12.33203125" style="285" customWidth="1"/>
    <col min="14" max="14" width="11.33203125" style="286" customWidth="1"/>
    <col min="15" max="15" width="13.5546875" style="286" customWidth="1"/>
    <col min="16" max="16" width="18.33203125" style="286" customWidth="1"/>
    <col min="17" max="16384" width="11.44140625" style="241"/>
  </cols>
  <sheetData>
    <row r="1" spans="1:17" ht="21" x14ac:dyDescent="0.2">
      <c r="A1" s="457" t="s">
        <v>519</v>
      </c>
      <c r="B1" s="457"/>
      <c r="C1" s="457"/>
      <c r="D1" s="457"/>
      <c r="E1" s="457"/>
      <c r="F1" s="457"/>
      <c r="G1" s="457"/>
      <c r="H1" s="457"/>
      <c r="I1" s="457"/>
      <c r="J1" s="457"/>
      <c r="K1" s="457"/>
      <c r="L1" s="457"/>
      <c r="M1" s="457"/>
      <c r="N1" s="457"/>
      <c r="O1" s="457"/>
      <c r="P1" s="457"/>
      <c r="Q1" s="240"/>
    </row>
    <row r="2" spans="1:17" s="248" customFormat="1" ht="49.2" customHeight="1" x14ac:dyDescent="0.3">
      <c r="A2" s="242" t="s">
        <v>2</v>
      </c>
      <c r="B2" s="125" t="str">
        <f>Kunde</f>
        <v>Zweckverband Staatliches Gymnasium Oberhaching</v>
      </c>
      <c r="C2" s="126"/>
      <c r="D2" s="125"/>
      <c r="E2" s="243"/>
      <c r="F2" s="243"/>
      <c r="G2" s="244"/>
      <c r="H2" s="245" t="s">
        <v>3</v>
      </c>
      <c r="I2" s="512">
        <f>Basisinfo!E5</f>
        <v>0</v>
      </c>
      <c r="J2" s="512"/>
      <c r="K2" s="512"/>
      <c r="L2" s="512"/>
      <c r="M2" s="246"/>
      <c r="N2" s="245" t="s">
        <v>1</v>
      </c>
      <c r="O2" s="514">
        <f>Basisinfo!E3</f>
        <v>0</v>
      </c>
      <c r="P2" s="514"/>
    </row>
    <row r="3" spans="1:17" s="248" customFormat="1" ht="34.200000000000003" customHeight="1" x14ac:dyDescent="0.3">
      <c r="A3" s="244" t="s">
        <v>5</v>
      </c>
      <c r="B3" s="125" t="s">
        <v>518</v>
      </c>
      <c r="C3" s="126"/>
      <c r="D3" s="125"/>
      <c r="E3" s="243"/>
      <c r="F3" s="243"/>
      <c r="H3" s="249"/>
      <c r="I3" s="250"/>
      <c r="J3" s="251"/>
      <c r="K3" s="249"/>
      <c r="L3" s="252"/>
      <c r="M3" s="246"/>
      <c r="N3" s="245"/>
      <c r="O3" s="245"/>
      <c r="P3" s="245"/>
    </row>
    <row r="4" spans="1:17" s="248" customFormat="1" ht="8.4" customHeight="1" x14ac:dyDescent="0.3">
      <c r="A4" s="244"/>
      <c r="B4" s="244"/>
      <c r="C4" s="242"/>
      <c r="D4" s="244"/>
      <c r="E4" s="243"/>
      <c r="F4" s="243"/>
      <c r="H4" s="249"/>
      <c r="I4" s="250"/>
      <c r="J4" s="251"/>
      <c r="K4" s="249"/>
      <c r="L4" s="252"/>
      <c r="M4" s="246"/>
      <c r="N4" s="247"/>
      <c r="O4" s="245"/>
      <c r="P4" s="252"/>
    </row>
    <row r="5" spans="1:17" s="248" customFormat="1" ht="13.2" customHeight="1" x14ac:dyDescent="0.3">
      <c r="A5" s="244"/>
      <c r="B5" s="244"/>
      <c r="C5" s="242"/>
      <c r="D5" s="244"/>
      <c r="E5" s="243"/>
      <c r="F5" s="243"/>
      <c r="H5" s="249"/>
      <c r="I5" s="250"/>
      <c r="J5" s="251"/>
      <c r="K5" s="249"/>
      <c r="L5" s="252"/>
      <c r="M5" s="246"/>
      <c r="N5" s="247"/>
      <c r="O5" s="247"/>
      <c r="P5" s="252"/>
    </row>
    <row r="6" spans="1:17" ht="30" customHeight="1" x14ac:dyDescent="0.2">
      <c r="A6" s="164"/>
      <c r="B6" s="164"/>
      <c r="C6" s="164"/>
      <c r="D6" s="164"/>
      <c r="E6" s="164"/>
      <c r="F6" s="164"/>
      <c r="G6" s="165" t="s">
        <v>316</v>
      </c>
      <c r="H6" s="166">
        <f>SUBTOTAL(9,H9:H415)</f>
        <v>546.90999999999985</v>
      </c>
      <c r="I6" s="164"/>
      <c r="J6" s="164"/>
      <c r="K6" s="166">
        <f>SUBTOTAL(9,K9:K415)</f>
        <v>533.87999999999988</v>
      </c>
      <c r="L6" s="167">
        <f>IF(ISERROR(K6/M6),0,(K6/M6))</f>
        <v>0</v>
      </c>
      <c r="M6" s="168">
        <f>SUBTOTAL(9,M9:M786)</f>
        <v>0</v>
      </c>
      <c r="N6" s="164"/>
      <c r="O6" s="164"/>
      <c r="P6" s="169">
        <f>SUBTOTAL(9,P9:P415)</f>
        <v>0</v>
      </c>
    </row>
    <row r="7" spans="1:17" ht="30" customHeight="1" x14ac:dyDescent="0.2">
      <c r="A7" s="170"/>
      <c r="B7" s="170"/>
      <c r="C7" s="170"/>
      <c r="D7" s="170"/>
      <c r="E7" s="170"/>
      <c r="F7" s="254"/>
      <c r="G7" s="171" t="s">
        <v>317</v>
      </c>
      <c r="H7" s="172">
        <f>SUM(H$9:H$415)</f>
        <v>546.90999999999985</v>
      </c>
      <c r="I7" s="170"/>
      <c r="J7" s="170"/>
      <c r="K7" s="172">
        <f>SUM(K$9:K$415)</f>
        <v>533.87999999999988</v>
      </c>
      <c r="L7" s="173">
        <f>IF(ISERROR(K7/M7),0,(K7/M7))</f>
        <v>0</v>
      </c>
      <c r="M7" s="174">
        <f>SUM(M$9:M$786)</f>
        <v>0</v>
      </c>
      <c r="N7" s="170"/>
      <c r="O7" s="170"/>
      <c r="P7" s="255">
        <f>SUM(P$9:P$415)</f>
        <v>0</v>
      </c>
    </row>
    <row r="8" spans="1:17" s="262" customFormat="1" ht="43.5" customHeight="1" x14ac:dyDescent="0.3">
      <c r="A8" s="256" t="s">
        <v>318</v>
      </c>
      <c r="B8" s="256" t="s">
        <v>159</v>
      </c>
      <c r="C8" s="256" t="s">
        <v>160</v>
      </c>
      <c r="D8" s="256" t="s">
        <v>161</v>
      </c>
      <c r="E8" s="256" t="s">
        <v>283</v>
      </c>
      <c r="F8" s="256" t="s">
        <v>319</v>
      </c>
      <c r="G8" s="256" t="s">
        <v>320</v>
      </c>
      <c r="H8" s="257" t="s">
        <v>17</v>
      </c>
      <c r="I8" s="257" t="s">
        <v>139</v>
      </c>
      <c r="J8" s="258" t="s">
        <v>162</v>
      </c>
      <c r="K8" s="257" t="s">
        <v>163</v>
      </c>
      <c r="L8" s="259" t="s">
        <v>164</v>
      </c>
      <c r="M8" s="260" t="s">
        <v>165</v>
      </c>
      <c r="N8" s="261" t="s">
        <v>166</v>
      </c>
      <c r="O8" s="261" t="s">
        <v>321</v>
      </c>
      <c r="P8" s="261" t="s">
        <v>167</v>
      </c>
    </row>
    <row r="9" spans="1:17" s="269" customFormat="1" ht="30" customHeight="1" x14ac:dyDescent="0.3">
      <c r="A9" s="263" t="str">
        <f>'Kalk UHR Pavillon'!A9</f>
        <v>Pavillon</v>
      </c>
      <c r="B9" s="263" t="str">
        <f>'Kalk UHR Pavillon'!B9</f>
        <v>EG</v>
      </c>
      <c r="C9" s="263">
        <f>'Kalk UHR Pavillon'!C9</f>
        <v>0</v>
      </c>
      <c r="D9" s="292" t="str">
        <f>'Kalk UHR Pavillon'!D9</f>
        <v>Windfang</v>
      </c>
      <c r="E9" s="263" t="str">
        <f>'Kalk UHR Pavillon'!E9</f>
        <v>E</v>
      </c>
      <c r="F9" s="263" t="str">
        <f>IF(E9="Z","Z kR",CONCATENATE(E9," ","J1"))</f>
        <v>E J1</v>
      </c>
      <c r="G9" s="331" t="str">
        <f>'Kalk UHR Pavillon'!G9</f>
        <v>PVC und Sauberlaufzone</v>
      </c>
      <c r="H9" s="127">
        <f>'Kalk UHR Pavillon'!H9</f>
        <v>13.46</v>
      </c>
      <c r="I9" s="263" t="str">
        <f>VLOOKUP(F9,'Leistungswerte GR'!$C$6:$F$79,3,FALSE)</f>
        <v>J1</v>
      </c>
      <c r="J9" s="263">
        <f>VLOOKUP(I9,'Turnus BY'!D$10:E$26,2,FALSE)</f>
        <v>1</v>
      </c>
      <c r="K9" s="127">
        <f t="shared" ref="K9:K22" si="0">+H9*J9</f>
        <v>13.46</v>
      </c>
      <c r="L9" s="266">
        <f>VLOOKUP(F9,'Leistungswerte GR'!$C$6:$F$79,4,FALSE)</f>
        <v>0</v>
      </c>
      <c r="M9" s="267">
        <f t="shared" ref="M9:M22" si="1">IF(ISERROR(K9/L9),0,K9/L9)</f>
        <v>0</v>
      </c>
      <c r="N9" s="422">
        <f>'SVS GR'!$F$77</f>
        <v>0</v>
      </c>
      <c r="O9" s="128">
        <f t="shared" ref="O9:O22" si="2">IF(ISERROR(H9/L9*N9),0,H9/L9*N9)</f>
        <v>0</v>
      </c>
      <c r="P9" s="268">
        <f t="shared" ref="P9:P22" si="3">+M9*N9</f>
        <v>0</v>
      </c>
    </row>
    <row r="10" spans="1:17" s="269" customFormat="1" ht="22.5" customHeight="1" x14ac:dyDescent="0.3">
      <c r="A10" s="263" t="str">
        <f>'Kalk UHR Pavillon'!A10</f>
        <v>Pavillon</v>
      </c>
      <c r="B10" s="263" t="str">
        <f>'Kalk UHR Pavillon'!B10</f>
        <v>EG</v>
      </c>
      <c r="C10" s="263">
        <f>'Kalk UHR Pavillon'!C10</f>
        <v>0</v>
      </c>
      <c r="D10" s="292" t="str">
        <f>'Kalk UHR Pavillon'!D10</f>
        <v>Foyer/Aufenthalt</v>
      </c>
      <c r="E10" s="263" t="str">
        <f>'Kalk UHR Pavillon'!E10</f>
        <v>E</v>
      </c>
      <c r="F10" s="263" t="str">
        <f t="shared" ref="F10:F22" si="4">IF(E10="Z","Z kR",CONCATENATE(E10," ","J1"))</f>
        <v>E J1</v>
      </c>
      <c r="G10" s="331" t="str">
        <f>'Kalk UHR Pavillon'!G10</f>
        <v>PVC</v>
      </c>
      <c r="H10" s="127">
        <f>'Kalk UHR Pavillon'!H10</f>
        <v>103.61</v>
      </c>
      <c r="I10" s="263" t="str">
        <f>VLOOKUP(F10,'Leistungswerte GR'!$C$6:$F$79,3,FALSE)</f>
        <v>J1</v>
      </c>
      <c r="J10" s="263">
        <f>VLOOKUP(I10,'Turnus BY'!D$10:E$26,2,FALSE)</f>
        <v>1</v>
      </c>
      <c r="K10" s="127">
        <f t="shared" si="0"/>
        <v>103.61</v>
      </c>
      <c r="L10" s="266">
        <f>VLOOKUP(F10,'Leistungswerte GR'!$C$6:$F$79,4,FALSE)</f>
        <v>0</v>
      </c>
      <c r="M10" s="267">
        <f t="shared" si="1"/>
        <v>0</v>
      </c>
      <c r="N10" s="422">
        <f>'SVS GR'!$F$77</f>
        <v>0</v>
      </c>
      <c r="O10" s="128">
        <f t="shared" si="2"/>
        <v>0</v>
      </c>
      <c r="P10" s="268">
        <f t="shared" si="3"/>
        <v>0</v>
      </c>
    </row>
    <row r="11" spans="1:17" s="269" customFormat="1" ht="29.4" customHeight="1" x14ac:dyDescent="0.3">
      <c r="A11" s="263" t="str">
        <f>'Kalk UHR Pavillon'!A11</f>
        <v>Pavillon</v>
      </c>
      <c r="B11" s="263" t="str">
        <f>'Kalk UHR Pavillon'!B11</f>
        <v>EG</v>
      </c>
      <c r="C11" s="263" t="str">
        <f>'Kalk UHR Pavillon'!C11</f>
        <v>F101</v>
      </c>
      <c r="D11" s="292" t="str">
        <f>'Kalk UHR Pavillon'!D11</f>
        <v>Büro, Flur, Übungsraum Musikschule</v>
      </c>
      <c r="E11" s="263" t="str">
        <f>'Kalk UHR Pavillon'!E11</f>
        <v>W</v>
      </c>
      <c r="F11" s="263" t="str">
        <f t="shared" si="4"/>
        <v>W J1</v>
      </c>
      <c r="G11" s="331" t="str">
        <f>'Kalk UHR Pavillon'!G11</f>
        <v>PVC</v>
      </c>
      <c r="H11" s="127">
        <f>'Kalk UHR Pavillon'!H11</f>
        <v>70.349999999999994</v>
      </c>
      <c r="I11" s="263" t="str">
        <f>VLOOKUP(F11,'Leistungswerte GR'!$C$6:$F$79,3,FALSE)</f>
        <v>J1</v>
      </c>
      <c r="J11" s="263">
        <f>VLOOKUP(I11,'Turnus BY'!D$10:E$26,2,FALSE)</f>
        <v>1</v>
      </c>
      <c r="K11" s="127">
        <f t="shared" si="0"/>
        <v>70.349999999999994</v>
      </c>
      <c r="L11" s="266">
        <f>VLOOKUP(F11,'Leistungswerte GR'!$C$6:$F$79,4,FALSE)</f>
        <v>0</v>
      </c>
      <c r="M11" s="267">
        <f t="shared" si="1"/>
        <v>0</v>
      </c>
      <c r="N11" s="422">
        <f>'SVS GR'!$F$77</f>
        <v>0</v>
      </c>
      <c r="O11" s="128">
        <f t="shared" si="2"/>
        <v>0</v>
      </c>
      <c r="P11" s="268">
        <f t="shared" si="3"/>
        <v>0</v>
      </c>
    </row>
    <row r="12" spans="1:17" s="269" customFormat="1" ht="22.5" customHeight="1" x14ac:dyDescent="0.3">
      <c r="A12" s="263" t="str">
        <f>'Kalk UHR Pavillon'!A12</f>
        <v>Pavillon</v>
      </c>
      <c r="B12" s="263" t="str">
        <f>'Kalk UHR Pavillon'!B12</f>
        <v>EG</v>
      </c>
      <c r="C12" s="263" t="str">
        <f>'Kalk UHR Pavillon'!C12</f>
        <v>F102</v>
      </c>
      <c r="D12" s="292" t="str">
        <f>'Kalk UHR Pavillon'!D12</f>
        <v>Übungsraum Musikschule</v>
      </c>
      <c r="E12" s="263" t="str">
        <f>'Kalk UHR Pavillon'!E12</f>
        <v>W</v>
      </c>
      <c r="F12" s="263" t="str">
        <f t="shared" si="4"/>
        <v>W J1</v>
      </c>
      <c r="G12" s="331" t="str">
        <f>'Kalk UHR Pavillon'!G12</f>
        <v>PVC</v>
      </c>
      <c r="H12" s="127">
        <f>'Kalk UHR Pavillon'!H12</f>
        <v>26.75</v>
      </c>
      <c r="I12" s="263" t="str">
        <f>VLOOKUP(F12,'Leistungswerte GR'!$C$6:$F$79,3,FALSE)</f>
        <v>J1</v>
      </c>
      <c r="J12" s="263">
        <f>VLOOKUP(I12,'Turnus BY'!D$10:E$26,2,FALSE)</f>
        <v>1</v>
      </c>
      <c r="K12" s="127">
        <f t="shared" si="0"/>
        <v>26.75</v>
      </c>
      <c r="L12" s="266">
        <f>VLOOKUP(F12,'Leistungswerte GR'!$C$6:$F$79,4,FALSE)</f>
        <v>0</v>
      </c>
      <c r="M12" s="267">
        <f t="shared" si="1"/>
        <v>0</v>
      </c>
      <c r="N12" s="422">
        <f>'SVS GR'!$F$77</f>
        <v>0</v>
      </c>
      <c r="O12" s="128">
        <f t="shared" si="2"/>
        <v>0</v>
      </c>
      <c r="P12" s="268">
        <f t="shared" si="3"/>
        <v>0</v>
      </c>
    </row>
    <row r="13" spans="1:17" s="269" customFormat="1" ht="22.5" customHeight="1" x14ac:dyDescent="0.3">
      <c r="A13" s="263" t="str">
        <f>'Kalk UHR Pavillon'!A13</f>
        <v>Pavillon</v>
      </c>
      <c r="B13" s="263" t="str">
        <f>'Kalk UHR Pavillon'!B13</f>
        <v>EG</v>
      </c>
      <c r="C13" s="263" t="str">
        <f>'Kalk UHR Pavillon'!C13</f>
        <v>F102</v>
      </c>
      <c r="D13" s="292" t="str">
        <f>'Kalk UHR Pavillon'!D13</f>
        <v>Übungsraum Musikschule</v>
      </c>
      <c r="E13" s="263" t="str">
        <f>'Kalk UHR Pavillon'!E13</f>
        <v>W</v>
      </c>
      <c r="F13" s="263" t="str">
        <f t="shared" si="4"/>
        <v>W J1</v>
      </c>
      <c r="G13" s="331" t="str">
        <f>'Kalk UHR Pavillon'!G13</f>
        <v>PVC</v>
      </c>
      <c r="H13" s="127">
        <f>'Kalk UHR Pavillon'!H13</f>
        <v>27.35</v>
      </c>
      <c r="I13" s="263" t="str">
        <f>VLOOKUP(F13,'Leistungswerte GR'!$C$6:$F$79,3,FALSE)</f>
        <v>J1</v>
      </c>
      <c r="J13" s="263">
        <f>VLOOKUP(I13,'Turnus BY'!D$10:E$26,2,FALSE)</f>
        <v>1</v>
      </c>
      <c r="K13" s="127">
        <f t="shared" si="0"/>
        <v>27.35</v>
      </c>
      <c r="L13" s="266">
        <f>VLOOKUP(F13,'Leistungswerte GR'!$C$6:$F$79,4,FALSE)</f>
        <v>0</v>
      </c>
      <c r="M13" s="267">
        <f t="shared" si="1"/>
        <v>0</v>
      </c>
      <c r="N13" s="422">
        <f>'SVS GR'!$F$77</f>
        <v>0</v>
      </c>
      <c r="O13" s="128">
        <f t="shared" si="2"/>
        <v>0</v>
      </c>
      <c r="P13" s="268">
        <f t="shared" si="3"/>
        <v>0</v>
      </c>
    </row>
    <row r="14" spans="1:17" s="269" customFormat="1" ht="22.5" customHeight="1" x14ac:dyDescent="0.3">
      <c r="A14" s="263" t="str">
        <f>'Kalk UHR Pavillon'!A14</f>
        <v>Pavillon</v>
      </c>
      <c r="B14" s="263" t="str">
        <f>'Kalk UHR Pavillon'!B14</f>
        <v>EG</v>
      </c>
      <c r="C14" s="263" t="str">
        <f>'Kalk UHR Pavillon'!C14</f>
        <v>F103</v>
      </c>
      <c r="D14" s="292" t="str">
        <f>'Kalk UHR Pavillon'!D14</f>
        <v>Technik und Anschlussraum</v>
      </c>
      <c r="E14" s="263" t="str">
        <f>'Kalk UHR Pavillon'!E14</f>
        <v>Z</v>
      </c>
      <c r="F14" s="263" t="str">
        <f t="shared" si="4"/>
        <v>Z kR</v>
      </c>
      <c r="G14" s="331" t="str">
        <f>'Kalk UHR Pavillon'!G14</f>
        <v>PVC</v>
      </c>
      <c r="H14" s="127">
        <f>'Kalk UHR Pavillon'!H14</f>
        <v>13.03</v>
      </c>
      <c r="I14" s="263" t="str">
        <f>VLOOKUP(F14,'Leistungswerte GR'!$C$6:$F$79,3,FALSE)</f>
        <v>kR</v>
      </c>
      <c r="J14" s="263">
        <f>VLOOKUP(I14,'Turnus BY'!D$10:E$26,2,FALSE)</f>
        <v>0</v>
      </c>
      <c r="K14" s="127">
        <f t="shared" si="0"/>
        <v>0</v>
      </c>
      <c r="L14" s="266">
        <f>VLOOKUP(F14,'Leistungswerte GR'!$C$6:$F$79,4,FALSE)</f>
        <v>0</v>
      </c>
      <c r="M14" s="267">
        <f t="shared" si="1"/>
        <v>0</v>
      </c>
      <c r="N14" s="422">
        <f>'SVS GR'!$F$77</f>
        <v>0</v>
      </c>
      <c r="O14" s="128">
        <f t="shared" si="2"/>
        <v>0</v>
      </c>
      <c r="P14" s="268">
        <f t="shared" si="3"/>
        <v>0</v>
      </c>
    </row>
    <row r="15" spans="1:17" s="269" customFormat="1" ht="22.5" customHeight="1" x14ac:dyDescent="0.3">
      <c r="A15" s="263" t="str">
        <f>'Kalk UHR Pavillon'!A15</f>
        <v>Pavillon</v>
      </c>
      <c r="B15" s="263" t="str">
        <f>'Kalk UHR Pavillon'!B15</f>
        <v>EG</v>
      </c>
      <c r="C15" s="263" t="str">
        <f>'Kalk UHR Pavillon'!C15</f>
        <v>F104</v>
      </c>
      <c r="D15" s="292" t="str">
        <f>'Kalk UHR Pavillon'!D15</f>
        <v>WC Herren</v>
      </c>
      <c r="E15" s="263" t="str">
        <f>'Kalk UHR Pavillon'!E15</f>
        <v>S</v>
      </c>
      <c r="F15" s="263" t="str">
        <f t="shared" si="4"/>
        <v>S J1</v>
      </c>
      <c r="G15" s="331" t="str">
        <f>'Kalk UHR Pavillon'!G15</f>
        <v>Fliesen</v>
      </c>
      <c r="H15" s="127">
        <f>'Kalk UHR Pavillon'!H15</f>
        <v>12.920000000000002</v>
      </c>
      <c r="I15" s="263" t="str">
        <f>VLOOKUP(F15,'Leistungswerte GR'!$C$6:$F$79,3,FALSE)</f>
        <v>J1</v>
      </c>
      <c r="J15" s="263">
        <f>VLOOKUP(I15,'Turnus BY'!D$10:E$26,2,FALSE)</f>
        <v>1</v>
      </c>
      <c r="K15" s="127">
        <f t="shared" si="0"/>
        <v>12.920000000000002</v>
      </c>
      <c r="L15" s="266">
        <f>VLOOKUP(F15,'Leistungswerte GR'!$C$6:$F$79,4,FALSE)</f>
        <v>0</v>
      </c>
      <c r="M15" s="267">
        <f t="shared" si="1"/>
        <v>0</v>
      </c>
      <c r="N15" s="422">
        <f>'SVS GR'!$F$77</f>
        <v>0</v>
      </c>
      <c r="O15" s="128">
        <f t="shared" si="2"/>
        <v>0</v>
      </c>
      <c r="P15" s="268">
        <f t="shared" si="3"/>
        <v>0</v>
      </c>
    </row>
    <row r="16" spans="1:17" s="269" customFormat="1" ht="22.5" customHeight="1" x14ac:dyDescent="0.3">
      <c r="A16" s="263" t="str">
        <f>'Kalk UHR Pavillon'!A16</f>
        <v>Pavillon</v>
      </c>
      <c r="B16" s="263" t="str">
        <f>'Kalk UHR Pavillon'!B16</f>
        <v>EG</v>
      </c>
      <c r="C16" s="263" t="str">
        <f>'Kalk UHR Pavillon'!C16</f>
        <v>F105</v>
      </c>
      <c r="D16" s="292" t="str">
        <f>'Kalk UHR Pavillon'!D16</f>
        <v>Übungsraum Musikschule</v>
      </c>
      <c r="E16" s="263" t="str">
        <f>'Kalk UHR Pavillon'!E16</f>
        <v>W</v>
      </c>
      <c r="F16" s="263" t="str">
        <f t="shared" si="4"/>
        <v>W J1</v>
      </c>
      <c r="G16" s="331" t="str">
        <f>'Kalk UHR Pavillon'!G16</f>
        <v>PVC</v>
      </c>
      <c r="H16" s="127">
        <f>'Kalk UHR Pavillon'!H16</f>
        <v>62.01</v>
      </c>
      <c r="I16" s="263" t="str">
        <f>VLOOKUP(F16,'Leistungswerte GR'!$C$6:$F$79,3,FALSE)</f>
        <v>J1</v>
      </c>
      <c r="J16" s="263">
        <f>VLOOKUP(I16,'Turnus BY'!D$10:E$26,2,FALSE)</f>
        <v>1</v>
      </c>
      <c r="K16" s="127">
        <f t="shared" si="0"/>
        <v>62.01</v>
      </c>
      <c r="L16" s="266">
        <f>VLOOKUP(F16,'Leistungswerte GR'!$C$6:$F$79,4,FALSE)</f>
        <v>0</v>
      </c>
      <c r="M16" s="267">
        <f t="shared" si="1"/>
        <v>0</v>
      </c>
      <c r="N16" s="422">
        <f>'SVS GR'!$F$77</f>
        <v>0</v>
      </c>
      <c r="O16" s="128">
        <f t="shared" si="2"/>
        <v>0</v>
      </c>
      <c r="P16" s="268">
        <f t="shared" si="3"/>
        <v>0</v>
      </c>
    </row>
    <row r="17" spans="1:16" s="269" customFormat="1" ht="22.5" customHeight="1" x14ac:dyDescent="0.3">
      <c r="A17" s="263" t="str">
        <f>'Kalk UHR Pavillon'!A17</f>
        <v>Pavillon</v>
      </c>
      <c r="B17" s="263" t="str">
        <f>'Kalk UHR Pavillon'!B17</f>
        <v>EG</v>
      </c>
      <c r="C17" s="263" t="str">
        <f>'Kalk UHR Pavillon'!C17</f>
        <v>F106</v>
      </c>
      <c r="D17" s="292" t="str">
        <f>'Kalk UHR Pavillon'!D17</f>
        <v>Übungsraum Musikschule</v>
      </c>
      <c r="E17" s="263" t="str">
        <f>'Kalk UHR Pavillon'!E17</f>
        <v>W</v>
      </c>
      <c r="F17" s="263" t="str">
        <f t="shared" si="4"/>
        <v>W J1</v>
      </c>
      <c r="G17" s="331" t="str">
        <f>'Kalk UHR Pavillon'!G17</f>
        <v>PVC</v>
      </c>
      <c r="H17" s="127">
        <f>'Kalk UHR Pavillon'!H17</f>
        <v>17.36</v>
      </c>
      <c r="I17" s="263" t="str">
        <f>VLOOKUP(F17,'Leistungswerte GR'!$C$6:$F$79,3,FALSE)</f>
        <v>J1</v>
      </c>
      <c r="J17" s="263">
        <f>VLOOKUP(I17,'Turnus BY'!D$10:E$26,2,FALSE)</f>
        <v>1</v>
      </c>
      <c r="K17" s="127">
        <f t="shared" si="0"/>
        <v>17.36</v>
      </c>
      <c r="L17" s="266">
        <f>VLOOKUP(F17,'Leistungswerte GR'!$C$6:$F$79,4,FALSE)</f>
        <v>0</v>
      </c>
      <c r="M17" s="267">
        <f t="shared" si="1"/>
        <v>0</v>
      </c>
      <c r="N17" s="422">
        <f>'SVS GR'!$F$77</f>
        <v>0</v>
      </c>
      <c r="O17" s="128">
        <f t="shared" si="2"/>
        <v>0</v>
      </c>
      <c r="P17" s="268">
        <f t="shared" si="3"/>
        <v>0</v>
      </c>
    </row>
    <row r="18" spans="1:16" s="269" customFormat="1" ht="22.5" customHeight="1" x14ac:dyDescent="0.3">
      <c r="A18" s="263" t="str">
        <f>'Kalk UHR Pavillon'!A18</f>
        <v>Pavillon</v>
      </c>
      <c r="B18" s="263" t="str">
        <f>'Kalk UHR Pavillon'!B18</f>
        <v>EG</v>
      </c>
      <c r="C18" s="263" t="str">
        <f>'Kalk UHR Pavillon'!C18</f>
        <v>F107</v>
      </c>
      <c r="D18" s="292" t="str">
        <f>'Kalk UHR Pavillon'!D18</f>
        <v>Klassenzimmer u. Musikschule</v>
      </c>
      <c r="E18" s="263" t="str">
        <f>'Kalk UHR Pavillon'!E18</f>
        <v>W</v>
      </c>
      <c r="F18" s="263" t="str">
        <f t="shared" si="4"/>
        <v>W J1</v>
      </c>
      <c r="G18" s="331" t="str">
        <f>'Kalk UHR Pavillon'!G18</f>
        <v>PVC</v>
      </c>
      <c r="H18" s="127">
        <f>'Kalk UHR Pavillon'!H18</f>
        <v>62.01</v>
      </c>
      <c r="I18" s="263" t="str">
        <f>VLOOKUP(F18,'Leistungswerte GR'!$C$6:$F$79,3,FALSE)</f>
        <v>J1</v>
      </c>
      <c r="J18" s="263">
        <f>VLOOKUP(I18,'Turnus BY'!D$10:E$26,2,FALSE)</f>
        <v>1</v>
      </c>
      <c r="K18" s="127">
        <f t="shared" si="0"/>
        <v>62.01</v>
      </c>
      <c r="L18" s="266">
        <f>VLOOKUP(F18,'Leistungswerte GR'!$C$6:$F$79,4,FALSE)</f>
        <v>0</v>
      </c>
      <c r="M18" s="267">
        <f t="shared" si="1"/>
        <v>0</v>
      </c>
      <c r="N18" s="422">
        <f>'SVS GR'!$F$77</f>
        <v>0</v>
      </c>
      <c r="O18" s="128">
        <f t="shared" si="2"/>
        <v>0</v>
      </c>
      <c r="P18" s="268">
        <f t="shared" si="3"/>
        <v>0</v>
      </c>
    </row>
    <row r="19" spans="1:16" s="269" customFormat="1" ht="22.5" customHeight="1" x14ac:dyDescent="0.3">
      <c r="A19" s="263" t="str">
        <f>'Kalk UHR Pavillon'!A19</f>
        <v>Pavillon</v>
      </c>
      <c r="B19" s="263" t="str">
        <f>'Kalk UHR Pavillon'!B19</f>
        <v>EG</v>
      </c>
      <c r="C19" s="263" t="str">
        <f>'Kalk UHR Pavillon'!C19</f>
        <v>F108</v>
      </c>
      <c r="D19" s="292" t="str">
        <f>'Kalk UHR Pavillon'!D19</f>
        <v>WC Damen</v>
      </c>
      <c r="E19" s="263" t="str">
        <f>'Kalk UHR Pavillon'!E19</f>
        <v>S</v>
      </c>
      <c r="F19" s="263" t="str">
        <f t="shared" si="4"/>
        <v>S J1</v>
      </c>
      <c r="G19" s="331" t="str">
        <f>'Kalk UHR Pavillon'!G19</f>
        <v>Fliesen</v>
      </c>
      <c r="H19" s="127">
        <f>'Kalk UHR Pavillon'!H19</f>
        <v>13.03</v>
      </c>
      <c r="I19" s="263" t="str">
        <f>VLOOKUP(F19,'Leistungswerte GR'!$C$6:$F$79,3,FALSE)</f>
        <v>J1</v>
      </c>
      <c r="J19" s="263">
        <f>VLOOKUP(I19,'Turnus BY'!D$10:E$26,2,FALSE)</f>
        <v>1</v>
      </c>
      <c r="K19" s="127">
        <f t="shared" si="0"/>
        <v>13.03</v>
      </c>
      <c r="L19" s="266">
        <f>VLOOKUP(F19,'Leistungswerte GR'!$C$6:$F$79,4,FALSE)</f>
        <v>0</v>
      </c>
      <c r="M19" s="267">
        <f t="shared" si="1"/>
        <v>0</v>
      </c>
      <c r="N19" s="422">
        <f>'SVS GR'!$F$77</f>
        <v>0</v>
      </c>
      <c r="O19" s="128">
        <f t="shared" si="2"/>
        <v>0</v>
      </c>
      <c r="P19" s="268">
        <f t="shared" si="3"/>
        <v>0</v>
      </c>
    </row>
    <row r="20" spans="1:16" s="269" customFormat="1" ht="32.4" customHeight="1" x14ac:dyDescent="0.3">
      <c r="A20" s="263" t="str">
        <f>'Kalk UHR Pavillon'!A20</f>
        <v>Pavillon</v>
      </c>
      <c r="B20" s="263" t="str">
        <f>'Kalk UHR Pavillon'!B20</f>
        <v>EG</v>
      </c>
      <c r="C20" s="263" t="str">
        <f>'Kalk UHR Pavillon'!C20</f>
        <v>F109</v>
      </c>
      <c r="D20" s="292" t="str">
        <f>'Kalk UHR Pavillon'!D20</f>
        <v>WC Lehrer, 1. Hilfe, Unterrichtsmaterial</v>
      </c>
      <c r="E20" s="263" t="str">
        <f>'Kalk UHR Pavillon'!E20</f>
        <v>S</v>
      </c>
      <c r="F20" s="263" t="str">
        <f t="shared" si="4"/>
        <v>S J1</v>
      </c>
      <c r="G20" s="331" t="str">
        <f>'Kalk UHR Pavillon'!G20</f>
        <v>PVC</v>
      </c>
      <c r="H20" s="127">
        <f>'Kalk UHR Pavillon'!H20</f>
        <v>13.03</v>
      </c>
      <c r="I20" s="263" t="str">
        <f>VLOOKUP(F20,'Leistungswerte GR'!$C$6:$F$79,3,FALSE)</f>
        <v>J1</v>
      </c>
      <c r="J20" s="263">
        <f>VLOOKUP(I20,'Turnus BY'!D$10:E$26,2,FALSE)</f>
        <v>1</v>
      </c>
      <c r="K20" s="127">
        <f t="shared" si="0"/>
        <v>13.03</v>
      </c>
      <c r="L20" s="266">
        <f>VLOOKUP(F20,'Leistungswerte GR'!$C$6:$F$79,4,FALSE)</f>
        <v>0</v>
      </c>
      <c r="M20" s="267">
        <f t="shared" si="1"/>
        <v>0</v>
      </c>
      <c r="N20" s="422">
        <f>'SVS GR'!$F$77</f>
        <v>0</v>
      </c>
      <c r="O20" s="128">
        <f t="shared" si="2"/>
        <v>0</v>
      </c>
      <c r="P20" s="268">
        <f t="shared" si="3"/>
        <v>0</v>
      </c>
    </row>
    <row r="21" spans="1:16" s="269" customFormat="1" ht="22.5" customHeight="1" x14ac:dyDescent="0.3">
      <c r="A21" s="263" t="str">
        <f>'Kalk UHR Pavillon'!A21</f>
        <v>Pavillon</v>
      </c>
      <c r="B21" s="263" t="str">
        <f>'Kalk UHR Pavillon'!B21</f>
        <v>EG</v>
      </c>
      <c r="C21" s="263" t="str">
        <f>'Kalk UHR Pavillon'!C21</f>
        <v>F110</v>
      </c>
      <c r="D21" s="292" t="str">
        <f>'Kalk UHR Pavillon'!D21</f>
        <v>Klassenzimmer u. Musikschule</v>
      </c>
      <c r="E21" s="263" t="str">
        <f>'Kalk UHR Pavillon'!E21</f>
        <v>W</v>
      </c>
      <c r="F21" s="263" t="str">
        <f t="shared" si="4"/>
        <v>W J1</v>
      </c>
      <c r="G21" s="331" t="str">
        <f>'Kalk UHR Pavillon'!G21</f>
        <v>PVC</v>
      </c>
      <c r="H21" s="127">
        <f>'Kalk UHR Pavillon'!H21</f>
        <v>55.97</v>
      </c>
      <c r="I21" s="263" t="str">
        <f>VLOOKUP(F21,'Leistungswerte GR'!$C$6:$F$79,3,FALSE)</f>
        <v>J1</v>
      </c>
      <c r="J21" s="263">
        <f>VLOOKUP(I21,'Turnus BY'!D$10:E$26,2,FALSE)</f>
        <v>1</v>
      </c>
      <c r="K21" s="127">
        <f t="shared" si="0"/>
        <v>55.97</v>
      </c>
      <c r="L21" s="266">
        <f>VLOOKUP(F21,'Leistungswerte GR'!$C$6:$F$79,4,FALSE)</f>
        <v>0</v>
      </c>
      <c r="M21" s="267">
        <f t="shared" si="1"/>
        <v>0</v>
      </c>
      <c r="N21" s="422">
        <f>'SVS GR'!$F$77</f>
        <v>0</v>
      </c>
      <c r="O21" s="128">
        <f t="shared" si="2"/>
        <v>0</v>
      </c>
      <c r="P21" s="268">
        <f t="shared" si="3"/>
        <v>0</v>
      </c>
    </row>
    <row r="22" spans="1:16" s="269" customFormat="1" ht="19.5" customHeight="1" x14ac:dyDescent="0.3">
      <c r="A22" s="263" t="str">
        <f>'Kalk UHR Pavillon'!A22</f>
        <v>Pavillon</v>
      </c>
      <c r="B22" s="263" t="str">
        <f>'Kalk UHR Pavillon'!B22</f>
        <v>EG</v>
      </c>
      <c r="C22" s="263" t="str">
        <f>'Kalk UHR Pavillon'!C22</f>
        <v>F111</v>
      </c>
      <c r="D22" s="292" t="str">
        <f>'Kalk UHR Pavillon'!D22</f>
        <v>Klassenzimmer u. Musikschule</v>
      </c>
      <c r="E22" s="263" t="str">
        <f>'Kalk UHR Pavillon'!E22</f>
        <v>W</v>
      </c>
      <c r="F22" s="263" t="str">
        <f t="shared" si="4"/>
        <v>W J1</v>
      </c>
      <c r="G22" s="331" t="str">
        <f>'Kalk UHR Pavillon'!G22</f>
        <v>PVC</v>
      </c>
      <c r="H22" s="127">
        <f>'Kalk UHR Pavillon'!H22</f>
        <v>56.03</v>
      </c>
      <c r="I22" s="263" t="str">
        <f>VLOOKUP(F22,'Leistungswerte GR'!$C$6:$F$79,3,FALSE)</f>
        <v>J1</v>
      </c>
      <c r="J22" s="263">
        <f>VLOOKUP(I22,'Turnus BY'!D$10:E$26,2,FALSE)</f>
        <v>1</v>
      </c>
      <c r="K22" s="127">
        <f t="shared" si="0"/>
        <v>56.03</v>
      </c>
      <c r="L22" s="266">
        <f>VLOOKUP(F22,'Leistungswerte GR'!$C$6:$F$79,4,FALSE)</f>
        <v>0</v>
      </c>
      <c r="M22" s="267">
        <f t="shared" si="1"/>
        <v>0</v>
      </c>
      <c r="N22" s="422">
        <f>'SVS GR'!$F$77</f>
        <v>0</v>
      </c>
      <c r="O22" s="128">
        <f t="shared" si="2"/>
        <v>0</v>
      </c>
      <c r="P22" s="268">
        <f t="shared" si="3"/>
        <v>0</v>
      </c>
    </row>
    <row r="23" spans="1:16" ht="17.25" customHeight="1" x14ac:dyDescent="0.2">
      <c r="A23" s="271"/>
      <c r="B23" s="272"/>
      <c r="C23" s="272"/>
      <c r="D23" s="271"/>
      <c r="E23" s="272"/>
      <c r="F23" s="272"/>
      <c r="G23" s="272"/>
      <c r="H23" s="273"/>
      <c r="I23" s="274"/>
      <c r="J23" s="275"/>
      <c r="K23" s="273"/>
      <c r="L23" s="276"/>
      <c r="M23" s="277"/>
      <c r="N23" s="511"/>
      <c r="O23" s="511"/>
      <c r="P23" s="279"/>
    </row>
    <row r="24" spans="1:16" x14ac:dyDescent="0.2">
      <c r="B24" s="280"/>
      <c r="G24" s="241"/>
      <c r="I24" s="241"/>
      <c r="J24" s="283"/>
      <c r="K24" s="241"/>
    </row>
    <row r="25" spans="1:16" x14ac:dyDescent="0.2">
      <c r="B25" s="280"/>
      <c r="G25" s="241"/>
      <c r="I25" s="241"/>
      <c r="J25" s="283"/>
      <c r="K25" s="241"/>
    </row>
    <row r="26" spans="1:16" x14ac:dyDescent="0.2">
      <c r="D26" s="281"/>
      <c r="G26" s="241"/>
      <c r="I26" s="241"/>
      <c r="J26" s="283"/>
      <c r="K26" s="241"/>
    </row>
    <row r="27" spans="1:16" x14ac:dyDescent="0.2">
      <c r="C27" s="241"/>
      <c r="D27" s="281"/>
    </row>
    <row r="28" spans="1:16" x14ac:dyDescent="0.2">
      <c r="C28" s="241"/>
      <c r="D28" s="281"/>
    </row>
    <row r="29" spans="1:16" x14ac:dyDescent="0.2">
      <c r="C29" s="241"/>
      <c r="D29" s="281"/>
    </row>
    <row r="30" spans="1:16" x14ac:dyDescent="0.2">
      <c r="C30" s="241"/>
      <c r="D30" s="281"/>
    </row>
    <row r="31" spans="1:16" x14ac:dyDescent="0.2">
      <c r="B31" s="241"/>
      <c r="C31" s="241"/>
      <c r="D31" s="281"/>
    </row>
    <row r="32" spans="1:16" x14ac:dyDescent="0.2">
      <c r="C32" s="241"/>
      <c r="D32" s="281"/>
    </row>
    <row r="33" spans="1:17" x14ac:dyDescent="0.2">
      <c r="D33" s="281"/>
    </row>
    <row r="34" spans="1:17" x14ac:dyDescent="0.2">
      <c r="D34" s="281"/>
    </row>
    <row r="35" spans="1:17" x14ac:dyDescent="0.2">
      <c r="D35" s="281"/>
    </row>
    <row r="36" spans="1:17" x14ac:dyDescent="0.2">
      <c r="D36" s="281"/>
    </row>
    <row r="37" spans="1:17" s="281" customFormat="1" x14ac:dyDescent="0.2">
      <c r="A37" s="241"/>
      <c r="H37" s="282"/>
      <c r="I37" s="287"/>
      <c r="J37" s="288"/>
      <c r="K37" s="282"/>
      <c r="L37" s="284"/>
      <c r="M37" s="285"/>
      <c r="N37" s="286"/>
      <c r="O37" s="286"/>
      <c r="P37" s="286"/>
      <c r="Q37" s="241"/>
    </row>
    <row r="38" spans="1:17" s="281" customFormat="1" x14ac:dyDescent="0.2">
      <c r="A38" s="241"/>
      <c r="H38" s="282"/>
      <c r="I38" s="287"/>
      <c r="J38" s="288"/>
      <c r="K38" s="282"/>
      <c r="L38" s="284"/>
      <c r="M38" s="285"/>
      <c r="N38" s="286"/>
      <c r="O38" s="286"/>
      <c r="P38" s="286"/>
      <c r="Q38" s="241"/>
    </row>
    <row r="39" spans="1:17" s="281" customFormat="1" x14ac:dyDescent="0.2">
      <c r="A39" s="241"/>
      <c r="H39" s="282"/>
      <c r="I39" s="287"/>
      <c r="J39" s="288"/>
      <c r="K39" s="282"/>
      <c r="L39" s="284"/>
      <c r="M39" s="285"/>
      <c r="N39" s="286"/>
      <c r="O39" s="286"/>
      <c r="P39" s="286"/>
      <c r="Q39" s="241"/>
    </row>
    <row r="40" spans="1:17" s="281" customFormat="1" x14ac:dyDescent="0.2">
      <c r="A40" s="241"/>
      <c r="H40" s="282"/>
      <c r="I40" s="287"/>
      <c r="J40" s="288"/>
      <c r="K40" s="282"/>
      <c r="L40" s="284"/>
      <c r="M40" s="285"/>
      <c r="N40" s="286"/>
      <c r="O40" s="286"/>
      <c r="P40" s="286"/>
      <c r="Q40" s="241"/>
    </row>
    <row r="41" spans="1:17" s="281" customFormat="1" x14ac:dyDescent="0.2">
      <c r="A41" s="241"/>
      <c r="H41" s="282"/>
      <c r="I41" s="287"/>
      <c r="J41" s="288"/>
      <c r="K41" s="282"/>
      <c r="L41" s="284"/>
      <c r="M41" s="285"/>
      <c r="N41" s="286"/>
      <c r="O41" s="286"/>
      <c r="P41" s="286"/>
      <c r="Q41" s="241"/>
    </row>
    <row r="42" spans="1:17" s="281" customFormat="1" x14ac:dyDescent="0.2">
      <c r="A42" s="241"/>
      <c r="H42" s="282"/>
      <c r="I42" s="287"/>
      <c r="J42" s="288"/>
      <c r="K42" s="282"/>
      <c r="L42" s="284"/>
      <c r="M42" s="285"/>
      <c r="N42" s="286"/>
      <c r="O42" s="286"/>
      <c r="P42" s="286"/>
      <c r="Q42" s="241"/>
    </row>
    <row r="43" spans="1:17" s="281" customFormat="1" x14ac:dyDescent="0.2">
      <c r="A43" s="241"/>
      <c r="H43" s="282"/>
      <c r="I43" s="287"/>
      <c r="J43" s="288"/>
      <c r="K43" s="282"/>
      <c r="L43" s="284"/>
      <c r="M43" s="285"/>
      <c r="N43" s="286"/>
      <c r="O43" s="286"/>
      <c r="P43" s="286"/>
      <c r="Q43" s="241"/>
    </row>
    <row r="44" spans="1:17" s="281" customFormat="1" x14ac:dyDescent="0.2">
      <c r="A44" s="241"/>
      <c r="H44" s="282"/>
      <c r="I44" s="287"/>
      <c r="J44" s="288"/>
      <c r="K44" s="282"/>
      <c r="L44" s="284"/>
      <c r="M44" s="285"/>
      <c r="N44" s="286"/>
      <c r="O44" s="286"/>
      <c r="P44" s="286"/>
      <c r="Q44" s="241"/>
    </row>
    <row r="45" spans="1:17" s="281" customFormat="1" x14ac:dyDescent="0.2">
      <c r="A45" s="241"/>
      <c r="H45" s="282"/>
      <c r="I45" s="287"/>
      <c r="J45" s="288"/>
      <c r="K45" s="282"/>
      <c r="L45" s="284"/>
      <c r="M45" s="285"/>
      <c r="N45" s="286"/>
      <c r="O45" s="286"/>
      <c r="P45" s="286"/>
      <c r="Q45" s="241"/>
    </row>
    <row r="46" spans="1:17" s="281" customFormat="1" x14ac:dyDescent="0.2">
      <c r="A46" s="241"/>
      <c r="H46" s="282"/>
      <c r="I46" s="287"/>
      <c r="J46" s="288"/>
      <c r="K46" s="282"/>
      <c r="L46" s="284"/>
      <c r="M46" s="285"/>
      <c r="N46" s="286"/>
      <c r="O46" s="286"/>
      <c r="P46" s="286"/>
      <c r="Q46" s="241"/>
    </row>
    <row r="47" spans="1:17" s="281" customFormat="1" x14ac:dyDescent="0.2">
      <c r="A47" s="241"/>
      <c r="H47" s="282"/>
      <c r="I47" s="287"/>
      <c r="J47" s="288"/>
      <c r="K47" s="282"/>
      <c r="L47" s="284"/>
      <c r="M47" s="285"/>
      <c r="N47" s="286"/>
      <c r="O47" s="286"/>
      <c r="P47" s="286"/>
      <c r="Q47" s="241"/>
    </row>
    <row r="48" spans="1:17" s="281" customFormat="1" x14ac:dyDescent="0.2">
      <c r="A48" s="241"/>
      <c r="H48" s="282"/>
      <c r="I48" s="287"/>
      <c r="J48" s="288"/>
      <c r="K48" s="282"/>
      <c r="L48" s="284"/>
      <c r="M48" s="285"/>
      <c r="N48" s="286"/>
      <c r="O48" s="286"/>
      <c r="P48" s="286"/>
      <c r="Q48" s="241"/>
    </row>
    <row r="49" spans="1:17" s="281" customFormat="1" x14ac:dyDescent="0.2">
      <c r="A49" s="241"/>
      <c r="H49" s="282"/>
      <c r="I49" s="287"/>
      <c r="J49" s="288"/>
      <c r="K49" s="282"/>
      <c r="L49" s="284"/>
      <c r="M49" s="285"/>
      <c r="N49" s="286"/>
      <c r="O49" s="286"/>
      <c r="P49" s="286"/>
      <c r="Q49" s="241"/>
    </row>
    <row r="50" spans="1:17" s="281" customFormat="1" x14ac:dyDescent="0.2">
      <c r="A50" s="241"/>
      <c r="H50" s="282"/>
      <c r="I50" s="287"/>
      <c r="J50" s="288"/>
      <c r="K50" s="282"/>
      <c r="L50" s="284"/>
      <c r="M50" s="285"/>
      <c r="N50" s="286"/>
      <c r="O50" s="286"/>
      <c r="P50" s="286"/>
      <c r="Q50" s="241"/>
    </row>
    <row r="51" spans="1:17" s="281" customFormat="1" x14ac:dyDescent="0.2">
      <c r="A51" s="241"/>
      <c r="H51" s="282"/>
      <c r="I51" s="287"/>
      <c r="J51" s="288"/>
      <c r="K51" s="282"/>
      <c r="L51" s="284"/>
      <c r="M51" s="285"/>
      <c r="N51" s="286"/>
      <c r="O51" s="286"/>
      <c r="P51" s="286"/>
      <c r="Q51" s="241"/>
    </row>
    <row r="52" spans="1:17" s="281" customFormat="1" x14ac:dyDescent="0.2">
      <c r="A52" s="241"/>
      <c r="H52" s="282"/>
      <c r="I52" s="287"/>
      <c r="J52" s="288"/>
      <c r="K52" s="282"/>
      <c r="L52" s="284"/>
      <c r="M52" s="285"/>
      <c r="N52" s="286"/>
      <c r="O52" s="286"/>
      <c r="P52" s="286"/>
      <c r="Q52" s="241"/>
    </row>
    <row r="53" spans="1:17" s="281" customFormat="1" x14ac:dyDescent="0.2">
      <c r="A53" s="241"/>
      <c r="H53" s="282"/>
      <c r="I53" s="287"/>
      <c r="J53" s="288"/>
      <c r="K53" s="282"/>
      <c r="L53" s="284"/>
      <c r="M53" s="285"/>
      <c r="N53" s="286"/>
      <c r="O53" s="286"/>
      <c r="P53" s="286"/>
      <c r="Q53" s="241"/>
    </row>
    <row r="54" spans="1:17" s="281" customFormat="1" x14ac:dyDescent="0.2">
      <c r="A54" s="241"/>
      <c r="H54" s="282"/>
      <c r="I54" s="287"/>
      <c r="J54" s="288"/>
      <c r="K54" s="282"/>
      <c r="L54" s="284"/>
      <c r="M54" s="285"/>
      <c r="N54" s="286"/>
      <c r="O54" s="286"/>
      <c r="P54" s="286"/>
      <c r="Q54" s="241"/>
    </row>
    <row r="55" spans="1:17" s="281" customFormat="1" x14ac:dyDescent="0.2">
      <c r="A55" s="241"/>
      <c r="H55" s="282"/>
      <c r="I55" s="287"/>
      <c r="J55" s="288"/>
      <c r="K55" s="282"/>
      <c r="L55" s="284"/>
      <c r="M55" s="285"/>
      <c r="N55" s="286"/>
      <c r="O55" s="286"/>
      <c r="P55" s="286"/>
      <c r="Q55" s="241"/>
    </row>
    <row r="56" spans="1:17" s="281" customFormat="1" x14ac:dyDescent="0.2">
      <c r="A56" s="241"/>
      <c r="H56" s="282"/>
      <c r="I56" s="287"/>
      <c r="J56" s="288"/>
      <c r="K56" s="282"/>
      <c r="L56" s="284"/>
      <c r="M56" s="285"/>
      <c r="N56" s="286"/>
      <c r="O56" s="286"/>
      <c r="P56" s="286"/>
      <c r="Q56" s="241"/>
    </row>
    <row r="57" spans="1:17" s="281" customFormat="1" x14ac:dyDescent="0.2">
      <c r="A57" s="241"/>
      <c r="H57" s="282"/>
      <c r="I57" s="287"/>
      <c r="J57" s="288"/>
      <c r="K57" s="282"/>
      <c r="L57" s="284"/>
      <c r="M57" s="285"/>
      <c r="N57" s="286"/>
      <c r="O57" s="286"/>
      <c r="P57" s="286"/>
      <c r="Q57" s="241"/>
    </row>
    <row r="58" spans="1:17" s="281" customFormat="1" x14ac:dyDescent="0.2">
      <c r="A58" s="241"/>
      <c r="H58" s="282"/>
      <c r="I58" s="287"/>
      <c r="J58" s="288"/>
      <c r="K58" s="282"/>
      <c r="L58" s="284"/>
      <c r="M58" s="285"/>
      <c r="N58" s="286"/>
      <c r="O58" s="286"/>
      <c r="P58" s="286"/>
      <c r="Q58" s="241"/>
    </row>
    <row r="59" spans="1:17" s="281" customFormat="1" x14ac:dyDescent="0.2">
      <c r="A59" s="241"/>
      <c r="H59" s="282"/>
      <c r="I59" s="287"/>
      <c r="J59" s="288"/>
      <c r="K59" s="282"/>
      <c r="L59" s="284"/>
      <c r="M59" s="285"/>
      <c r="N59" s="286"/>
      <c r="O59" s="286"/>
      <c r="P59" s="286"/>
      <c r="Q59" s="241"/>
    </row>
    <row r="60" spans="1:17" s="281" customFormat="1" x14ac:dyDescent="0.2">
      <c r="A60" s="241"/>
      <c r="H60" s="282"/>
      <c r="I60" s="287"/>
      <c r="J60" s="288"/>
      <c r="K60" s="282"/>
      <c r="L60" s="284"/>
      <c r="M60" s="285"/>
      <c r="N60" s="286"/>
      <c r="O60" s="286"/>
      <c r="P60" s="286"/>
      <c r="Q60" s="241"/>
    </row>
    <row r="61" spans="1:17" s="281" customFormat="1" x14ac:dyDescent="0.2">
      <c r="A61" s="241"/>
      <c r="H61" s="282"/>
      <c r="I61" s="287"/>
      <c r="J61" s="288"/>
      <c r="K61" s="282"/>
      <c r="L61" s="284"/>
      <c r="M61" s="285"/>
      <c r="N61" s="286"/>
      <c r="O61" s="286"/>
      <c r="P61" s="286"/>
      <c r="Q61" s="241"/>
    </row>
    <row r="62" spans="1:17" s="281" customFormat="1" x14ac:dyDescent="0.2">
      <c r="A62" s="241"/>
      <c r="H62" s="282"/>
      <c r="I62" s="287"/>
      <c r="J62" s="288"/>
      <c r="K62" s="282"/>
      <c r="L62" s="284"/>
      <c r="M62" s="285"/>
      <c r="N62" s="286"/>
      <c r="O62" s="286"/>
      <c r="P62" s="286"/>
      <c r="Q62" s="241"/>
    </row>
    <row r="63" spans="1:17" s="281" customFormat="1" x14ac:dyDescent="0.2">
      <c r="A63" s="241"/>
      <c r="H63" s="282"/>
      <c r="I63" s="287"/>
      <c r="J63" s="288"/>
      <c r="K63" s="282"/>
      <c r="L63" s="284"/>
      <c r="M63" s="285"/>
      <c r="N63" s="286"/>
      <c r="O63" s="286"/>
      <c r="P63" s="286"/>
      <c r="Q63" s="241"/>
    </row>
    <row r="64" spans="1:17" s="281" customFormat="1" x14ac:dyDescent="0.2">
      <c r="A64" s="241"/>
      <c r="H64" s="282"/>
      <c r="I64" s="287"/>
      <c r="J64" s="288"/>
      <c r="K64" s="282"/>
      <c r="L64" s="284"/>
      <c r="M64" s="285"/>
      <c r="N64" s="286"/>
      <c r="O64" s="286"/>
      <c r="P64" s="286"/>
      <c r="Q64" s="241"/>
    </row>
    <row r="65" spans="1:17" s="281" customFormat="1" x14ac:dyDescent="0.2">
      <c r="A65" s="241"/>
      <c r="H65" s="282"/>
      <c r="I65" s="287"/>
      <c r="J65" s="288"/>
      <c r="K65" s="282"/>
      <c r="L65" s="284"/>
      <c r="M65" s="285"/>
      <c r="N65" s="286"/>
      <c r="O65" s="286"/>
      <c r="P65" s="286"/>
      <c r="Q65" s="241"/>
    </row>
    <row r="66" spans="1:17" s="281" customFormat="1" x14ac:dyDescent="0.2">
      <c r="A66" s="241"/>
      <c r="H66" s="282"/>
      <c r="I66" s="287"/>
      <c r="J66" s="288"/>
      <c r="K66" s="282"/>
      <c r="L66" s="284"/>
      <c r="M66" s="285"/>
      <c r="N66" s="286"/>
      <c r="O66" s="286"/>
      <c r="P66" s="286"/>
      <c r="Q66" s="241"/>
    </row>
    <row r="67" spans="1:17" s="281" customFormat="1" x14ac:dyDescent="0.2">
      <c r="A67" s="241"/>
      <c r="H67" s="282"/>
      <c r="I67" s="287"/>
      <c r="J67" s="288"/>
      <c r="K67" s="282"/>
      <c r="L67" s="284"/>
      <c r="M67" s="285"/>
      <c r="N67" s="286"/>
      <c r="O67" s="286"/>
      <c r="P67" s="286"/>
      <c r="Q67" s="241"/>
    </row>
    <row r="68" spans="1:17" s="281" customFormat="1" x14ac:dyDescent="0.2">
      <c r="A68" s="241"/>
      <c r="H68" s="282"/>
      <c r="I68" s="287"/>
      <c r="J68" s="288"/>
      <c r="K68" s="282"/>
      <c r="L68" s="284"/>
      <c r="M68" s="285"/>
      <c r="N68" s="286"/>
      <c r="O68" s="286"/>
      <c r="P68" s="286"/>
      <c r="Q68" s="241"/>
    </row>
    <row r="69" spans="1:17" s="281" customFormat="1" x14ac:dyDescent="0.2">
      <c r="A69" s="241"/>
      <c r="H69" s="282"/>
      <c r="I69" s="287"/>
      <c r="J69" s="288"/>
      <c r="K69" s="282"/>
      <c r="L69" s="284"/>
      <c r="M69" s="285"/>
      <c r="N69" s="286"/>
      <c r="O69" s="286"/>
      <c r="P69" s="286"/>
      <c r="Q69" s="241"/>
    </row>
    <row r="70" spans="1:17" s="281" customFormat="1" x14ac:dyDescent="0.2">
      <c r="A70" s="241"/>
      <c r="H70" s="282"/>
      <c r="I70" s="287"/>
      <c r="J70" s="288"/>
      <c r="K70" s="282"/>
      <c r="L70" s="284"/>
      <c r="M70" s="285"/>
      <c r="N70" s="286"/>
      <c r="O70" s="286"/>
      <c r="P70" s="286"/>
      <c r="Q70" s="241"/>
    </row>
    <row r="71" spans="1:17" s="281" customFormat="1" x14ac:dyDescent="0.2">
      <c r="A71" s="241"/>
      <c r="H71" s="282"/>
      <c r="I71" s="287"/>
      <c r="J71" s="288"/>
      <c r="K71" s="282"/>
      <c r="L71" s="284"/>
      <c r="M71" s="285"/>
      <c r="N71" s="286"/>
      <c r="O71" s="286"/>
      <c r="P71" s="286"/>
      <c r="Q71" s="241"/>
    </row>
    <row r="72" spans="1:17" s="281" customFormat="1" x14ac:dyDescent="0.2">
      <c r="A72" s="241"/>
      <c r="H72" s="282"/>
      <c r="I72" s="287"/>
      <c r="J72" s="288"/>
      <c r="K72" s="282"/>
      <c r="L72" s="284"/>
      <c r="M72" s="285"/>
      <c r="N72" s="286"/>
      <c r="O72" s="286"/>
      <c r="P72" s="286"/>
      <c r="Q72" s="241"/>
    </row>
    <row r="73" spans="1:17" s="281" customFormat="1" x14ac:dyDescent="0.2">
      <c r="A73" s="241"/>
      <c r="H73" s="282"/>
      <c r="I73" s="287"/>
      <c r="J73" s="288"/>
      <c r="K73" s="282"/>
      <c r="L73" s="284"/>
      <c r="M73" s="285"/>
      <c r="N73" s="286"/>
      <c r="O73" s="286"/>
      <c r="P73" s="286"/>
      <c r="Q73" s="241"/>
    </row>
    <row r="74" spans="1:17" s="281" customFormat="1" x14ac:dyDescent="0.2">
      <c r="A74" s="241"/>
      <c r="H74" s="282"/>
      <c r="I74" s="287"/>
      <c r="J74" s="288"/>
      <c r="K74" s="282"/>
      <c r="L74" s="284"/>
      <c r="M74" s="285"/>
      <c r="N74" s="286"/>
      <c r="O74" s="286"/>
      <c r="P74" s="286"/>
      <c r="Q74" s="241"/>
    </row>
    <row r="75" spans="1:17" s="281" customFormat="1" x14ac:dyDescent="0.2">
      <c r="A75" s="241"/>
      <c r="H75" s="282"/>
      <c r="I75" s="287"/>
      <c r="J75" s="288"/>
      <c r="K75" s="282"/>
      <c r="L75" s="284"/>
      <c r="M75" s="285"/>
      <c r="N75" s="286"/>
      <c r="O75" s="286"/>
      <c r="P75" s="286"/>
      <c r="Q75" s="241"/>
    </row>
    <row r="76" spans="1:17" s="281" customFormat="1" x14ac:dyDescent="0.2">
      <c r="A76" s="241"/>
      <c r="H76" s="282"/>
      <c r="I76" s="287"/>
      <c r="J76" s="288"/>
      <c r="K76" s="282"/>
      <c r="L76" s="284"/>
      <c r="M76" s="285"/>
      <c r="N76" s="286"/>
      <c r="O76" s="286"/>
      <c r="P76" s="286"/>
      <c r="Q76" s="241"/>
    </row>
    <row r="77" spans="1:17" s="281" customFormat="1" x14ac:dyDescent="0.2">
      <c r="A77" s="241"/>
      <c r="H77" s="282"/>
      <c r="I77" s="287"/>
      <c r="J77" s="288"/>
      <c r="K77" s="282"/>
      <c r="L77" s="284"/>
      <c r="M77" s="285"/>
      <c r="N77" s="286"/>
      <c r="O77" s="286"/>
      <c r="P77" s="286"/>
      <c r="Q77" s="241"/>
    </row>
    <row r="78" spans="1:17" s="281" customFormat="1" x14ac:dyDescent="0.2">
      <c r="A78" s="241"/>
      <c r="H78" s="282"/>
      <c r="I78" s="287"/>
      <c r="J78" s="288"/>
      <c r="K78" s="282"/>
      <c r="L78" s="284"/>
      <c r="M78" s="285"/>
      <c r="N78" s="286"/>
      <c r="O78" s="286"/>
      <c r="P78" s="286"/>
      <c r="Q78" s="241"/>
    </row>
    <row r="79" spans="1:17" s="281" customFormat="1" x14ac:dyDescent="0.2">
      <c r="A79" s="241"/>
      <c r="H79" s="282"/>
      <c r="I79" s="287"/>
      <c r="J79" s="288"/>
      <c r="K79" s="282"/>
      <c r="L79" s="284"/>
      <c r="M79" s="285"/>
      <c r="N79" s="286"/>
      <c r="O79" s="286"/>
      <c r="P79" s="286"/>
      <c r="Q79" s="241"/>
    </row>
    <row r="80" spans="1:17" s="281" customFormat="1" x14ac:dyDescent="0.2">
      <c r="A80" s="241"/>
      <c r="H80" s="282"/>
      <c r="I80" s="287"/>
      <c r="J80" s="288"/>
      <c r="K80" s="282"/>
      <c r="L80" s="284"/>
      <c r="M80" s="285"/>
      <c r="N80" s="286"/>
      <c r="O80" s="286"/>
      <c r="P80" s="286"/>
      <c r="Q80" s="241"/>
    </row>
    <row r="81" spans="1:17" s="281" customFormat="1" x14ac:dyDescent="0.2">
      <c r="A81" s="241"/>
      <c r="H81" s="282"/>
      <c r="I81" s="287"/>
      <c r="J81" s="288"/>
      <c r="K81" s="282"/>
      <c r="L81" s="284"/>
      <c r="M81" s="285"/>
      <c r="N81" s="286"/>
      <c r="O81" s="286"/>
      <c r="P81" s="286"/>
      <c r="Q81" s="241"/>
    </row>
    <row r="82" spans="1:17" s="281" customFormat="1" x14ac:dyDescent="0.2">
      <c r="A82" s="241"/>
      <c r="H82" s="282"/>
      <c r="I82" s="287"/>
      <c r="J82" s="288"/>
      <c r="K82" s="282"/>
      <c r="L82" s="284"/>
      <c r="M82" s="285"/>
      <c r="N82" s="286"/>
      <c r="O82" s="286"/>
      <c r="P82" s="286"/>
      <c r="Q82" s="241"/>
    </row>
    <row r="83" spans="1:17" s="281" customFormat="1" x14ac:dyDescent="0.2">
      <c r="A83" s="241"/>
      <c r="H83" s="282"/>
      <c r="I83" s="287"/>
      <c r="J83" s="288"/>
      <c r="K83" s="282"/>
      <c r="L83" s="284"/>
      <c r="M83" s="285"/>
      <c r="N83" s="286"/>
      <c r="O83" s="286"/>
      <c r="P83" s="286"/>
      <c r="Q83" s="241"/>
    </row>
    <row r="84" spans="1:17" s="281" customFormat="1" x14ac:dyDescent="0.2">
      <c r="A84" s="241"/>
      <c r="H84" s="282"/>
      <c r="I84" s="287"/>
      <c r="J84" s="288"/>
      <c r="K84" s="282"/>
      <c r="L84" s="284"/>
      <c r="M84" s="285"/>
      <c r="N84" s="286"/>
      <c r="O84" s="286"/>
      <c r="P84" s="286"/>
      <c r="Q84" s="241"/>
    </row>
    <row r="85" spans="1:17" s="281" customFormat="1" x14ac:dyDescent="0.2">
      <c r="A85" s="241"/>
      <c r="H85" s="282"/>
      <c r="I85" s="287"/>
      <c r="J85" s="288"/>
      <c r="K85" s="282"/>
      <c r="L85" s="284"/>
      <c r="M85" s="285"/>
      <c r="N85" s="286"/>
      <c r="O85" s="286"/>
      <c r="P85" s="286"/>
      <c r="Q85" s="241"/>
    </row>
    <row r="86" spans="1:17" s="281" customFormat="1" x14ac:dyDescent="0.2">
      <c r="A86" s="241"/>
      <c r="H86" s="282"/>
      <c r="I86" s="287"/>
      <c r="J86" s="288"/>
      <c r="K86" s="282"/>
      <c r="L86" s="284"/>
      <c r="M86" s="285"/>
      <c r="N86" s="286"/>
      <c r="O86" s="286"/>
      <c r="P86" s="286"/>
      <c r="Q86" s="241"/>
    </row>
    <row r="87" spans="1:17" s="281" customFormat="1" x14ac:dyDescent="0.2">
      <c r="A87" s="241"/>
      <c r="H87" s="282"/>
      <c r="I87" s="287"/>
      <c r="J87" s="288"/>
      <c r="K87" s="282"/>
      <c r="L87" s="284"/>
      <c r="M87" s="285"/>
      <c r="N87" s="286"/>
      <c r="O87" s="286"/>
      <c r="P87" s="286"/>
      <c r="Q87" s="241"/>
    </row>
    <row r="88" spans="1:17" s="281" customFormat="1" x14ac:dyDescent="0.2">
      <c r="A88" s="241"/>
      <c r="H88" s="282"/>
      <c r="I88" s="287"/>
      <c r="J88" s="288"/>
      <c r="K88" s="282"/>
      <c r="L88" s="284"/>
      <c r="M88" s="285"/>
      <c r="N88" s="286"/>
      <c r="O88" s="286"/>
      <c r="P88" s="286"/>
      <c r="Q88" s="241"/>
    </row>
    <row r="89" spans="1:17" s="281" customFormat="1" x14ac:dyDescent="0.2">
      <c r="A89" s="241"/>
      <c r="H89" s="282"/>
      <c r="I89" s="287"/>
      <c r="J89" s="288"/>
      <c r="K89" s="282"/>
      <c r="L89" s="284"/>
      <c r="M89" s="285"/>
      <c r="N89" s="286"/>
      <c r="O89" s="286"/>
      <c r="P89" s="286"/>
      <c r="Q89" s="241"/>
    </row>
    <row r="90" spans="1:17" s="281" customFormat="1" x14ac:dyDescent="0.2">
      <c r="A90" s="241"/>
      <c r="H90" s="282"/>
      <c r="I90" s="287"/>
      <c r="J90" s="288"/>
      <c r="K90" s="282"/>
      <c r="L90" s="284"/>
      <c r="M90" s="285"/>
      <c r="N90" s="286"/>
      <c r="O90" s="286"/>
      <c r="P90" s="286"/>
      <c r="Q90" s="241"/>
    </row>
    <row r="91" spans="1:17" s="281" customFormat="1" x14ac:dyDescent="0.2">
      <c r="A91" s="241"/>
      <c r="H91" s="282"/>
      <c r="I91" s="287"/>
      <c r="J91" s="288"/>
      <c r="K91" s="282"/>
      <c r="L91" s="284"/>
      <c r="M91" s="285"/>
      <c r="N91" s="286"/>
      <c r="O91" s="286"/>
      <c r="P91" s="286"/>
      <c r="Q91" s="241"/>
    </row>
    <row r="92" spans="1:17" s="281" customFormat="1" x14ac:dyDescent="0.2">
      <c r="A92" s="241"/>
      <c r="H92" s="282"/>
      <c r="I92" s="287"/>
      <c r="J92" s="288"/>
      <c r="K92" s="282"/>
      <c r="L92" s="284"/>
      <c r="M92" s="285"/>
      <c r="N92" s="286"/>
      <c r="O92" s="286"/>
      <c r="P92" s="286"/>
      <c r="Q92" s="241"/>
    </row>
    <row r="93" spans="1:17" s="281" customFormat="1" x14ac:dyDescent="0.2">
      <c r="A93" s="241"/>
      <c r="H93" s="282"/>
      <c r="I93" s="287"/>
      <c r="J93" s="288"/>
      <c r="K93" s="282"/>
      <c r="L93" s="284"/>
      <c r="M93" s="285"/>
      <c r="N93" s="286"/>
      <c r="O93" s="286"/>
      <c r="P93" s="286"/>
      <c r="Q93" s="241"/>
    </row>
    <row r="94" spans="1:17" s="281" customFormat="1" x14ac:dyDescent="0.2">
      <c r="A94" s="241"/>
      <c r="H94" s="282"/>
      <c r="I94" s="287"/>
      <c r="J94" s="288"/>
      <c r="K94" s="282"/>
      <c r="L94" s="284"/>
      <c r="M94" s="285"/>
      <c r="N94" s="286"/>
      <c r="O94" s="286"/>
      <c r="P94" s="286"/>
      <c r="Q94" s="241"/>
    </row>
    <row r="95" spans="1:17" s="281" customFormat="1" x14ac:dyDescent="0.2">
      <c r="A95" s="241"/>
      <c r="H95" s="282"/>
      <c r="I95" s="287"/>
      <c r="J95" s="288"/>
      <c r="K95" s="282"/>
      <c r="L95" s="284"/>
      <c r="M95" s="285"/>
      <c r="N95" s="286"/>
      <c r="O95" s="286"/>
      <c r="P95" s="286"/>
      <c r="Q95" s="241"/>
    </row>
    <row r="96" spans="1:17" s="281" customFormat="1" x14ac:dyDescent="0.2">
      <c r="A96" s="241"/>
      <c r="H96" s="282"/>
      <c r="I96" s="287"/>
      <c r="J96" s="288"/>
      <c r="K96" s="282"/>
      <c r="L96" s="284"/>
      <c r="M96" s="285"/>
      <c r="N96" s="286"/>
      <c r="O96" s="286"/>
      <c r="P96" s="286"/>
      <c r="Q96" s="241"/>
    </row>
    <row r="97" spans="1:17" s="281" customFormat="1" x14ac:dyDescent="0.2">
      <c r="A97" s="241"/>
      <c r="H97" s="282"/>
      <c r="I97" s="287"/>
      <c r="J97" s="288"/>
      <c r="K97" s="282"/>
      <c r="L97" s="284"/>
      <c r="M97" s="285"/>
      <c r="N97" s="286"/>
      <c r="O97" s="286"/>
      <c r="P97" s="286"/>
      <c r="Q97" s="241"/>
    </row>
    <row r="98" spans="1:17" s="281" customFormat="1" x14ac:dyDescent="0.2">
      <c r="A98" s="241"/>
      <c r="H98" s="282"/>
      <c r="I98" s="287"/>
      <c r="J98" s="288"/>
      <c r="K98" s="282"/>
      <c r="L98" s="284"/>
      <c r="M98" s="285"/>
      <c r="N98" s="286"/>
      <c r="O98" s="286"/>
      <c r="P98" s="286"/>
      <c r="Q98" s="241"/>
    </row>
    <row r="99" spans="1:17" s="281" customFormat="1" x14ac:dyDescent="0.2">
      <c r="A99" s="241"/>
      <c r="H99" s="282"/>
      <c r="I99" s="287"/>
      <c r="J99" s="288"/>
      <c r="K99" s="282"/>
      <c r="L99" s="284"/>
      <c r="M99" s="285"/>
      <c r="N99" s="286"/>
      <c r="O99" s="286"/>
      <c r="P99" s="286"/>
      <c r="Q99" s="241"/>
    </row>
    <row r="100" spans="1:17" s="281" customFormat="1" x14ac:dyDescent="0.2">
      <c r="A100" s="241"/>
      <c r="H100" s="282"/>
      <c r="I100" s="287"/>
      <c r="J100" s="288"/>
      <c r="K100" s="282"/>
      <c r="L100" s="284"/>
      <c r="M100" s="285"/>
      <c r="N100" s="286"/>
      <c r="O100" s="286"/>
      <c r="P100" s="286"/>
      <c r="Q100" s="241"/>
    </row>
    <row r="101" spans="1:17" s="281" customFormat="1" x14ac:dyDescent="0.2">
      <c r="A101" s="241"/>
      <c r="H101" s="282"/>
      <c r="I101" s="287"/>
      <c r="J101" s="288"/>
      <c r="K101" s="282"/>
      <c r="L101" s="284"/>
      <c r="M101" s="285"/>
      <c r="N101" s="286"/>
      <c r="O101" s="286"/>
      <c r="P101" s="286"/>
      <c r="Q101" s="241"/>
    </row>
    <row r="102" spans="1:17" s="281" customFormat="1" x14ac:dyDescent="0.2">
      <c r="A102" s="241"/>
      <c r="H102" s="282"/>
      <c r="I102" s="287"/>
      <c r="J102" s="288"/>
      <c r="K102" s="282"/>
      <c r="L102" s="284"/>
      <c r="M102" s="285"/>
      <c r="N102" s="286"/>
      <c r="O102" s="286"/>
      <c r="P102" s="286"/>
      <c r="Q102" s="241"/>
    </row>
    <row r="103" spans="1:17" s="281" customFormat="1" x14ac:dyDescent="0.2">
      <c r="A103" s="241"/>
      <c r="H103" s="282"/>
      <c r="I103" s="287"/>
      <c r="J103" s="288"/>
      <c r="K103" s="282"/>
      <c r="L103" s="284"/>
      <c r="M103" s="285"/>
      <c r="N103" s="286"/>
      <c r="O103" s="286"/>
      <c r="P103" s="286"/>
      <c r="Q103" s="241"/>
    </row>
    <row r="104" spans="1:17" s="281" customFormat="1" x14ac:dyDescent="0.2">
      <c r="A104" s="241"/>
      <c r="H104" s="282"/>
      <c r="I104" s="287"/>
      <c r="J104" s="288"/>
      <c r="K104" s="282"/>
      <c r="L104" s="284"/>
      <c r="M104" s="285"/>
      <c r="N104" s="286"/>
      <c r="O104" s="286"/>
      <c r="P104" s="286"/>
      <c r="Q104" s="241"/>
    </row>
    <row r="105" spans="1:17" s="281" customFormat="1" x14ac:dyDescent="0.2">
      <c r="A105" s="241"/>
      <c r="H105" s="282"/>
      <c r="I105" s="287"/>
      <c r="J105" s="288"/>
      <c r="K105" s="282"/>
      <c r="L105" s="284"/>
      <c r="M105" s="285"/>
      <c r="N105" s="286"/>
      <c r="O105" s="286"/>
      <c r="P105" s="286"/>
      <c r="Q105" s="241"/>
    </row>
    <row r="106" spans="1:17" s="281" customFormat="1" x14ac:dyDescent="0.2">
      <c r="A106" s="241"/>
      <c r="H106" s="282"/>
      <c r="I106" s="287"/>
      <c r="J106" s="288"/>
      <c r="K106" s="282"/>
      <c r="L106" s="284"/>
      <c r="M106" s="285"/>
      <c r="N106" s="286"/>
      <c r="O106" s="286"/>
      <c r="P106" s="286"/>
      <c r="Q106" s="241"/>
    </row>
    <row r="107" spans="1:17" s="281" customFormat="1" x14ac:dyDescent="0.2">
      <c r="A107" s="241"/>
      <c r="H107" s="282"/>
      <c r="I107" s="287"/>
      <c r="J107" s="288"/>
      <c r="K107" s="282"/>
      <c r="L107" s="284"/>
      <c r="M107" s="285"/>
      <c r="N107" s="286"/>
      <c r="O107" s="286"/>
      <c r="P107" s="286"/>
      <c r="Q107" s="241"/>
    </row>
    <row r="108" spans="1:17" s="281" customFormat="1" x14ac:dyDescent="0.2">
      <c r="A108" s="241"/>
      <c r="H108" s="282"/>
      <c r="I108" s="287"/>
      <c r="J108" s="288"/>
      <c r="K108" s="282"/>
      <c r="L108" s="284"/>
      <c r="M108" s="285"/>
      <c r="N108" s="286"/>
      <c r="O108" s="286"/>
      <c r="P108" s="286"/>
      <c r="Q108" s="241"/>
    </row>
    <row r="109" spans="1:17" s="281" customFormat="1" x14ac:dyDescent="0.2">
      <c r="A109" s="241"/>
      <c r="H109" s="282"/>
      <c r="I109" s="287"/>
      <c r="J109" s="288"/>
      <c r="K109" s="282"/>
      <c r="L109" s="284"/>
      <c r="M109" s="285"/>
      <c r="N109" s="286"/>
      <c r="O109" s="286"/>
      <c r="P109" s="286"/>
      <c r="Q109" s="241"/>
    </row>
    <row r="110" spans="1:17" s="281" customFormat="1" x14ac:dyDescent="0.2">
      <c r="A110" s="241"/>
      <c r="H110" s="282"/>
      <c r="I110" s="287"/>
      <c r="J110" s="288"/>
      <c r="K110" s="282"/>
      <c r="L110" s="284"/>
      <c r="M110" s="285"/>
      <c r="N110" s="286"/>
      <c r="O110" s="286"/>
      <c r="P110" s="286"/>
      <c r="Q110" s="241"/>
    </row>
    <row r="111" spans="1:17" s="281" customFormat="1" x14ac:dyDescent="0.2">
      <c r="A111" s="241"/>
      <c r="H111" s="282"/>
      <c r="I111" s="287"/>
      <c r="J111" s="288"/>
      <c r="K111" s="282"/>
      <c r="L111" s="284"/>
      <c r="M111" s="285"/>
      <c r="N111" s="286"/>
      <c r="O111" s="286"/>
      <c r="P111" s="286"/>
      <c r="Q111" s="241"/>
    </row>
    <row r="112" spans="1:17" s="281" customFormat="1" x14ac:dyDescent="0.2">
      <c r="A112" s="241"/>
      <c r="H112" s="282"/>
      <c r="I112" s="287"/>
      <c r="J112" s="288"/>
      <c r="K112" s="282"/>
      <c r="L112" s="284"/>
      <c r="M112" s="285"/>
      <c r="N112" s="286"/>
      <c r="O112" s="286"/>
      <c r="P112" s="286"/>
      <c r="Q112" s="241"/>
    </row>
    <row r="113" spans="1:17" s="281" customFormat="1" x14ac:dyDescent="0.2">
      <c r="A113" s="241"/>
      <c r="H113" s="282"/>
      <c r="I113" s="287"/>
      <c r="J113" s="288"/>
      <c r="K113" s="282"/>
      <c r="L113" s="284"/>
      <c r="M113" s="285"/>
      <c r="N113" s="286"/>
      <c r="O113" s="286"/>
      <c r="P113" s="286"/>
      <c r="Q113" s="241"/>
    </row>
    <row r="114" spans="1:17" s="281" customFormat="1" x14ac:dyDescent="0.2">
      <c r="A114" s="241"/>
      <c r="H114" s="282"/>
      <c r="I114" s="287"/>
      <c r="J114" s="288"/>
      <c r="K114" s="282"/>
      <c r="L114" s="284"/>
      <c r="M114" s="285"/>
      <c r="N114" s="286"/>
      <c r="O114" s="286"/>
      <c r="P114" s="286"/>
      <c r="Q114" s="241"/>
    </row>
    <row r="115" spans="1:17" s="281" customFormat="1" x14ac:dyDescent="0.2">
      <c r="A115" s="241"/>
      <c r="H115" s="282"/>
      <c r="I115" s="287"/>
      <c r="J115" s="288"/>
      <c r="K115" s="282"/>
      <c r="L115" s="284"/>
      <c r="M115" s="285"/>
      <c r="N115" s="286"/>
      <c r="O115" s="286"/>
      <c r="P115" s="286"/>
      <c r="Q115" s="241"/>
    </row>
    <row r="116" spans="1:17" s="281" customFormat="1" x14ac:dyDescent="0.2">
      <c r="A116" s="241"/>
      <c r="H116" s="282"/>
      <c r="I116" s="287"/>
      <c r="J116" s="288"/>
      <c r="K116" s="282"/>
      <c r="L116" s="284"/>
      <c r="M116" s="285"/>
      <c r="N116" s="286"/>
      <c r="O116" s="286"/>
      <c r="P116" s="286"/>
      <c r="Q116" s="241"/>
    </row>
    <row r="117" spans="1:17" s="281" customFormat="1" x14ac:dyDescent="0.2">
      <c r="A117" s="241"/>
      <c r="H117" s="282"/>
      <c r="I117" s="287"/>
      <c r="J117" s="288"/>
      <c r="K117" s="282"/>
      <c r="L117" s="284"/>
      <c r="M117" s="285"/>
      <c r="N117" s="286"/>
      <c r="O117" s="286"/>
      <c r="P117" s="286"/>
      <c r="Q117" s="241"/>
    </row>
    <row r="118" spans="1:17" s="281" customFormat="1" x14ac:dyDescent="0.2">
      <c r="A118" s="241"/>
      <c r="H118" s="282"/>
      <c r="I118" s="287"/>
      <c r="J118" s="288"/>
      <c r="K118" s="282"/>
      <c r="L118" s="284"/>
      <c r="M118" s="285"/>
      <c r="N118" s="286"/>
      <c r="O118" s="286"/>
      <c r="P118" s="286"/>
      <c r="Q118" s="241"/>
    </row>
    <row r="119" spans="1:17" s="281" customFormat="1" x14ac:dyDescent="0.2">
      <c r="A119" s="241"/>
      <c r="H119" s="282"/>
      <c r="I119" s="287"/>
      <c r="J119" s="288"/>
      <c r="K119" s="282"/>
      <c r="L119" s="284"/>
      <c r="M119" s="285"/>
      <c r="N119" s="286"/>
      <c r="O119" s="286"/>
      <c r="P119" s="286"/>
      <c r="Q119" s="241"/>
    </row>
    <row r="120" spans="1:17" s="281" customFormat="1" x14ac:dyDescent="0.2">
      <c r="A120" s="241"/>
      <c r="H120" s="282"/>
      <c r="I120" s="287"/>
      <c r="J120" s="288"/>
      <c r="K120" s="282"/>
      <c r="L120" s="284"/>
      <c r="M120" s="285"/>
      <c r="N120" s="286"/>
      <c r="O120" s="286"/>
      <c r="P120" s="286"/>
      <c r="Q120" s="241"/>
    </row>
    <row r="121" spans="1:17" s="281" customFormat="1" x14ac:dyDescent="0.2">
      <c r="A121" s="241"/>
      <c r="H121" s="282"/>
      <c r="I121" s="287"/>
      <c r="J121" s="288"/>
      <c r="K121" s="282"/>
      <c r="L121" s="284"/>
      <c r="M121" s="285"/>
      <c r="N121" s="286"/>
      <c r="O121" s="286"/>
      <c r="P121" s="286"/>
      <c r="Q121" s="241"/>
    </row>
    <row r="122" spans="1:17" s="281" customFormat="1" x14ac:dyDescent="0.2">
      <c r="A122" s="241"/>
      <c r="H122" s="282"/>
      <c r="I122" s="287"/>
      <c r="J122" s="288"/>
      <c r="K122" s="282"/>
      <c r="L122" s="284"/>
      <c r="M122" s="285"/>
      <c r="N122" s="286"/>
      <c r="O122" s="286"/>
      <c r="P122" s="286"/>
      <c r="Q122" s="241"/>
    </row>
    <row r="123" spans="1:17" s="281" customFormat="1" x14ac:dyDescent="0.2">
      <c r="A123" s="241"/>
      <c r="H123" s="282"/>
      <c r="I123" s="287"/>
      <c r="J123" s="288"/>
      <c r="K123" s="282"/>
      <c r="L123" s="284"/>
      <c r="M123" s="285"/>
      <c r="N123" s="286"/>
      <c r="O123" s="286"/>
      <c r="P123" s="286"/>
      <c r="Q123" s="241"/>
    </row>
    <row r="124" spans="1:17" s="281" customFormat="1" x14ac:dyDescent="0.2">
      <c r="A124" s="241"/>
      <c r="H124" s="282"/>
      <c r="I124" s="287"/>
      <c r="J124" s="288"/>
      <c r="K124" s="282"/>
      <c r="L124" s="284"/>
      <c r="M124" s="285"/>
      <c r="N124" s="286"/>
      <c r="O124" s="286"/>
      <c r="P124" s="286"/>
      <c r="Q124" s="241"/>
    </row>
    <row r="125" spans="1:17" s="281" customFormat="1" x14ac:dyDescent="0.2">
      <c r="A125" s="241"/>
      <c r="H125" s="282"/>
      <c r="I125" s="287"/>
      <c r="J125" s="288"/>
      <c r="K125" s="282"/>
      <c r="L125" s="284"/>
      <c r="M125" s="285"/>
      <c r="N125" s="286"/>
      <c r="O125" s="286"/>
      <c r="P125" s="286"/>
      <c r="Q125" s="241"/>
    </row>
    <row r="126" spans="1:17" s="281" customFormat="1" x14ac:dyDescent="0.2">
      <c r="A126" s="241"/>
      <c r="H126" s="282"/>
      <c r="I126" s="287"/>
      <c r="J126" s="288"/>
      <c r="K126" s="282"/>
      <c r="L126" s="284"/>
      <c r="M126" s="285"/>
      <c r="N126" s="286"/>
      <c r="O126" s="286"/>
      <c r="P126" s="286"/>
      <c r="Q126" s="241"/>
    </row>
    <row r="127" spans="1:17" s="281" customFormat="1" x14ac:dyDescent="0.2">
      <c r="A127" s="241"/>
      <c r="H127" s="282"/>
      <c r="I127" s="287"/>
      <c r="J127" s="288"/>
      <c r="K127" s="282"/>
      <c r="L127" s="284"/>
      <c r="M127" s="285"/>
      <c r="N127" s="286"/>
      <c r="O127" s="286"/>
      <c r="P127" s="286"/>
      <c r="Q127" s="241"/>
    </row>
    <row r="128" spans="1:17" s="281" customFormat="1" x14ac:dyDescent="0.2">
      <c r="A128" s="241"/>
      <c r="H128" s="282"/>
      <c r="I128" s="287"/>
      <c r="J128" s="288"/>
      <c r="K128" s="282"/>
      <c r="L128" s="284"/>
      <c r="M128" s="285"/>
      <c r="N128" s="286"/>
      <c r="O128" s="286"/>
      <c r="P128" s="286"/>
      <c r="Q128" s="241"/>
    </row>
    <row r="129" spans="1:17" s="281" customFormat="1" x14ac:dyDescent="0.2">
      <c r="A129" s="241"/>
      <c r="H129" s="282"/>
      <c r="I129" s="287"/>
      <c r="J129" s="288"/>
      <c r="K129" s="282"/>
      <c r="L129" s="284"/>
      <c r="M129" s="285"/>
      <c r="N129" s="286"/>
      <c r="O129" s="286"/>
      <c r="P129" s="286"/>
      <c r="Q129" s="241"/>
    </row>
    <row r="130" spans="1:17" s="281" customFormat="1" x14ac:dyDescent="0.2">
      <c r="A130" s="241"/>
      <c r="H130" s="282"/>
      <c r="I130" s="287"/>
      <c r="J130" s="288"/>
      <c r="K130" s="282"/>
      <c r="L130" s="284"/>
      <c r="M130" s="285"/>
      <c r="N130" s="286"/>
      <c r="O130" s="286"/>
      <c r="P130" s="286"/>
      <c r="Q130" s="241"/>
    </row>
    <row r="131" spans="1:17" s="281" customFormat="1" x14ac:dyDescent="0.2">
      <c r="A131" s="241"/>
      <c r="H131" s="282"/>
      <c r="I131" s="287"/>
      <c r="J131" s="288"/>
      <c r="K131" s="282"/>
      <c r="L131" s="284"/>
      <c r="M131" s="285"/>
      <c r="N131" s="286"/>
      <c r="O131" s="286"/>
      <c r="P131" s="286"/>
      <c r="Q131" s="241"/>
    </row>
    <row r="132" spans="1:17" s="281" customFormat="1" x14ac:dyDescent="0.2">
      <c r="A132" s="241"/>
      <c r="H132" s="282"/>
      <c r="I132" s="287"/>
      <c r="J132" s="288"/>
      <c r="K132" s="282"/>
      <c r="L132" s="284"/>
      <c r="M132" s="285"/>
      <c r="N132" s="286"/>
      <c r="O132" s="286"/>
      <c r="P132" s="286"/>
      <c r="Q132" s="241"/>
    </row>
    <row r="133" spans="1:17" s="281" customFormat="1" x14ac:dyDescent="0.2">
      <c r="A133" s="241"/>
      <c r="H133" s="282"/>
      <c r="I133" s="287"/>
      <c r="J133" s="288"/>
      <c r="K133" s="282"/>
      <c r="L133" s="284"/>
      <c r="M133" s="285"/>
      <c r="N133" s="286"/>
      <c r="O133" s="286"/>
      <c r="P133" s="286"/>
      <c r="Q133" s="241"/>
    </row>
    <row r="134" spans="1:17" s="281" customFormat="1" x14ac:dyDescent="0.2">
      <c r="A134" s="241"/>
      <c r="H134" s="282"/>
      <c r="I134" s="287"/>
      <c r="J134" s="288"/>
      <c r="K134" s="282"/>
      <c r="L134" s="284"/>
      <c r="M134" s="285"/>
      <c r="N134" s="286"/>
      <c r="O134" s="286"/>
      <c r="P134" s="286"/>
      <c r="Q134" s="241"/>
    </row>
    <row r="135" spans="1:17" s="281" customFormat="1" x14ac:dyDescent="0.2">
      <c r="A135" s="241"/>
      <c r="H135" s="282"/>
      <c r="I135" s="287"/>
      <c r="J135" s="288"/>
      <c r="K135" s="282"/>
      <c r="L135" s="284"/>
      <c r="M135" s="285"/>
      <c r="N135" s="286"/>
      <c r="O135" s="286"/>
      <c r="P135" s="286"/>
      <c r="Q135" s="241"/>
    </row>
    <row r="136" spans="1:17" s="281" customFormat="1" x14ac:dyDescent="0.2">
      <c r="A136" s="241"/>
      <c r="H136" s="282"/>
      <c r="I136" s="287"/>
      <c r="J136" s="288"/>
      <c r="K136" s="282"/>
      <c r="L136" s="284"/>
      <c r="M136" s="285"/>
      <c r="N136" s="286"/>
      <c r="O136" s="286"/>
      <c r="P136" s="286"/>
      <c r="Q136" s="241"/>
    </row>
    <row r="137" spans="1:17" s="281" customFormat="1" x14ac:dyDescent="0.2">
      <c r="A137" s="241"/>
      <c r="H137" s="282"/>
      <c r="I137" s="287"/>
      <c r="J137" s="288"/>
      <c r="K137" s="282"/>
      <c r="L137" s="284"/>
      <c r="M137" s="285"/>
      <c r="N137" s="286"/>
      <c r="O137" s="286"/>
      <c r="P137" s="286"/>
      <c r="Q137" s="241"/>
    </row>
    <row r="138" spans="1:17" s="281" customFormat="1" x14ac:dyDescent="0.2">
      <c r="A138" s="241"/>
      <c r="H138" s="282"/>
      <c r="I138" s="287"/>
      <c r="J138" s="288"/>
      <c r="K138" s="282"/>
      <c r="L138" s="284"/>
      <c r="M138" s="285"/>
      <c r="N138" s="286"/>
      <c r="O138" s="286"/>
      <c r="P138" s="286"/>
      <c r="Q138" s="241"/>
    </row>
    <row r="139" spans="1:17" s="281" customFormat="1" x14ac:dyDescent="0.2">
      <c r="A139" s="241"/>
      <c r="H139" s="282"/>
      <c r="I139" s="287"/>
      <c r="J139" s="288"/>
      <c r="K139" s="282"/>
      <c r="L139" s="284"/>
      <c r="M139" s="285"/>
      <c r="N139" s="286"/>
      <c r="O139" s="286"/>
      <c r="P139" s="286"/>
      <c r="Q139" s="241"/>
    </row>
    <row r="140" spans="1:17" s="281" customFormat="1" x14ac:dyDescent="0.2">
      <c r="A140" s="241"/>
      <c r="H140" s="282"/>
      <c r="I140" s="287"/>
      <c r="J140" s="288"/>
      <c r="K140" s="282"/>
      <c r="L140" s="284"/>
      <c r="M140" s="285"/>
      <c r="N140" s="286"/>
      <c r="O140" s="286"/>
      <c r="P140" s="286"/>
      <c r="Q140" s="241"/>
    </row>
    <row r="141" spans="1:17" s="281" customFormat="1" x14ac:dyDescent="0.2">
      <c r="A141" s="241"/>
      <c r="H141" s="282"/>
      <c r="I141" s="287"/>
      <c r="J141" s="288"/>
      <c r="K141" s="282"/>
      <c r="L141" s="284"/>
      <c r="M141" s="285"/>
      <c r="N141" s="286"/>
      <c r="O141" s="286"/>
      <c r="P141" s="286"/>
      <c r="Q141" s="241"/>
    </row>
  </sheetData>
  <sheetProtection selectLockedCells="1"/>
  <autoFilter ref="A8:P22" xr:uid="{00000000-0009-0000-0000-00000B000000}"/>
  <mergeCells count="4">
    <mergeCell ref="A1:P1"/>
    <mergeCell ref="I2:L2"/>
    <mergeCell ref="O2:P2"/>
    <mergeCell ref="N23:O23"/>
  </mergeCells>
  <printOptions horizontalCentered="1"/>
  <pageMargins left="0.19685039370078741" right="0.19685039370078741" top="0.78740157480314965" bottom="0.78740157480314965" header="0.51181102362204722" footer="0.51181102362204722"/>
  <pageSetup paperSize="9" scale="71" fitToHeight="0" orientation="landscape" r:id="rId1"/>
  <headerFooter alignWithMargins="0">
    <oddHeader>&amp;CReinigung Zweckverband Gymnasium Oberhaching</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92D050"/>
    <pageSetUpPr fitToPage="1"/>
  </sheetPr>
  <dimension ref="A1:Q150"/>
  <sheetViews>
    <sheetView zoomScale="80" zoomScaleNormal="80" zoomScaleSheetLayoutView="80" zoomScalePageLayoutView="70" workbookViewId="0">
      <selection activeCell="F3" sqref="F3"/>
    </sheetView>
  </sheetViews>
  <sheetFormatPr baseColWidth="10" defaultColWidth="11.44140625" defaultRowHeight="12.6" x14ac:dyDescent="0.2"/>
  <cols>
    <col min="1" max="1" width="12" style="241" customWidth="1"/>
    <col min="2" max="2" width="6.6640625" style="281" customWidth="1"/>
    <col min="3" max="3" width="7.5546875" style="281" customWidth="1"/>
    <col min="4" max="4" width="27.5546875" style="241" customWidth="1"/>
    <col min="5" max="5" width="8.109375" style="281" customWidth="1"/>
    <col min="6" max="6" width="10.5546875" style="281" customWidth="1"/>
    <col min="7" max="7" width="14.5546875" style="281" customWidth="1"/>
    <col min="8" max="8" width="14.5546875" style="282" customWidth="1"/>
    <col min="9" max="9" width="8" style="287" customWidth="1"/>
    <col min="10" max="10" width="7.6640625" style="288" customWidth="1"/>
    <col min="11" max="11" width="17.88671875" style="282" customWidth="1"/>
    <col min="12" max="12" width="12.5546875" style="284" customWidth="1"/>
    <col min="13" max="13" width="12" style="285" customWidth="1"/>
    <col min="14" max="14" width="10.33203125" style="286" customWidth="1"/>
    <col min="15" max="15" width="13.5546875" style="286" customWidth="1"/>
    <col min="16" max="16" width="16.109375" style="286" customWidth="1"/>
    <col min="17" max="17" width="18.33203125" style="286" customWidth="1"/>
    <col min="18" max="16384" width="11.44140625" style="241"/>
  </cols>
  <sheetData>
    <row r="1" spans="1:17" ht="22.5" customHeight="1" x14ac:dyDescent="0.2">
      <c r="A1" s="457" t="s">
        <v>400</v>
      </c>
      <c r="B1" s="457"/>
      <c r="C1" s="457"/>
      <c r="D1" s="457"/>
      <c r="E1" s="457"/>
      <c r="F1" s="457"/>
      <c r="G1" s="457"/>
      <c r="H1" s="457"/>
      <c r="I1" s="457"/>
      <c r="J1" s="457"/>
      <c r="K1" s="457"/>
      <c r="L1" s="457"/>
      <c r="M1" s="457"/>
      <c r="N1" s="457"/>
      <c r="O1" s="457"/>
      <c r="P1" s="457"/>
      <c r="Q1" s="457"/>
    </row>
    <row r="2" spans="1:17" s="248" customFormat="1" ht="52.2" customHeight="1" x14ac:dyDescent="0.3">
      <c r="A2" s="242" t="s">
        <v>2</v>
      </c>
      <c r="B2" s="125" t="str">
        <f>Kunde</f>
        <v>Zweckverband Staatliches Gymnasium Oberhaching</v>
      </c>
      <c r="C2" s="126"/>
      <c r="D2" s="125"/>
      <c r="E2" s="243"/>
      <c r="F2" s="243"/>
      <c r="G2" s="244"/>
      <c r="H2" s="245" t="s">
        <v>3</v>
      </c>
      <c r="I2" s="512">
        <f>Basisinfo!E5</f>
        <v>0</v>
      </c>
      <c r="J2" s="512"/>
      <c r="K2" s="512"/>
      <c r="L2" s="512"/>
      <c r="M2" s="246"/>
      <c r="N2" s="247"/>
      <c r="O2" s="245" t="s">
        <v>1</v>
      </c>
      <c r="P2" s="513">
        <f>Basisinfo!E3</f>
        <v>0</v>
      </c>
      <c r="Q2" s="513"/>
    </row>
    <row r="3" spans="1:17" s="248" customFormat="1" ht="27" customHeight="1" x14ac:dyDescent="0.3">
      <c r="A3" s="244" t="s">
        <v>5</v>
      </c>
      <c r="B3" s="125" t="s">
        <v>401</v>
      </c>
      <c r="C3" s="126"/>
      <c r="D3" s="125"/>
      <c r="E3" s="243"/>
      <c r="F3" s="243"/>
      <c r="H3" s="249"/>
      <c r="I3" s="250"/>
      <c r="J3" s="251"/>
      <c r="K3" s="249"/>
      <c r="L3" s="252"/>
      <c r="M3" s="246"/>
      <c r="N3" s="247"/>
      <c r="O3" s="245"/>
      <c r="P3" s="245"/>
      <c r="Q3" s="245"/>
    </row>
    <row r="4" spans="1:17" s="248" customFormat="1" ht="6" customHeight="1" x14ac:dyDescent="0.3">
      <c r="A4" s="244"/>
      <c r="B4" s="244"/>
      <c r="C4" s="242"/>
      <c r="D4" s="244"/>
      <c r="E4" s="243"/>
      <c r="F4" s="243"/>
      <c r="H4" s="249"/>
      <c r="I4" s="250"/>
      <c r="J4" s="251"/>
      <c r="K4" s="249"/>
      <c r="L4" s="252"/>
      <c r="M4" s="246"/>
      <c r="N4" s="247"/>
      <c r="O4" s="245"/>
      <c r="P4" s="253"/>
      <c r="Q4" s="252"/>
    </row>
    <row r="5" spans="1:17" s="248" customFormat="1" ht="5.4" customHeight="1" x14ac:dyDescent="0.3">
      <c r="A5" s="244"/>
      <c r="B5" s="244"/>
      <c r="C5" s="242"/>
      <c r="D5" s="244"/>
      <c r="E5" s="243"/>
      <c r="F5" s="243"/>
      <c r="H5" s="249"/>
      <c r="I5" s="250"/>
      <c r="J5" s="251"/>
      <c r="K5" s="249"/>
      <c r="L5" s="252"/>
      <c r="M5" s="246"/>
      <c r="N5" s="247"/>
      <c r="O5" s="247"/>
      <c r="P5" s="253"/>
      <c r="Q5" s="252"/>
    </row>
    <row r="6" spans="1:17" ht="27" customHeight="1" x14ac:dyDescent="0.2">
      <c r="A6" s="164"/>
      <c r="B6" s="164"/>
      <c r="C6" s="164"/>
      <c r="D6" s="164"/>
      <c r="E6" s="164"/>
      <c r="F6" s="164"/>
      <c r="G6" s="165" t="s">
        <v>316</v>
      </c>
      <c r="H6" s="166">
        <f>SUBTOTAL(9,H9:H424)</f>
        <v>581.16000000000008</v>
      </c>
      <c r="I6" s="164"/>
      <c r="J6" s="164"/>
      <c r="K6" s="166">
        <f>SUBTOTAL(9,K9:K424)</f>
        <v>75371.100000000006</v>
      </c>
      <c r="L6" s="167">
        <f>IF(ISERROR(K6/M6),0,(K6/M6))</f>
        <v>0</v>
      </c>
      <c r="M6" s="168">
        <f>SUBTOTAL(9,M9:M795)</f>
        <v>0</v>
      </c>
      <c r="N6" s="164"/>
      <c r="O6" s="164"/>
      <c r="P6" s="169">
        <f>SUBTOTAL(9,P9:P424)</f>
        <v>0</v>
      </c>
      <c r="Q6" s="169">
        <f>SUBTOTAL(9,Q9:Q424)</f>
        <v>0</v>
      </c>
    </row>
    <row r="7" spans="1:17" ht="26.4" customHeight="1" x14ac:dyDescent="0.2">
      <c r="A7" s="170"/>
      <c r="B7" s="170"/>
      <c r="C7" s="170"/>
      <c r="D7" s="170"/>
      <c r="E7" s="170"/>
      <c r="F7" s="254"/>
      <c r="G7" s="171" t="s">
        <v>317</v>
      </c>
      <c r="H7" s="172">
        <f>SUM(H$9:H$424)</f>
        <v>581.16000000000008</v>
      </c>
      <c r="I7" s="170"/>
      <c r="J7" s="170"/>
      <c r="K7" s="172">
        <f>SUM(K$9:K$424)</f>
        <v>75371.100000000006</v>
      </c>
      <c r="L7" s="173">
        <f>IF(ISERROR(K7/M7),0,(K7/M7))</f>
        <v>0</v>
      </c>
      <c r="M7" s="174">
        <f>SUM(M$9:M$795)</f>
        <v>0</v>
      </c>
      <c r="N7" s="170"/>
      <c r="O7" s="170"/>
      <c r="P7" s="255">
        <f>SUM(P$9:P$424)</f>
        <v>0</v>
      </c>
      <c r="Q7" s="255">
        <f>SUM(Q$9:Q$424)</f>
        <v>0</v>
      </c>
    </row>
    <row r="8" spans="1:17" s="262" customFormat="1" ht="39.6" customHeight="1" x14ac:dyDescent="0.3">
      <c r="A8" s="351" t="s">
        <v>318</v>
      </c>
      <c r="B8" s="351" t="s">
        <v>159</v>
      </c>
      <c r="C8" s="351" t="s">
        <v>160</v>
      </c>
      <c r="D8" s="351" t="s">
        <v>161</v>
      </c>
      <c r="E8" s="351" t="s">
        <v>283</v>
      </c>
      <c r="F8" s="351" t="s">
        <v>319</v>
      </c>
      <c r="G8" s="351" t="s">
        <v>320</v>
      </c>
      <c r="H8" s="352" t="s">
        <v>17</v>
      </c>
      <c r="I8" s="352" t="s">
        <v>139</v>
      </c>
      <c r="J8" s="353" t="s">
        <v>162</v>
      </c>
      <c r="K8" s="352" t="s">
        <v>163</v>
      </c>
      <c r="L8" s="354" t="s">
        <v>164</v>
      </c>
      <c r="M8" s="355" t="s">
        <v>165</v>
      </c>
      <c r="N8" s="356" t="s">
        <v>166</v>
      </c>
      <c r="O8" s="356" t="s">
        <v>321</v>
      </c>
      <c r="P8" s="356" t="s">
        <v>322</v>
      </c>
      <c r="Q8" s="356" t="s">
        <v>167</v>
      </c>
    </row>
    <row r="9" spans="1:17" s="269" customFormat="1" ht="22.5" customHeight="1" x14ac:dyDescent="0.3">
      <c r="A9" s="263" t="s">
        <v>371</v>
      </c>
      <c r="B9" s="263" t="s">
        <v>289</v>
      </c>
      <c r="C9" s="264"/>
      <c r="D9" s="265" t="s">
        <v>440</v>
      </c>
      <c r="E9" s="263" t="s">
        <v>29</v>
      </c>
      <c r="F9" s="263" t="s">
        <v>840</v>
      </c>
      <c r="G9" s="265" t="s">
        <v>226</v>
      </c>
      <c r="H9" s="127">
        <v>23.84</v>
      </c>
      <c r="I9" s="263" t="str">
        <f>VLOOKUP(F9,'Leistungswerte UHR'!$C$6:$F$68,3,FALSE)</f>
        <v>W3</v>
      </c>
      <c r="J9" s="263">
        <f>VLOOKUP(I9,'Turnus BY'!D$10:E$26,2,FALSE)</f>
        <v>114</v>
      </c>
      <c r="K9" s="127">
        <f t="shared" ref="K9:K31" si="0">+H9*J9</f>
        <v>2717.7599999999998</v>
      </c>
      <c r="L9" s="266">
        <f>VLOOKUP(F9,'Leistungswerte UHR'!$C$6:$F$68,4,FALSE)</f>
        <v>0</v>
      </c>
      <c r="M9" s="267">
        <f t="shared" ref="M9:M31" si="1">IF(ISERROR(K9/L9),0,K9/L9)</f>
        <v>0</v>
      </c>
      <c r="N9" s="422">
        <f>'SVS UHR'!$F$77</f>
        <v>0</v>
      </c>
      <c r="O9" s="128">
        <f t="shared" ref="O9:O31" si="2">IF(ISERROR(H9/L9*N9),0,H9/L9*N9)</f>
        <v>0</v>
      </c>
      <c r="P9" s="128">
        <f>Q9/12</f>
        <v>0</v>
      </c>
      <c r="Q9" s="268">
        <f t="shared" ref="Q9:Q31" si="3">+M9*N9</f>
        <v>0</v>
      </c>
    </row>
    <row r="10" spans="1:17" s="269" customFormat="1" ht="22.5" customHeight="1" x14ac:dyDescent="0.3">
      <c r="A10" s="263" t="s">
        <v>371</v>
      </c>
      <c r="B10" s="263" t="s">
        <v>289</v>
      </c>
      <c r="C10" s="264"/>
      <c r="D10" s="265" t="s">
        <v>222</v>
      </c>
      <c r="E10" s="263" t="s">
        <v>34</v>
      </c>
      <c r="F10" s="263" t="s">
        <v>496</v>
      </c>
      <c r="G10" s="265" t="s">
        <v>226</v>
      </c>
      <c r="H10" s="127">
        <v>13.51</v>
      </c>
      <c r="I10" s="263" t="str">
        <f>VLOOKUP(F10,'Leistungswerte UHR'!$C$6:$F$68,3,FALSE)</f>
        <v>W5</v>
      </c>
      <c r="J10" s="263">
        <f>VLOOKUP(I10,'Turnus BY'!D$10:E$26,2,FALSE)</f>
        <v>190</v>
      </c>
      <c r="K10" s="127">
        <f t="shared" si="0"/>
        <v>2566.9</v>
      </c>
      <c r="L10" s="266">
        <f>VLOOKUP(F10,'Leistungswerte UHR'!$C$6:$F$68,4,FALSE)</f>
        <v>0</v>
      </c>
      <c r="M10" s="267">
        <f t="shared" si="1"/>
        <v>0</v>
      </c>
      <c r="N10" s="422">
        <f>'SVS UHR'!$F$77</f>
        <v>0</v>
      </c>
      <c r="O10" s="128">
        <f t="shared" si="2"/>
        <v>0</v>
      </c>
      <c r="P10" s="128">
        <f t="shared" ref="P10:P31" si="4">Q10/12</f>
        <v>0</v>
      </c>
      <c r="Q10" s="268">
        <f t="shared" si="3"/>
        <v>0</v>
      </c>
    </row>
    <row r="11" spans="1:17" s="269" customFormat="1" ht="22.5" customHeight="1" x14ac:dyDescent="0.3">
      <c r="A11" s="263" t="s">
        <v>371</v>
      </c>
      <c r="B11" s="263" t="s">
        <v>289</v>
      </c>
      <c r="C11" s="264"/>
      <c r="D11" s="265" t="s">
        <v>439</v>
      </c>
      <c r="E11" s="263" t="s">
        <v>34</v>
      </c>
      <c r="F11" s="263" t="s">
        <v>496</v>
      </c>
      <c r="G11" s="265" t="s">
        <v>226</v>
      </c>
      <c r="H11" s="127">
        <v>14.2</v>
      </c>
      <c r="I11" s="263" t="str">
        <f>VLOOKUP(F11,'Leistungswerte UHR'!$C$6:$F$68,3,FALSE)</f>
        <v>W5</v>
      </c>
      <c r="J11" s="263">
        <f>VLOOKUP(I11,'Turnus BY'!D$10:E$26,2,FALSE)</f>
        <v>190</v>
      </c>
      <c r="K11" s="127">
        <f t="shared" si="0"/>
        <v>2698</v>
      </c>
      <c r="L11" s="266">
        <f>VLOOKUP(F11,'Leistungswerte UHR'!$C$6:$F$68,4,FALSE)</f>
        <v>0</v>
      </c>
      <c r="M11" s="267">
        <f t="shared" si="1"/>
        <v>0</v>
      </c>
      <c r="N11" s="422">
        <f>'SVS UHR'!$F$77</f>
        <v>0</v>
      </c>
      <c r="O11" s="128">
        <f t="shared" si="2"/>
        <v>0</v>
      </c>
      <c r="P11" s="128">
        <f t="shared" si="4"/>
        <v>0</v>
      </c>
      <c r="Q11" s="268">
        <f t="shared" si="3"/>
        <v>0</v>
      </c>
    </row>
    <row r="12" spans="1:17" s="269" customFormat="1" ht="22.5" customHeight="1" x14ac:dyDescent="0.3">
      <c r="A12" s="263" t="s">
        <v>371</v>
      </c>
      <c r="B12" s="263" t="s">
        <v>289</v>
      </c>
      <c r="C12" s="264"/>
      <c r="D12" s="265" t="s">
        <v>441</v>
      </c>
      <c r="E12" s="263" t="s">
        <v>30</v>
      </c>
      <c r="F12" s="263" t="s">
        <v>843</v>
      </c>
      <c r="G12" s="265" t="s">
        <v>225</v>
      </c>
      <c r="H12" s="127">
        <v>14.62</v>
      </c>
      <c r="I12" s="263" t="str">
        <f>VLOOKUP(F12,'Leistungswerte UHR'!$C$6:$F$68,3,FALSE)</f>
        <v>W3</v>
      </c>
      <c r="J12" s="263">
        <f>VLOOKUP(I12,'Turnus BY'!D$10:E$26,2,FALSE)</f>
        <v>114</v>
      </c>
      <c r="K12" s="127">
        <f t="shared" si="0"/>
        <v>1666.6799999999998</v>
      </c>
      <c r="L12" s="266">
        <f>VLOOKUP(F12,'Leistungswerte UHR'!$C$6:$F$68,4,FALSE)</f>
        <v>0</v>
      </c>
      <c r="M12" s="267">
        <f t="shared" si="1"/>
        <v>0</v>
      </c>
      <c r="N12" s="422">
        <f>'SVS UHR'!$F$77</f>
        <v>0</v>
      </c>
      <c r="O12" s="128">
        <f t="shared" si="2"/>
        <v>0</v>
      </c>
      <c r="P12" s="128">
        <f t="shared" si="4"/>
        <v>0</v>
      </c>
      <c r="Q12" s="268">
        <f t="shared" si="3"/>
        <v>0</v>
      </c>
    </row>
    <row r="13" spans="1:17" s="269" customFormat="1" ht="22.5" customHeight="1" x14ac:dyDescent="0.3">
      <c r="A13" s="263" t="s">
        <v>371</v>
      </c>
      <c r="B13" s="263" t="s">
        <v>289</v>
      </c>
      <c r="C13" s="264"/>
      <c r="D13" s="265" t="s">
        <v>308</v>
      </c>
      <c r="E13" s="263" t="s">
        <v>38</v>
      </c>
      <c r="F13" s="263" t="s">
        <v>492</v>
      </c>
      <c r="G13" s="265" t="s">
        <v>173</v>
      </c>
      <c r="H13" s="127">
        <v>4.3899999999999997</v>
      </c>
      <c r="I13" s="263" t="str">
        <f>VLOOKUP(F13,'Leistungswerte UHR'!$C$6:$F$68,3,FALSE)</f>
        <v>kR</v>
      </c>
      <c r="J13" s="263">
        <f>VLOOKUP(I13,'Turnus BY'!D$10:E$26,2,FALSE)</f>
        <v>0</v>
      </c>
      <c r="K13" s="127">
        <f t="shared" si="0"/>
        <v>0</v>
      </c>
      <c r="L13" s="266">
        <f>VLOOKUP(F13,'Leistungswerte UHR'!$C$6:$F$68,4,FALSE)</f>
        <v>0</v>
      </c>
      <c r="M13" s="267">
        <f t="shared" si="1"/>
        <v>0</v>
      </c>
      <c r="N13" s="422">
        <f>'SVS UHR'!$F$77</f>
        <v>0</v>
      </c>
      <c r="O13" s="128">
        <f t="shared" si="2"/>
        <v>0</v>
      </c>
      <c r="P13" s="128">
        <f t="shared" si="4"/>
        <v>0</v>
      </c>
      <c r="Q13" s="268">
        <f t="shared" si="3"/>
        <v>0</v>
      </c>
    </row>
    <row r="14" spans="1:17" s="269" customFormat="1" ht="22.5" customHeight="1" x14ac:dyDescent="0.3">
      <c r="A14" s="263" t="s">
        <v>371</v>
      </c>
      <c r="B14" s="263" t="s">
        <v>289</v>
      </c>
      <c r="C14" s="264"/>
      <c r="D14" s="265" t="s">
        <v>442</v>
      </c>
      <c r="E14" s="263" t="s">
        <v>38</v>
      </c>
      <c r="F14" s="263" t="s">
        <v>492</v>
      </c>
      <c r="G14" s="265" t="s">
        <v>173</v>
      </c>
      <c r="H14" s="127">
        <v>16.63</v>
      </c>
      <c r="I14" s="263" t="str">
        <f>VLOOKUP(F14,'Leistungswerte UHR'!$C$6:$F$68,3,FALSE)</f>
        <v>kR</v>
      </c>
      <c r="J14" s="263">
        <f>VLOOKUP(I14,'Turnus BY'!D$10:E$26,2,FALSE)</f>
        <v>0</v>
      </c>
      <c r="K14" s="127">
        <f t="shared" si="0"/>
        <v>0</v>
      </c>
      <c r="L14" s="266">
        <f>VLOOKUP(F14,'Leistungswerte UHR'!$C$6:$F$68,4,FALSE)</f>
        <v>0</v>
      </c>
      <c r="M14" s="267">
        <f t="shared" si="1"/>
        <v>0</v>
      </c>
      <c r="N14" s="422">
        <f>'SVS UHR'!$F$77</f>
        <v>0</v>
      </c>
      <c r="O14" s="128">
        <f t="shared" si="2"/>
        <v>0</v>
      </c>
      <c r="P14" s="128">
        <f t="shared" si="4"/>
        <v>0</v>
      </c>
      <c r="Q14" s="268">
        <f t="shared" si="3"/>
        <v>0</v>
      </c>
    </row>
    <row r="15" spans="1:17" s="269" customFormat="1" ht="22.5" customHeight="1" x14ac:dyDescent="0.3">
      <c r="A15" s="263" t="s">
        <v>371</v>
      </c>
      <c r="B15" s="263" t="s">
        <v>289</v>
      </c>
      <c r="C15" s="264"/>
      <c r="D15" s="265" t="s">
        <v>168</v>
      </c>
      <c r="E15" s="263" t="s">
        <v>29</v>
      </c>
      <c r="F15" s="263" t="s">
        <v>840</v>
      </c>
      <c r="G15" s="265" t="s">
        <v>226</v>
      </c>
      <c r="H15" s="127">
        <v>29.88</v>
      </c>
      <c r="I15" s="263" t="str">
        <f>VLOOKUP(F15,'Leistungswerte UHR'!$C$6:$F$68,3,FALSE)</f>
        <v>W3</v>
      </c>
      <c r="J15" s="263">
        <f>VLOOKUP(I15,'Turnus BY'!D$10:E$26,2,FALSE)</f>
        <v>114</v>
      </c>
      <c r="K15" s="127">
        <f t="shared" si="0"/>
        <v>3406.3199999999997</v>
      </c>
      <c r="L15" s="266">
        <f>VLOOKUP(F15,'Leistungswerte UHR'!$C$6:$F$68,4,FALSE)</f>
        <v>0</v>
      </c>
      <c r="M15" s="267">
        <f t="shared" si="1"/>
        <v>0</v>
      </c>
      <c r="N15" s="422">
        <f>'SVS UHR'!$F$77</f>
        <v>0</v>
      </c>
      <c r="O15" s="128">
        <f t="shared" si="2"/>
        <v>0</v>
      </c>
      <c r="P15" s="128">
        <f t="shared" si="4"/>
        <v>0</v>
      </c>
      <c r="Q15" s="268">
        <f t="shared" si="3"/>
        <v>0</v>
      </c>
    </row>
    <row r="16" spans="1:17" s="269" customFormat="1" ht="22.5" customHeight="1" x14ac:dyDescent="0.3">
      <c r="A16" s="263" t="s">
        <v>371</v>
      </c>
      <c r="B16" s="263" t="s">
        <v>289</v>
      </c>
      <c r="C16" s="264" t="s">
        <v>630</v>
      </c>
      <c r="D16" s="265" t="s">
        <v>885</v>
      </c>
      <c r="E16" s="263" t="s">
        <v>37</v>
      </c>
      <c r="F16" s="263" t="s">
        <v>839</v>
      </c>
      <c r="G16" s="265" t="s">
        <v>633</v>
      </c>
      <c r="H16" s="127">
        <v>23.96</v>
      </c>
      <c r="I16" s="263" t="str">
        <f>VLOOKUP(F16,'Leistungswerte UHR'!$C$6:$F$68,3,FALSE)</f>
        <v>W3</v>
      </c>
      <c r="J16" s="263">
        <f>VLOOKUP(I16,'Turnus BY'!D$10:E$26,2,FALSE)</f>
        <v>114</v>
      </c>
      <c r="K16" s="127">
        <f t="shared" si="0"/>
        <v>2731.44</v>
      </c>
      <c r="L16" s="266">
        <f>VLOOKUP(F16,'Leistungswerte UHR'!$C$6:$F$68,4,FALSE)</f>
        <v>0</v>
      </c>
      <c r="M16" s="267">
        <f>IF(ISERROR(K16/L16),0,K16/L16)</f>
        <v>0</v>
      </c>
      <c r="N16" s="422">
        <f>'SVS UHR'!$F$77</f>
        <v>0</v>
      </c>
      <c r="O16" s="128">
        <f t="shared" si="2"/>
        <v>0</v>
      </c>
      <c r="P16" s="128">
        <f>Q16/12</f>
        <v>0</v>
      </c>
      <c r="Q16" s="268">
        <f>+M16*N16</f>
        <v>0</v>
      </c>
    </row>
    <row r="17" spans="1:17" s="269" customFormat="1" ht="22.5" customHeight="1" x14ac:dyDescent="0.3">
      <c r="A17" s="263" t="s">
        <v>371</v>
      </c>
      <c r="B17" s="263" t="s">
        <v>289</v>
      </c>
      <c r="C17" s="264" t="s">
        <v>631</v>
      </c>
      <c r="D17" s="265" t="s">
        <v>886</v>
      </c>
      <c r="E17" s="263" t="s">
        <v>37</v>
      </c>
      <c r="F17" s="263" t="s">
        <v>839</v>
      </c>
      <c r="G17" s="265" t="s">
        <v>633</v>
      </c>
      <c r="H17" s="127">
        <v>72.58</v>
      </c>
      <c r="I17" s="263" t="str">
        <f>VLOOKUP(F17,'Leistungswerte UHR'!$C$6:$F$68,3,FALSE)</f>
        <v>W3</v>
      </c>
      <c r="J17" s="263">
        <f>VLOOKUP(I17,'Turnus BY'!D$10:E$26,2,FALSE)</f>
        <v>114</v>
      </c>
      <c r="K17" s="127">
        <f t="shared" si="0"/>
        <v>8274.119999999999</v>
      </c>
      <c r="L17" s="266">
        <f>VLOOKUP(F17,'Leistungswerte UHR'!$C$6:$F$68,4,FALSE)</f>
        <v>0</v>
      </c>
      <c r="M17" s="267">
        <f t="shared" si="1"/>
        <v>0</v>
      </c>
      <c r="N17" s="422">
        <f>'SVS UHR'!$F$77</f>
        <v>0</v>
      </c>
      <c r="O17" s="128">
        <f t="shared" si="2"/>
        <v>0</v>
      </c>
      <c r="P17" s="128">
        <f t="shared" si="4"/>
        <v>0</v>
      </c>
      <c r="Q17" s="268">
        <f t="shared" si="3"/>
        <v>0</v>
      </c>
    </row>
    <row r="18" spans="1:17" s="269" customFormat="1" ht="22.5" customHeight="1" x14ac:dyDescent="0.3">
      <c r="A18" s="263" t="s">
        <v>371</v>
      </c>
      <c r="B18" s="263" t="s">
        <v>289</v>
      </c>
      <c r="C18" s="264" t="s">
        <v>632</v>
      </c>
      <c r="D18" s="265" t="s">
        <v>886</v>
      </c>
      <c r="E18" s="263" t="s">
        <v>37</v>
      </c>
      <c r="F18" s="263" t="s">
        <v>839</v>
      </c>
      <c r="G18" s="265" t="s">
        <v>633</v>
      </c>
      <c r="H18" s="127">
        <v>74.12</v>
      </c>
      <c r="I18" s="263" t="str">
        <f>VLOOKUP(F18,'Leistungswerte UHR'!$C$6:$F$68,3,FALSE)</f>
        <v>W3</v>
      </c>
      <c r="J18" s="263">
        <f>VLOOKUP(I18,'Turnus BY'!D$10:E$26,2,FALSE)</f>
        <v>114</v>
      </c>
      <c r="K18" s="127">
        <f t="shared" si="0"/>
        <v>8449.68</v>
      </c>
      <c r="L18" s="266">
        <f>VLOOKUP(F18,'Leistungswerte UHR'!$C$6:$F$68,4,FALSE)</f>
        <v>0</v>
      </c>
      <c r="M18" s="267">
        <f t="shared" si="1"/>
        <v>0</v>
      </c>
      <c r="N18" s="422">
        <f>'SVS UHR'!$F$77</f>
        <v>0</v>
      </c>
      <c r="O18" s="128">
        <f t="shared" si="2"/>
        <v>0</v>
      </c>
      <c r="P18" s="128">
        <f t="shared" si="4"/>
        <v>0</v>
      </c>
      <c r="Q18" s="268">
        <f t="shared" si="3"/>
        <v>0</v>
      </c>
    </row>
    <row r="19" spans="1:17" s="269" customFormat="1" ht="28.95" customHeight="1" x14ac:dyDescent="0.3">
      <c r="A19" s="263" t="s">
        <v>371</v>
      </c>
      <c r="B19" s="263" t="s">
        <v>169</v>
      </c>
      <c r="C19" s="264"/>
      <c r="D19" s="265" t="s">
        <v>641</v>
      </c>
      <c r="E19" s="263" t="s">
        <v>29</v>
      </c>
      <c r="F19" s="263" t="s">
        <v>458</v>
      </c>
      <c r="G19" s="331" t="s">
        <v>642</v>
      </c>
      <c r="H19" s="127">
        <v>25.27</v>
      </c>
      <c r="I19" s="263" t="str">
        <f>VLOOKUP(F19,'Leistungswerte UHR'!$C$6:$F$68,3,FALSE)</f>
        <v>W5</v>
      </c>
      <c r="J19" s="263">
        <f>VLOOKUP(I19,'Turnus BY'!D$10:E$26,2,FALSE)</f>
        <v>190</v>
      </c>
      <c r="K19" s="127">
        <f t="shared" si="0"/>
        <v>4801.3</v>
      </c>
      <c r="L19" s="266">
        <f>VLOOKUP(F19,'Leistungswerte UHR'!$C$6:$F$68,4,FALSE)</f>
        <v>0</v>
      </c>
      <c r="M19" s="267">
        <f t="shared" si="1"/>
        <v>0</v>
      </c>
      <c r="N19" s="422">
        <f>'SVS UHR'!$F$77</f>
        <v>0</v>
      </c>
      <c r="O19" s="128">
        <f t="shared" si="2"/>
        <v>0</v>
      </c>
      <c r="P19" s="128">
        <f t="shared" si="4"/>
        <v>0</v>
      </c>
      <c r="Q19" s="268">
        <f t="shared" si="3"/>
        <v>0</v>
      </c>
    </row>
    <row r="20" spans="1:17" s="269" customFormat="1" ht="22.5" customHeight="1" x14ac:dyDescent="0.3">
      <c r="A20" s="263" t="s">
        <v>371</v>
      </c>
      <c r="B20" s="263" t="s">
        <v>169</v>
      </c>
      <c r="C20" s="264"/>
      <c r="D20" s="265" t="s">
        <v>168</v>
      </c>
      <c r="E20" s="263" t="s">
        <v>29</v>
      </c>
      <c r="F20" s="263" t="s">
        <v>458</v>
      </c>
      <c r="G20" s="265" t="s">
        <v>226</v>
      </c>
      <c r="H20" s="127">
        <v>8.17</v>
      </c>
      <c r="I20" s="263" t="str">
        <f>VLOOKUP(F20,'Leistungswerte UHR'!$C$6:$F$68,3,FALSE)</f>
        <v>W5</v>
      </c>
      <c r="J20" s="263">
        <f>VLOOKUP(I20,'Turnus BY'!D$10:E$26,2,FALSE)</f>
        <v>190</v>
      </c>
      <c r="K20" s="127">
        <f t="shared" si="0"/>
        <v>1552.3</v>
      </c>
      <c r="L20" s="266">
        <f>VLOOKUP(F20,'Leistungswerte UHR'!$C$6:$F$68,4,FALSE)</f>
        <v>0</v>
      </c>
      <c r="M20" s="267">
        <f t="shared" si="1"/>
        <v>0</v>
      </c>
      <c r="N20" s="422">
        <f>'SVS UHR'!$F$77</f>
        <v>0</v>
      </c>
      <c r="O20" s="128">
        <f t="shared" si="2"/>
        <v>0</v>
      </c>
      <c r="P20" s="128">
        <f t="shared" si="4"/>
        <v>0</v>
      </c>
      <c r="Q20" s="268">
        <f t="shared" si="3"/>
        <v>0</v>
      </c>
    </row>
    <row r="21" spans="1:17" s="269" customFormat="1" ht="19.5" customHeight="1" x14ac:dyDescent="0.3">
      <c r="A21" s="263" t="s">
        <v>371</v>
      </c>
      <c r="B21" s="263" t="s">
        <v>169</v>
      </c>
      <c r="C21" s="264"/>
      <c r="D21" s="265" t="s">
        <v>443</v>
      </c>
      <c r="E21" s="263" t="s">
        <v>38</v>
      </c>
      <c r="F21" s="263" t="s">
        <v>492</v>
      </c>
      <c r="G21" s="265" t="s">
        <v>226</v>
      </c>
      <c r="H21" s="127">
        <v>4.3600000000000003</v>
      </c>
      <c r="I21" s="263" t="str">
        <f>VLOOKUP(F21,'Leistungswerte UHR'!$C$6:$F$68,3,FALSE)</f>
        <v>kR</v>
      </c>
      <c r="J21" s="263">
        <f>VLOOKUP(I21,'Turnus BY'!D$10:E$26,2,FALSE)</f>
        <v>0</v>
      </c>
      <c r="K21" s="127">
        <f t="shared" si="0"/>
        <v>0</v>
      </c>
      <c r="L21" s="266">
        <f>VLOOKUP(F21,'Leistungswerte UHR'!$C$6:$F$68,4,FALSE)</f>
        <v>0</v>
      </c>
      <c r="M21" s="267">
        <f t="shared" si="1"/>
        <v>0</v>
      </c>
      <c r="N21" s="422">
        <f>'SVS UHR'!$F$77</f>
        <v>0</v>
      </c>
      <c r="O21" s="128">
        <f t="shared" si="2"/>
        <v>0</v>
      </c>
      <c r="P21" s="128">
        <f t="shared" si="4"/>
        <v>0</v>
      </c>
      <c r="Q21" s="268">
        <f t="shared" si="3"/>
        <v>0</v>
      </c>
    </row>
    <row r="22" spans="1:17" s="269" customFormat="1" ht="19.5" customHeight="1" x14ac:dyDescent="0.3">
      <c r="A22" s="263" t="s">
        <v>371</v>
      </c>
      <c r="B22" s="263" t="s">
        <v>169</v>
      </c>
      <c r="C22" s="264"/>
      <c r="D22" s="265" t="s">
        <v>230</v>
      </c>
      <c r="E22" s="263" t="s">
        <v>38</v>
      </c>
      <c r="F22" s="263" t="s">
        <v>492</v>
      </c>
      <c r="G22" s="265" t="s">
        <v>226</v>
      </c>
      <c r="H22" s="127">
        <v>3.92</v>
      </c>
      <c r="I22" s="263" t="str">
        <f>VLOOKUP(F22,'Leistungswerte UHR'!$C$6:$F$68,3,FALSE)</f>
        <v>kR</v>
      </c>
      <c r="J22" s="263">
        <f>VLOOKUP(I22,'Turnus BY'!D$10:E$26,2,FALSE)</f>
        <v>0</v>
      </c>
      <c r="K22" s="127">
        <f t="shared" si="0"/>
        <v>0</v>
      </c>
      <c r="L22" s="266">
        <f>VLOOKUP(F22,'Leistungswerte UHR'!$C$6:$F$68,4,FALSE)</f>
        <v>0</v>
      </c>
      <c r="M22" s="267">
        <f t="shared" si="1"/>
        <v>0</v>
      </c>
      <c r="N22" s="422">
        <f>'SVS UHR'!$F$77</f>
        <v>0</v>
      </c>
      <c r="O22" s="128">
        <f t="shared" si="2"/>
        <v>0</v>
      </c>
      <c r="P22" s="128">
        <f t="shared" si="4"/>
        <v>0</v>
      </c>
      <c r="Q22" s="268">
        <f t="shared" si="3"/>
        <v>0</v>
      </c>
    </row>
    <row r="23" spans="1:17" s="269" customFormat="1" ht="19.5" customHeight="1" x14ac:dyDescent="0.3">
      <c r="A23" s="263" t="s">
        <v>371</v>
      </c>
      <c r="B23" s="263" t="s">
        <v>169</v>
      </c>
      <c r="C23" s="264"/>
      <c r="D23" s="265" t="s">
        <v>235</v>
      </c>
      <c r="E23" s="263" t="s">
        <v>34</v>
      </c>
      <c r="F23" s="263" t="s">
        <v>496</v>
      </c>
      <c r="G23" s="265" t="s">
        <v>226</v>
      </c>
      <c r="H23" s="127">
        <v>4.3600000000000003</v>
      </c>
      <c r="I23" s="263" t="str">
        <f>VLOOKUP(F23,'Leistungswerte UHR'!$C$6:$F$68,3,FALSE)</f>
        <v>W5</v>
      </c>
      <c r="J23" s="263">
        <f>VLOOKUP(I23,'Turnus BY'!D$10:E$26,2,FALSE)</f>
        <v>190</v>
      </c>
      <c r="K23" s="127">
        <f t="shared" si="0"/>
        <v>828.40000000000009</v>
      </c>
      <c r="L23" s="266">
        <f>VLOOKUP(F23,'Leistungswerte UHR'!$C$6:$F$68,4,FALSE)</f>
        <v>0</v>
      </c>
      <c r="M23" s="267">
        <f t="shared" si="1"/>
        <v>0</v>
      </c>
      <c r="N23" s="422">
        <f>'SVS UHR'!$F$77</f>
        <v>0</v>
      </c>
      <c r="O23" s="128">
        <f t="shared" si="2"/>
        <v>0</v>
      </c>
      <c r="P23" s="128">
        <f t="shared" si="4"/>
        <v>0</v>
      </c>
      <c r="Q23" s="268">
        <f t="shared" si="3"/>
        <v>0</v>
      </c>
    </row>
    <row r="24" spans="1:17" s="269" customFormat="1" ht="19.5" customHeight="1" x14ac:dyDescent="0.3">
      <c r="A24" s="263" t="s">
        <v>371</v>
      </c>
      <c r="B24" s="263" t="s">
        <v>169</v>
      </c>
      <c r="C24" s="264"/>
      <c r="D24" s="265" t="s">
        <v>199</v>
      </c>
      <c r="E24" s="263" t="s">
        <v>38</v>
      </c>
      <c r="F24" s="263" t="s">
        <v>492</v>
      </c>
      <c r="G24" s="265" t="s">
        <v>226</v>
      </c>
      <c r="H24" s="127">
        <v>3.61</v>
      </c>
      <c r="I24" s="263" t="str">
        <f>VLOOKUP(F24,'Leistungswerte UHR'!$C$6:$F$68,3,FALSE)</f>
        <v>kR</v>
      </c>
      <c r="J24" s="263">
        <f>VLOOKUP(I24,'Turnus BY'!D$10:E$26,2,FALSE)</f>
        <v>0</v>
      </c>
      <c r="K24" s="127">
        <f t="shared" si="0"/>
        <v>0</v>
      </c>
      <c r="L24" s="266">
        <f>VLOOKUP(F24,'Leistungswerte UHR'!$C$6:$F$68,4,FALSE)</f>
        <v>0</v>
      </c>
      <c r="M24" s="267">
        <f t="shared" si="1"/>
        <v>0</v>
      </c>
      <c r="N24" s="422">
        <f>'SVS UHR'!$F$77</f>
        <v>0</v>
      </c>
      <c r="O24" s="128">
        <f t="shared" si="2"/>
        <v>0</v>
      </c>
      <c r="P24" s="128">
        <f t="shared" si="4"/>
        <v>0</v>
      </c>
      <c r="Q24" s="268">
        <f t="shared" si="3"/>
        <v>0</v>
      </c>
    </row>
    <row r="25" spans="1:17" s="269" customFormat="1" ht="19.5" customHeight="1" x14ac:dyDescent="0.3">
      <c r="A25" s="263" t="s">
        <v>371</v>
      </c>
      <c r="B25" s="263" t="s">
        <v>169</v>
      </c>
      <c r="C25" s="264"/>
      <c r="D25" s="265" t="s">
        <v>444</v>
      </c>
      <c r="E25" s="263" t="s">
        <v>29</v>
      </c>
      <c r="F25" s="263" t="s">
        <v>458</v>
      </c>
      <c r="G25" s="265" t="s">
        <v>226</v>
      </c>
      <c r="H25" s="127">
        <v>19.309999999999999</v>
      </c>
      <c r="I25" s="263" t="str">
        <f>VLOOKUP(F25,'Leistungswerte UHR'!$C$6:$F$68,3,FALSE)</f>
        <v>W5</v>
      </c>
      <c r="J25" s="263">
        <f>VLOOKUP(I25,'Turnus BY'!D$10:E$26,2,FALSE)</f>
        <v>190</v>
      </c>
      <c r="K25" s="127">
        <f t="shared" si="0"/>
        <v>3668.8999999999996</v>
      </c>
      <c r="L25" s="266">
        <f>VLOOKUP(F25,'Leistungswerte UHR'!$C$6:$F$68,4,FALSE)</f>
        <v>0</v>
      </c>
      <c r="M25" s="267">
        <f t="shared" si="1"/>
        <v>0</v>
      </c>
      <c r="N25" s="422">
        <f>'SVS UHR'!$F$77</f>
        <v>0</v>
      </c>
      <c r="O25" s="128">
        <f t="shared" si="2"/>
        <v>0</v>
      </c>
      <c r="P25" s="128">
        <f t="shared" si="4"/>
        <v>0</v>
      </c>
      <c r="Q25" s="268">
        <f t="shared" si="3"/>
        <v>0</v>
      </c>
    </row>
    <row r="26" spans="1:17" s="269" customFormat="1" ht="19.5" customHeight="1" x14ac:dyDescent="0.3">
      <c r="A26" s="263" t="s">
        <v>371</v>
      </c>
      <c r="B26" s="263" t="s">
        <v>169</v>
      </c>
      <c r="C26" s="264"/>
      <c r="D26" s="265" t="s">
        <v>445</v>
      </c>
      <c r="E26" s="263" t="s">
        <v>38</v>
      </c>
      <c r="F26" s="263" t="s">
        <v>492</v>
      </c>
      <c r="G26" s="265" t="s">
        <v>226</v>
      </c>
      <c r="H26" s="127">
        <v>40.9</v>
      </c>
      <c r="I26" s="263" t="str">
        <f>VLOOKUP(F26,'Leistungswerte UHR'!$C$6:$F$68,3,FALSE)</f>
        <v>kR</v>
      </c>
      <c r="J26" s="263">
        <f>VLOOKUP(I26,'Turnus BY'!D$10:E$26,2,FALSE)</f>
        <v>0</v>
      </c>
      <c r="K26" s="127">
        <f t="shared" si="0"/>
        <v>0</v>
      </c>
      <c r="L26" s="266">
        <f>VLOOKUP(F26,'Leistungswerte UHR'!$C$6:$F$68,4,FALSE)</f>
        <v>0</v>
      </c>
      <c r="M26" s="267">
        <f t="shared" si="1"/>
        <v>0</v>
      </c>
      <c r="N26" s="422">
        <f>'SVS UHR'!$F$77</f>
        <v>0</v>
      </c>
      <c r="O26" s="128">
        <f t="shared" si="2"/>
        <v>0</v>
      </c>
      <c r="P26" s="128">
        <f t="shared" si="4"/>
        <v>0</v>
      </c>
      <c r="Q26" s="268">
        <f t="shared" si="3"/>
        <v>0</v>
      </c>
    </row>
    <row r="27" spans="1:17" s="269" customFormat="1" ht="19.5" customHeight="1" x14ac:dyDescent="0.3">
      <c r="A27" s="263" t="s">
        <v>371</v>
      </c>
      <c r="B27" s="263" t="s">
        <v>169</v>
      </c>
      <c r="C27" s="264"/>
      <c r="D27" s="265" t="s">
        <v>446</v>
      </c>
      <c r="E27" s="263" t="s">
        <v>38</v>
      </c>
      <c r="F27" s="263" t="s">
        <v>492</v>
      </c>
      <c r="G27" s="265" t="s">
        <v>226</v>
      </c>
      <c r="H27" s="127">
        <v>11.25</v>
      </c>
      <c r="I27" s="263" t="str">
        <f>VLOOKUP(F27,'Leistungswerte UHR'!$C$6:$F$68,3,FALSE)</f>
        <v>kR</v>
      </c>
      <c r="J27" s="263">
        <f>VLOOKUP(I27,'Turnus BY'!D$10:E$26,2,FALSE)</f>
        <v>0</v>
      </c>
      <c r="K27" s="127">
        <f t="shared" si="0"/>
        <v>0</v>
      </c>
      <c r="L27" s="266">
        <f>VLOOKUP(F27,'Leistungswerte UHR'!$C$6:$F$68,4,FALSE)</f>
        <v>0</v>
      </c>
      <c r="M27" s="267">
        <f t="shared" si="1"/>
        <v>0</v>
      </c>
      <c r="N27" s="422">
        <f>'SVS UHR'!$F$77</f>
        <v>0</v>
      </c>
      <c r="O27" s="128">
        <f t="shared" si="2"/>
        <v>0</v>
      </c>
      <c r="P27" s="128">
        <f t="shared" si="4"/>
        <v>0</v>
      </c>
      <c r="Q27" s="268">
        <f t="shared" si="3"/>
        <v>0</v>
      </c>
    </row>
    <row r="28" spans="1:17" s="269" customFormat="1" ht="19.5" customHeight="1" x14ac:dyDescent="0.3">
      <c r="A28" s="263" t="s">
        <v>371</v>
      </c>
      <c r="B28" s="263" t="s">
        <v>169</v>
      </c>
      <c r="C28" s="264"/>
      <c r="D28" s="265" t="s">
        <v>447</v>
      </c>
      <c r="E28" s="263" t="s">
        <v>38</v>
      </c>
      <c r="F28" s="263" t="s">
        <v>492</v>
      </c>
      <c r="G28" s="265" t="s">
        <v>226</v>
      </c>
      <c r="H28" s="127">
        <v>3.81</v>
      </c>
      <c r="I28" s="263" t="str">
        <f>VLOOKUP(F28,'Leistungswerte UHR'!$C$6:$F$68,3,FALSE)</f>
        <v>kR</v>
      </c>
      <c r="J28" s="263">
        <f>VLOOKUP(I28,'Turnus BY'!D$10:E$26,2,FALSE)</f>
        <v>0</v>
      </c>
      <c r="K28" s="127">
        <f t="shared" si="0"/>
        <v>0</v>
      </c>
      <c r="L28" s="266">
        <f>VLOOKUP(F28,'Leistungswerte UHR'!$C$6:$F$68,4,FALSE)</f>
        <v>0</v>
      </c>
      <c r="M28" s="267">
        <f t="shared" si="1"/>
        <v>0</v>
      </c>
      <c r="N28" s="422">
        <f>'SVS UHR'!$F$77</f>
        <v>0</v>
      </c>
      <c r="O28" s="128">
        <f t="shared" si="2"/>
        <v>0</v>
      </c>
      <c r="P28" s="128">
        <f t="shared" si="4"/>
        <v>0</v>
      </c>
      <c r="Q28" s="268">
        <f t="shared" si="3"/>
        <v>0</v>
      </c>
    </row>
    <row r="29" spans="1:17" s="269" customFormat="1" ht="19.5" customHeight="1" x14ac:dyDescent="0.3">
      <c r="A29" s="263" t="s">
        <v>371</v>
      </c>
      <c r="B29" s="263" t="s">
        <v>169</v>
      </c>
      <c r="C29" s="264"/>
      <c r="D29" s="265" t="s">
        <v>448</v>
      </c>
      <c r="E29" s="263" t="s">
        <v>29</v>
      </c>
      <c r="F29" s="263" t="s">
        <v>458</v>
      </c>
      <c r="G29" s="265" t="s">
        <v>226</v>
      </c>
      <c r="H29" s="127">
        <v>19.309999999999999</v>
      </c>
      <c r="I29" s="263" t="str">
        <f>VLOOKUP(F29,'Leistungswerte UHR'!$C$6:$F$68,3,FALSE)</f>
        <v>W5</v>
      </c>
      <c r="J29" s="263">
        <f>VLOOKUP(I29,'Turnus BY'!D$10:E$26,2,FALSE)</f>
        <v>190</v>
      </c>
      <c r="K29" s="127">
        <f t="shared" si="0"/>
        <v>3668.8999999999996</v>
      </c>
      <c r="L29" s="266">
        <f>VLOOKUP(F29,'Leistungswerte UHR'!$C$6:$F$68,4,FALSE)</f>
        <v>0</v>
      </c>
      <c r="M29" s="267">
        <f t="shared" si="1"/>
        <v>0</v>
      </c>
      <c r="N29" s="422">
        <f>'SVS UHR'!$F$77</f>
        <v>0</v>
      </c>
      <c r="O29" s="128">
        <f t="shared" si="2"/>
        <v>0</v>
      </c>
      <c r="P29" s="128">
        <f t="shared" si="4"/>
        <v>0</v>
      </c>
      <c r="Q29" s="268">
        <f t="shared" si="3"/>
        <v>0</v>
      </c>
    </row>
    <row r="30" spans="1:17" s="269" customFormat="1" ht="19.5" customHeight="1" x14ac:dyDescent="0.3">
      <c r="A30" s="263" t="s">
        <v>371</v>
      </c>
      <c r="B30" s="263" t="s">
        <v>169</v>
      </c>
      <c r="C30" s="264"/>
      <c r="D30" s="265" t="s">
        <v>228</v>
      </c>
      <c r="E30" s="263" t="s">
        <v>212</v>
      </c>
      <c r="F30" s="263" t="s">
        <v>501</v>
      </c>
      <c r="G30" s="265" t="s">
        <v>226</v>
      </c>
      <c r="H30" s="127">
        <v>134.16</v>
      </c>
      <c r="I30" s="263" t="str">
        <f>VLOOKUP(F30,'Leistungswerte UHR'!$C$6:$F$68,3,FALSE)</f>
        <v>W5</v>
      </c>
      <c r="J30" s="263">
        <f>VLOOKUP(I30,'Turnus BY'!D$10:E$26,2,FALSE)</f>
        <v>190</v>
      </c>
      <c r="K30" s="127">
        <f t="shared" si="0"/>
        <v>25490.399999999998</v>
      </c>
      <c r="L30" s="266">
        <f>VLOOKUP(F30,'Leistungswerte UHR'!$C$6:$F$68,4,FALSE)</f>
        <v>0</v>
      </c>
      <c r="M30" s="267">
        <f t="shared" si="1"/>
        <v>0</v>
      </c>
      <c r="N30" s="422">
        <f>'SVS UHR'!$F$77</f>
        <v>0</v>
      </c>
      <c r="O30" s="128">
        <f t="shared" si="2"/>
        <v>0</v>
      </c>
      <c r="P30" s="128">
        <f t="shared" si="4"/>
        <v>0</v>
      </c>
      <c r="Q30" s="268">
        <f t="shared" si="3"/>
        <v>0</v>
      </c>
    </row>
    <row r="31" spans="1:17" s="269" customFormat="1" ht="19.5" customHeight="1" x14ac:dyDescent="0.3">
      <c r="A31" s="263" t="s">
        <v>371</v>
      </c>
      <c r="B31" s="263" t="s">
        <v>169</v>
      </c>
      <c r="C31" s="264"/>
      <c r="D31" s="291" t="s">
        <v>640</v>
      </c>
      <c r="E31" s="263" t="s">
        <v>35</v>
      </c>
      <c r="F31" s="263" t="s">
        <v>494</v>
      </c>
      <c r="G31" s="291" t="s">
        <v>226</v>
      </c>
      <c r="H31" s="127">
        <v>15</v>
      </c>
      <c r="I31" s="263" t="str">
        <f>VLOOKUP(F31,'Leistungswerte UHR'!$C$6:$F$68,3,FALSE)</f>
        <v>W5</v>
      </c>
      <c r="J31" s="263">
        <f>VLOOKUP(I31,'Turnus BY'!D$10:E$26,2,FALSE)</f>
        <v>190</v>
      </c>
      <c r="K31" s="127">
        <f t="shared" si="0"/>
        <v>2850</v>
      </c>
      <c r="L31" s="266">
        <f>VLOOKUP(F31,'Leistungswerte UHR'!$C$6:$F$68,4,FALSE)</f>
        <v>0</v>
      </c>
      <c r="M31" s="267">
        <f t="shared" si="1"/>
        <v>0</v>
      </c>
      <c r="N31" s="422">
        <f>'SVS UHR'!$F$77</f>
        <v>0</v>
      </c>
      <c r="O31" s="128">
        <f t="shared" si="2"/>
        <v>0</v>
      </c>
      <c r="P31" s="128">
        <f t="shared" si="4"/>
        <v>0</v>
      </c>
      <c r="Q31" s="268">
        <f t="shared" si="3"/>
        <v>0</v>
      </c>
    </row>
    <row r="32" spans="1:17" ht="17.25" customHeight="1" x14ac:dyDescent="0.2">
      <c r="A32" s="271"/>
      <c r="B32" s="272"/>
      <c r="C32" s="272"/>
      <c r="D32" s="271"/>
      <c r="E32" s="272"/>
      <c r="F32" s="272"/>
      <c r="G32" s="272"/>
      <c r="H32" s="273"/>
      <c r="I32" s="274"/>
      <c r="J32" s="275"/>
      <c r="K32" s="273"/>
      <c r="L32" s="276"/>
      <c r="M32" s="277"/>
      <c r="N32" s="511"/>
      <c r="O32" s="511"/>
      <c r="P32" s="278"/>
      <c r="Q32" s="279"/>
    </row>
    <row r="33" spans="1:17" x14ac:dyDescent="0.2">
      <c r="B33" s="280"/>
      <c r="G33" s="241"/>
      <c r="I33" s="241"/>
      <c r="J33" s="283"/>
      <c r="K33" s="241"/>
    </row>
    <row r="34" spans="1:17" x14ac:dyDescent="0.2">
      <c r="B34" s="280"/>
      <c r="G34" s="241"/>
      <c r="I34" s="241"/>
      <c r="J34" s="283"/>
      <c r="K34" s="241"/>
    </row>
    <row r="35" spans="1:17" x14ac:dyDescent="0.2">
      <c r="D35" s="281"/>
      <c r="G35" s="241"/>
      <c r="I35" s="241"/>
      <c r="J35" s="283"/>
      <c r="K35" s="241"/>
    </row>
    <row r="36" spans="1:17" x14ac:dyDescent="0.2">
      <c r="C36" s="241"/>
      <c r="D36" s="281"/>
    </row>
    <row r="37" spans="1:17" x14ac:dyDescent="0.2">
      <c r="C37" s="241"/>
      <c r="D37" s="281"/>
    </row>
    <row r="38" spans="1:17" x14ac:dyDescent="0.2">
      <c r="C38" s="241"/>
      <c r="D38" s="281"/>
    </row>
    <row r="39" spans="1:17" x14ac:dyDescent="0.2">
      <c r="C39" s="241"/>
      <c r="D39" s="281"/>
    </row>
    <row r="40" spans="1:17" x14ac:dyDescent="0.2">
      <c r="B40" s="241"/>
      <c r="C40" s="241"/>
      <c r="D40" s="281"/>
    </row>
    <row r="41" spans="1:17" x14ac:dyDescent="0.2">
      <c r="C41" s="241"/>
      <c r="D41" s="281"/>
    </row>
    <row r="42" spans="1:17" x14ac:dyDescent="0.2">
      <c r="D42" s="281"/>
    </row>
    <row r="43" spans="1:17" x14ac:dyDescent="0.2">
      <c r="D43" s="281"/>
    </row>
    <row r="44" spans="1:17" x14ac:dyDescent="0.2">
      <c r="D44" s="281"/>
    </row>
    <row r="45" spans="1:17" x14ac:dyDescent="0.2">
      <c r="D45" s="281"/>
    </row>
    <row r="46" spans="1:17" s="281" customFormat="1" x14ac:dyDescent="0.2">
      <c r="A46" s="241"/>
      <c r="H46" s="282"/>
      <c r="I46" s="287"/>
      <c r="J46" s="288"/>
      <c r="K46" s="282"/>
      <c r="L46" s="284"/>
      <c r="M46" s="285"/>
      <c r="N46" s="286"/>
      <c r="O46" s="286"/>
      <c r="P46" s="286"/>
      <c r="Q46" s="286"/>
    </row>
    <row r="47" spans="1:17" s="281" customFormat="1" x14ac:dyDescent="0.2">
      <c r="A47" s="241"/>
      <c r="H47" s="282"/>
      <c r="I47" s="287"/>
      <c r="J47" s="288"/>
      <c r="K47" s="282"/>
      <c r="L47" s="284"/>
      <c r="M47" s="285"/>
      <c r="N47" s="286"/>
      <c r="O47" s="286"/>
      <c r="P47" s="286"/>
      <c r="Q47" s="286"/>
    </row>
    <row r="48" spans="1:17" s="281" customFormat="1" x14ac:dyDescent="0.2">
      <c r="A48" s="241"/>
      <c r="H48" s="282"/>
      <c r="I48" s="287"/>
      <c r="J48" s="288"/>
      <c r="K48" s="282"/>
      <c r="L48" s="284"/>
      <c r="M48" s="285"/>
      <c r="N48" s="286"/>
      <c r="O48" s="286"/>
      <c r="P48" s="286"/>
      <c r="Q48" s="286"/>
    </row>
    <row r="49" spans="1:17" s="281" customFormat="1" x14ac:dyDescent="0.2">
      <c r="A49" s="241"/>
      <c r="H49" s="282"/>
      <c r="I49" s="287"/>
      <c r="J49" s="288"/>
      <c r="K49" s="282"/>
      <c r="L49" s="284"/>
      <c r="M49" s="285"/>
      <c r="N49" s="286"/>
      <c r="O49" s="286"/>
      <c r="P49" s="286"/>
      <c r="Q49" s="286"/>
    </row>
    <row r="50" spans="1:17" s="281" customFormat="1" x14ac:dyDescent="0.2">
      <c r="A50" s="241"/>
      <c r="H50" s="282"/>
      <c r="I50" s="287"/>
      <c r="J50" s="288"/>
      <c r="K50" s="282"/>
      <c r="L50" s="284"/>
      <c r="M50" s="285"/>
      <c r="N50" s="286"/>
      <c r="O50" s="286"/>
      <c r="P50" s="286"/>
      <c r="Q50" s="286"/>
    </row>
    <row r="51" spans="1:17" s="281" customFormat="1" x14ac:dyDescent="0.2">
      <c r="A51" s="241"/>
      <c r="H51" s="282"/>
      <c r="I51" s="287"/>
      <c r="J51" s="288"/>
      <c r="K51" s="282"/>
      <c r="L51" s="284"/>
      <c r="M51" s="285"/>
      <c r="N51" s="286"/>
      <c r="O51" s="286"/>
      <c r="P51" s="286"/>
      <c r="Q51" s="286"/>
    </row>
    <row r="52" spans="1:17" s="281" customFormat="1" x14ac:dyDescent="0.2">
      <c r="A52" s="241"/>
      <c r="H52" s="282"/>
      <c r="I52" s="287"/>
      <c r="J52" s="288"/>
      <c r="K52" s="282"/>
      <c r="L52" s="284"/>
      <c r="M52" s="285"/>
      <c r="N52" s="286"/>
      <c r="O52" s="286"/>
      <c r="P52" s="286"/>
      <c r="Q52" s="286"/>
    </row>
    <row r="53" spans="1:17" s="281" customFormat="1" x14ac:dyDescent="0.2">
      <c r="A53" s="241"/>
      <c r="H53" s="282"/>
      <c r="I53" s="287"/>
      <c r="J53" s="288"/>
      <c r="K53" s="282"/>
      <c r="L53" s="284"/>
      <c r="M53" s="285"/>
      <c r="N53" s="286"/>
      <c r="O53" s="286"/>
      <c r="P53" s="286"/>
      <c r="Q53" s="286"/>
    </row>
    <row r="54" spans="1:17" s="281" customFormat="1" x14ac:dyDescent="0.2">
      <c r="A54" s="241"/>
      <c r="H54" s="282"/>
      <c r="I54" s="287"/>
      <c r="J54" s="288"/>
      <c r="K54" s="282"/>
      <c r="L54" s="284"/>
      <c r="M54" s="285"/>
      <c r="N54" s="286"/>
      <c r="O54" s="286"/>
      <c r="P54" s="286"/>
      <c r="Q54" s="286"/>
    </row>
    <row r="55" spans="1:17" s="281" customFormat="1" x14ac:dyDescent="0.2">
      <c r="A55" s="241"/>
      <c r="H55" s="282"/>
      <c r="I55" s="287"/>
      <c r="J55" s="288"/>
      <c r="K55" s="282"/>
      <c r="L55" s="284"/>
      <c r="M55" s="285"/>
      <c r="N55" s="286"/>
      <c r="O55" s="286"/>
      <c r="P55" s="286"/>
      <c r="Q55" s="286"/>
    </row>
    <row r="56" spans="1:17" s="281" customFormat="1" x14ac:dyDescent="0.2">
      <c r="A56" s="241"/>
      <c r="H56" s="282"/>
      <c r="I56" s="287"/>
      <c r="J56" s="288"/>
      <c r="K56" s="282"/>
      <c r="L56" s="284"/>
      <c r="M56" s="285"/>
      <c r="N56" s="286"/>
      <c r="O56" s="286"/>
      <c r="P56" s="286"/>
      <c r="Q56" s="286"/>
    </row>
    <row r="57" spans="1:17" s="281" customFormat="1" x14ac:dyDescent="0.2">
      <c r="A57" s="241"/>
      <c r="H57" s="282"/>
      <c r="I57" s="287"/>
      <c r="J57" s="288"/>
      <c r="K57" s="282"/>
      <c r="L57" s="284"/>
      <c r="M57" s="285"/>
      <c r="N57" s="286"/>
      <c r="O57" s="286"/>
      <c r="P57" s="286"/>
      <c r="Q57" s="286"/>
    </row>
    <row r="58" spans="1:17" s="281" customFormat="1" x14ac:dyDescent="0.2">
      <c r="A58" s="241"/>
      <c r="H58" s="282"/>
      <c r="I58" s="287"/>
      <c r="J58" s="288"/>
      <c r="K58" s="282"/>
      <c r="L58" s="284"/>
      <c r="M58" s="285"/>
      <c r="N58" s="286"/>
      <c r="O58" s="286"/>
      <c r="P58" s="286"/>
      <c r="Q58" s="286"/>
    </row>
    <row r="59" spans="1:17" s="281" customFormat="1" x14ac:dyDescent="0.2">
      <c r="A59" s="241"/>
      <c r="H59" s="282"/>
      <c r="I59" s="287"/>
      <c r="J59" s="288"/>
      <c r="K59" s="282"/>
      <c r="L59" s="284"/>
      <c r="M59" s="285"/>
      <c r="N59" s="286"/>
      <c r="O59" s="286"/>
      <c r="P59" s="286"/>
      <c r="Q59" s="286"/>
    </row>
    <row r="60" spans="1:17" s="281" customFormat="1" x14ac:dyDescent="0.2">
      <c r="A60" s="241"/>
      <c r="H60" s="282"/>
      <c r="I60" s="287"/>
      <c r="J60" s="288"/>
      <c r="K60" s="282"/>
      <c r="L60" s="284"/>
      <c r="M60" s="285"/>
      <c r="N60" s="286"/>
      <c r="O60" s="286"/>
      <c r="P60" s="286"/>
      <c r="Q60" s="286"/>
    </row>
    <row r="61" spans="1:17" s="281" customFormat="1" x14ac:dyDescent="0.2">
      <c r="A61" s="241"/>
      <c r="H61" s="282"/>
      <c r="I61" s="287"/>
      <c r="J61" s="288"/>
      <c r="K61" s="282"/>
      <c r="L61" s="284"/>
      <c r="M61" s="285"/>
      <c r="N61" s="286"/>
      <c r="O61" s="286"/>
      <c r="P61" s="286"/>
      <c r="Q61" s="286"/>
    </row>
    <row r="62" spans="1:17" s="281" customFormat="1" x14ac:dyDescent="0.2">
      <c r="A62" s="241"/>
      <c r="H62" s="282"/>
      <c r="I62" s="287"/>
      <c r="J62" s="288"/>
      <c r="K62" s="282"/>
      <c r="L62" s="284"/>
      <c r="M62" s="285"/>
      <c r="N62" s="286"/>
      <c r="O62" s="286"/>
      <c r="P62" s="286"/>
      <c r="Q62" s="286"/>
    </row>
    <row r="63" spans="1:17" s="281" customFormat="1" x14ac:dyDescent="0.2">
      <c r="A63" s="241"/>
      <c r="H63" s="282"/>
      <c r="I63" s="287"/>
      <c r="J63" s="288"/>
      <c r="K63" s="282"/>
      <c r="L63" s="284"/>
      <c r="M63" s="285"/>
      <c r="N63" s="286"/>
      <c r="O63" s="286"/>
      <c r="P63" s="286"/>
      <c r="Q63" s="286"/>
    </row>
    <row r="64" spans="1:17" s="281" customFormat="1" x14ac:dyDescent="0.2">
      <c r="A64" s="241"/>
      <c r="H64" s="282"/>
      <c r="I64" s="287"/>
      <c r="J64" s="288"/>
      <c r="K64" s="282"/>
      <c r="L64" s="284"/>
      <c r="M64" s="285"/>
      <c r="N64" s="286"/>
      <c r="O64" s="286"/>
      <c r="P64" s="286"/>
      <c r="Q64" s="286"/>
    </row>
    <row r="65" spans="1:17" s="281" customFormat="1" x14ac:dyDescent="0.2">
      <c r="A65" s="241"/>
      <c r="H65" s="282"/>
      <c r="I65" s="287"/>
      <c r="J65" s="288"/>
      <c r="K65" s="282"/>
      <c r="L65" s="284"/>
      <c r="M65" s="285"/>
      <c r="N65" s="286"/>
      <c r="O65" s="286"/>
      <c r="P65" s="286"/>
      <c r="Q65" s="286"/>
    </row>
    <row r="66" spans="1:17" s="281" customFormat="1" x14ac:dyDescent="0.2">
      <c r="A66" s="241"/>
      <c r="H66" s="282"/>
      <c r="I66" s="287"/>
      <c r="J66" s="288"/>
      <c r="K66" s="282"/>
      <c r="L66" s="284"/>
      <c r="M66" s="285"/>
      <c r="N66" s="286"/>
      <c r="O66" s="286"/>
      <c r="P66" s="286"/>
      <c r="Q66" s="286"/>
    </row>
    <row r="67" spans="1:17" s="281" customFormat="1" x14ac:dyDescent="0.2">
      <c r="A67" s="241"/>
      <c r="H67" s="282"/>
      <c r="I67" s="287"/>
      <c r="J67" s="288"/>
      <c r="K67" s="282"/>
      <c r="L67" s="284"/>
      <c r="M67" s="285"/>
      <c r="N67" s="286"/>
      <c r="O67" s="286"/>
      <c r="P67" s="286"/>
      <c r="Q67" s="286"/>
    </row>
    <row r="68" spans="1:17" s="281" customFormat="1" x14ac:dyDescent="0.2">
      <c r="A68" s="241"/>
      <c r="H68" s="282"/>
      <c r="I68" s="287"/>
      <c r="J68" s="288"/>
      <c r="K68" s="282"/>
      <c r="L68" s="284"/>
      <c r="M68" s="285"/>
      <c r="N68" s="286"/>
      <c r="O68" s="286"/>
      <c r="P68" s="286"/>
      <c r="Q68" s="286"/>
    </row>
    <row r="69" spans="1:17" s="281" customFormat="1" x14ac:dyDescent="0.2">
      <c r="A69" s="241"/>
      <c r="H69" s="282"/>
      <c r="I69" s="287"/>
      <c r="J69" s="288"/>
      <c r="K69" s="282"/>
      <c r="L69" s="284"/>
      <c r="M69" s="285"/>
      <c r="N69" s="286"/>
      <c r="O69" s="286"/>
      <c r="P69" s="286"/>
      <c r="Q69" s="286"/>
    </row>
    <row r="70" spans="1:17" s="281" customFormat="1" x14ac:dyDescent="0.2">
      <c r="A70" s="241"/>
      <c r="H70" s="282"/>
      <c r="I70" s="287"/>
      <c r="J70" s="288"/>
      <c r="K70" s="282"/>
      <c r="L70" s="284"/>
      <c r="M70" s="285"/>
      <c r="N70" s="286"/>
      <c r="O70" s="286"/>
      <c r="P70" s="286"/>
      <c r="Q70" s="286"/>
    </row>
    <row r="71" spans="1:17" s="281" customFormat="1" x14ac:dyDescent="0.2">
      <c r="A71" s="241"/>
      <c r="H71" s="282"/>
      <c r="I71" s="287"/>
      <c r="J71" s="288"/>
      <c r="K71" s="282"/>
      <c r="L71" s="284"/>
      <c r="M71" s="285"/>
      <c r="N71" s="286"/>
      <c r="O71" s="286"/>
      <c r="P71" s="286"/>
      <c r="Q71" s="286"/>
    </row>
    <row r="72" spans="1:17" s="281" customFormat="1" x14ac:dyDescent="0.2">
      <c r="A72" s="241"/>
      <c r="H72" s="282"/>
      <c r="I72" s="287"/>
      <c r="J72" s="288"/>
      <c r="K72" s="282"/>
      <c r="L72" s="284"/>
      <c r="M72" s="285"/>
      <c r="N72" s="286"/>
      <c r="O72" s="286"/>
      <c r="P72" s="286"/>
      <c r="Q72" s="286"/>
    </row>
    <row r="73" spans="1:17" s="281" customFormat="1" x14ac:dyDescent="0.2">
      <c r="A73" s="241"/>
      <c r="H73" s="282"/>
      <c r="I73" s="287"/>
      <c r="J73" s="288"/>
      <c r="K73" s="282"/>
      <c r="L73" s="284"/>
      <c r="M73" s="285"/>
      <c r="N73" s="286"/>
      <c r="O73" s="286"/>
      <c r="P73" s="286"/>
      <c r="Q73" s="286"/>
    </row>
    <row r="74" spans="1:17" s="281" customFormat="1" x14ac:dyDescent="0.2">
      <c r="A74" s="241"/>
      <c r="H74" s="282"/>
      <c r="I74" s="287"/>
      <c r="J74" s="288"/>
      <c r="K74" s="282"/>
      <c r="L74" s="284"/>
      <c r="M74" s="285"/>
      <c r="N74" s="286"/>
      <c r="O74" s="286"/>
      <c r="P74" s="286"/>
      <c r="Q74" s="286"/>
    </row>
    <row r="75" spans="1:17" s="281" customFormat="1" x14ac:dyDescent="0.2">
      <c r="A75" s="241"/>
      <c r="H75" s="282"/>
      <c r="I75" s="287"/>
      <c r="J75" s="288"/>
      <c r="K75" s="282"/>
      <c r="L75" s="284"/>
      <c r="M75" s="285"/>
      <c r="N75" s="286"/>
      <c r="O75" s="286"/>
      <c r="P75" s="286"/>
      <c r="Q75" s="286"/>
    </row>
    <row r="76" spans="1:17" s="281" customFormat="1" x14ac:dyDescent="0.2">
      <c r="A76" s="241"/>
      <c r="H76" s="282"/>
      <c r="I76" s="287"/>
      <c r="J76" s="288"/>
      <c r="K76" s="282"/>
      <c r="L76" s="284"/>
      <c r="M76" s="285"/>
      <c r="N76" s="286"/>
      <c r="O76" s="286"/>
      <c r="P76" s="286"/>
      <c r="Q76" s="286"/>
    </row>
    <row r="77" spans="1:17" s="281" customFormat="1" x14ac:dyDescent="0.2">
      <c r="A77" s="241"/>
      <c r="H77" s="282"/>
      <c r="I77" s="287"/>
      <c r="J77" s="288"/>
      <c r="K77" s="282"/>
      <c r="L77" s="284"/>
      <c r="M77" s="285"/>
      <c r="N77" s="286"/>
      <c r="O77" s="286"/>
      <c r="P77" s="286"/>
      <c r="Q77" s="286"/>
    </row>
    <row r="78" spans="1:17" s="281" customFormat="1" x14ac:dyDescent="0.2">
      <c r="A78" s="241"/>
      <c r="H78" s="282"/>
      <c r="I78" s="287"/>
      <c r="J78" s="288"/>
      <c r="K78" s="282"/>
      <c r="L78" s="284"/>
      <c r="M78" s="285"/>
      <c r="N78" s="286"/>
      <c r="O78" s="286"/>
      <c r="P78" s="286"/>
      <c r="Q78" s="286"/>
    </row>
    <row r="79" spans="1:17" s="281" customFormat="1" x14ac:dyDescent="0.2">
      <c r="A79" s="241"/>
      <c r="H79" s="282"/>
      <c r="I79" s="287"/>
      <c r="J79" s="288"/>
      <c r="K79" s="282"/>
      <c r="L79" s="284"/>
      <c r="M79" s="285"/>
      <c r="N79" s="286"/>
      <c r="O79" s="286"/>
      <c r="P79" s="286"/>
      <c r="Q79" s="286"/>
    </row>
    <row r="80" spans="1:17" s="281" customFormat="1" x14ac:dyDescent="0.2">
      <c r="A80" s="241"/>
      <c r="H80" s="282"/>
      <c r="I80" s="287"/>
      <c r="J80" s="288"/>
      <c r="K80" s="282"/>
      <c r="L80" s="284"/>
      <c r="M80" s="285"/>
      <c r="N80" s="286"/>
      <c r="O80" s="286"/>
      <c r="P80" s="286"/>
      <c r="Q80" s="286"/>
    </row>
    <row r="81" spans="1:17" s="281" customFormat="1" x14ac:dyDescent="0.2">
      <c r="A81" s="241"/>
      <c r="H81" s="282"/>
      <c r="I81" s="287"/>
      <c r="J81" s="288"/>
      <c r="K81" s="282"/>
      <c r="L81" s="284"/>
      <c r="M81" s="285"/>
      <c r="N81" s="286"/>
      <c r="O81" s="286"/>
      <c r="P81" s="286"/>
      <c r="Q81" s="286"/>
    </row>
    <row r="82" spans="1:17" s="281" customFormat="1" x14ac:dyDescent="0.2">
      <c r="A82" s="241"/>
      <c r="H82" s="282"/>
      <c r="I82" s="287"/>
      <c r="J82" s="288"/>
      <c r="K82" s="282"/>
      <c r="L82" s="284"/>
      <c r="M82" s="285"/>
      <c r="N82" s="286"/>
      <c r="O82" s="286"/>
      <c r="P82" s="286"/>
      <c r="Q82" s="286"/>
    </row>
    <row r="83" spans="1:17" s="281" customFormat="1" x14ac:dyDescent="0.2">
      <c r="A83" s="241"/>
      <c r="H83" s="282"/>
      <c r="I83" s="287"/>
      <c r="J83" s="288"/>
      <c r="K83" s="282"/>
      <c r="L83" s="284"/>
      <c r="M83" s="285"/>
      <c r="N83" s="286"/>
      <c r="O83" s="286"/>
      <c r="P83" s="286"/>
      <c r="Q83" s="286"/>
    </row>
    <row r="84" spans="1:17" s="281" customFormat="1" x14ac:dyDescent="0.2">
      <c r="A84" s="241"/>
      <c r="H84" s="282"/>
      <c r="I84" s="287"/>
      <c r="J84" s="288"/>
      <c r="K84" s="282"/>
      <c r="L84" s="284"/>
      <c r="M84" s="285"/>
      <c r="N84" s="286"/>
      <c r="O84" s="286"/>
      <c r="P84" s="286"/>
      <c r="Q84" s="286"/>
    </row>
    <row r="85" spans="1:17" s="281" customFormat="1" x14ac:dyDescent="0.2">
      <c r="A85" s="241"/>
      <c r="H85" s="282"/>
      <c r="I85" s="287"/>
      <c r="J85" s="288"/>
      <c r="K85" s="282"/>
      <c r="L85" s="284"/>
      <c r="M85" s="285"/>
      <c r="N85" s="286"/>
      <c r="O85" s="286"/>
      <c r="P85" s="286"/>
      <c r="Q85" s="286"/>
    </row>
    <row r="86" spans="1:17" s="281" customFormat="1" x14ac:dyDescent="0.2">
      <c r="A86" s="241"/>
      <c r="H86" s="282"/>
      <c r="I86" s="287"/>
      <c r="J86" s="288"/>
      <c r="K86" s="282"/>
      <c r="L86" s="284"/>
      <c r="M86" s="285"/>
      <c r="N86" s="286"/>
      <c r="O86" s="286"/>
      <c r="P86" s="286"/>
      <c r="Q86" s="286"/>
    </row>
    <row r="87" spans="1:17" s="281" customFormat="1" x14ac:dyDescent="0.2">
      <c r="A87" s="241"/>
      <c r="H87" s="282"/>
      <c r="I87" s="287"/>
      <c r="J87" s="288"/>
      <c r="K87" s="282"/>
      <c r="L87" s="284"/>
      <c r="M87" s="285"/>
      <c r="N87" s="286"/>
      <c r="O87" s="286"/>
      <c r="P87" s="286"/>
      <c r="Q87" s="286"/>
    </row>
    <row r="88" spans="1:17" s="281" customFormat="1" x14ac:dyDescent="0.2">
      <c r="A88" s="241"/>
      <c r="H88" s="282"/>
      <c r="I88" s="287"/>
      <c r="J88" s="288"/>
      <c r="K88" s="282"/>
      <c r="L88" s="284"/>
      <c r="M88" s="285"/>
      <c r="N88" s="286"/>
      <c r="O88" s="286"/>
      <c r="P88" s="286"/>
      <c r="Q88" s="286"/>
    </row>
    <row r="89" spans="1:17" s="281" customFormat="1" x14ac:dyDescent="0.2">
      <c r="A89" s="241"/>
      <c r="H89" s="282"/>
      <c r="I89" s="287"/>
      <c r="J89" s="288"/>
      <c r="K89" s="282"/>
      <c r="L89" s="284"/>
      <c r="M89" s="285"/>
      <c r="N89" s="286"/>
      <c r="O89" s="286"/>
      <c r="P89" s="286"/>
      <c r="Q89" s="286"/>
    </row>
    <row r="90" spans="1:17" s="281" customFormat="1" x14ac:dyDescent="0.2">
      <c r="A90" s="241"/>
      <c r="H90" s="282"/>
      <c r="I90" s="287"/>
      <c r="J90" s="288"/>
      <c r="K90" s="282"/>
      <c r="L90" s="284"/>
      <c r="M90" s="285"/>
      <c r="N90" s="286"/>
      <c r="O90" s="286"/>
      <c r="P90" s="286"/>
      <c r="Q90" s="286"/>
    </row>
    <row r="91" spans="1:17" s="281" customFormat="1" x14ac:dyDescent="0.2">
      <c r="A91" s="241"/>
      <c r="H91" s="282"/>
      <c r="I91" s="287"/>
      <c r="J91" s="288"/>
      <c r="K91" s="282"/>
      <c r="L91" s="284"/>
      <c r="M91" s="285"/>
      <c r="N91" s="286"/>
      <c r="O91" s="286"/>
      <c r="P91" s="286"/>
      <c r="Q91" s="286"/>
    </row>
    <row r="92" spans="1:17" s="281" customFormat="1" x14ac:dyDescent="0.2">
      <c r="A92" s="241"/>
      <c r="H92" s="282"/>
      <c r="I92" s="287"/>
      <c r="J92" s="288"/>
      <c r="K92" s="282"/>
      <c r="L92" s="284"/>
      <c r="M92" s="285"/>
      <c r="N92" s="286"/>
      <c r="O92" s="286"/>
      <c r="P92" s="286"/>
      <c r="Q92" s="286"/>
    </row>
    <row r="93" spans="1:17" s="281" customFormat="1" x14ac:dyDescent="0.2">
      <c r="A93" s="241"/>
      <c r="H93" s="282"/>
      <c r="I93" s="287"/>
      <c r="J93" s="288"/>
      <c r="K93" s="282"/>
      <c r="L93" s="284"/>
      <c r="M93" s="285"/>
      <c r="N93" s="286"/>
      <c r="O93" s="286"/>
      <c r="P93" s="286"/>
      <c r="Q93" s="286"/>
    </row>
    <row r="94" spans="1:17" s="281" customFormat="1" x14ac:dyDescent="0.2">
      <c r="A94" s="241"/>
      <c r="H94" s="282"/>
      <c r="I94" s="287"/>
      <c r="J94" s="288"/>
      <c r="K94" s="282"/>
      <c r="L94" s="284"/>
      <c r="M94" s="285"/>
      <c r="N94" s="286"/>
      <c r="O94" s="286"/>
      <c r="P94" s="286"/>
      <c r="Q94" s="286"/>
    </row>
    <row r="95" spans="1:17" s="281" customFormat="1" x14ac:dyDescent="0.2">
      <c r="A95" s="241"/>
      <c r="H95" s="282"/>
      <c r="I95" s="287"/>
      <c r="J95" s="288"/>
      <c r="K95" s="282"/>
      <c r="L95" s="284"/>
      <c r="M95" s="285"/>
      <c r="N95" s="286"/>
      <c r="O95" s="286"/>
      <c r="P95" s="286"/>
      <c r="Q95" s="286"/>
    </row>
    <row r="96" spans="1:17" s="281" customFormat="1" x14ac:dyDescent="0.2">
      <c r="A96" s="241"/>
      <c r="H96" s="282"/>
      <c r="I96" s="287"/>
      <c r="J96" s="288"/>
      <c r="K96" s="282"/>
      <c r="L96" s="284"/>
      <c r="M96" s="285"/>
      <c r="N96" s="286"/>
      <c r="O96" s="286"/>
      <c r="P96" s="286"/>
      <c r="Q96" s="286"/>
    </row>
    <row r="97" spans="1:17" s="281" customFormat="1" x14ac:dyDescent="0.2">
      <c r="A97" s="241"/>
      <c r="H97" s="282"/>
      <c r="I97" s="287"/>
      <c r="J97" s="288"/>
      <c r="K97" s="282"/>
      <c r="L97" s="284"/>
      <c r="M97" s="285"/>
      <c r="N97" s="286"/>
      <c r="O97" s="286"/>
      <c r="P97" s="286"/>
      <c r="Q97" s="286"/>
    </row>
    <row r="98" spans="1:17" s="281" customFormat="1" x14ac:dyDescent="0.2">
      <c r="A98" s="241"/>
      <c r="H98" s="282"/>
      <c r="I98" s="287"/>
      <c r="J98" s="288"/>
      <c r="K98" s="282"/>
      <c r="L98" s="284"/>
      <c r="M98" s="285"/>
      <c r="N98" s="286"/>
      <c r="O98" s="286"/>
      <c r="P98" s="286"/>
      <c r="Q98" s="286"/>
    </row>
    <row r="99" spans="1:17" s="281" customFormat="1" x14ac:dyDescent="0.2">
      <c r="A99" s="241"/>
      <c r="H99" s="282"/>
      <c r="I99" s="287"/>
      <c r="J99" s="288"/>
      <c r="K99" s="282"/>
      <c r="L99" s="284"/>
      <c r="M99" s="285"/>
      <c r="N99" s="286"/>
      <c r="O99" s="286"/>
      <c r="P99" s="286"/>
      <c r="Q99" s="286"/>
    </row>
    <row r="100" spans="1:17" s="281" customFormat="1" x14ac:dyDescent="0.2">
      <c r="A100" s="241"/>
      <c r="H100" s="282"/>
      <c r="I100" s="287"/>
      <c r="J100" s="288"/>
      <c r="K100" s="282"/>
      <c r="L100" s="284"/>
      <c r="M100" s="285"/>
      <c r="N100" s="286"/>
      <c r="O100" s="286"/>
      <c r="P100" s="286"/>
      <c r="Q100" s="286"/>
    </row>
    <row r="101" spans="1:17" s="281" customFormat="1" x14ac:dyDescent="0.2">
      <c r="A101" s="241"/>
      <c r="H101" s="282"/>
      <c r="I101" s="287"/>
      <c r="J101" s="288"/>
      <c r="K101" s="282"/>
      <c r="L101" s="284"/>
      <c r="M101" s="285"/>
      <c r="N101" s="286"/>
      <c r="O101" s="286"/>
      <c r="P101" s="286"/>
      <c r="Q101" s="286"/>
    </row>
    <row r="102" spans="1:17" s="281" customFormat="1" x14ac:dyDescent="0.2">
      <c r="A102" s="241"/>
      <c r="H102" s="282"/>
      <c r="I102" s="287"/>
      <c r="J102" s="288"/>
      <c r="K102" s="282"/>
      <c r="L102" s="284"/>
      <c r="M102" s="285"/>
      <c r="N102" s="286"/>
      <c r="O102" s="286"/>
      <c r="P102" s="286"/>
      <c r="Q102" s="286"/>
    </row>
    <row r="103" spans="1:17" s="281" customFormat="1" x14ac:dyDescent="0.2">
      <c r="A103" s="241"/>
      <c r="H103" s="282"/>
      <c r="I103" s="287"/>
      <c r="J103" s="288"/>
      <c r="K103" s="282"/>
      <c r="L103" s="284"/>
      <c r="M103" s="285"/>
      <c r="N103" s="286"/>
      <c r="O103" s="286"/>
      <c r="P103" s="286"/>
      <c r="Q103" s="286"/>
    </row>
    <row r="104" spans="1:17" s="281" customFormat="1" x14ac:dyDescent="0.2">
      <c r="A104" s="241"/>
      <c r="H104" s="282"/>
      <c r="I104" s="287"/>
      <c r="J104" s="288"/>
      <c r="K104" s="282"/>
      <c r="L104" s="284"/>
      <c r="M104" s="285"/>
      <c r="N104" s="286"/>
      <c r="O104" s="286"/>
      <c r="P104" s="286"/>
      <c r="Q104" s="286"/>
    </row>
    <row r="105" spans="1:17" s="281" customFormat="1" x14ac:dyDescent="0.2">
      <c r="A105" s="241"/>
      <c r="H105" s="282"/>
      <c r="I105" s="287"/>
      <c r="J105" s="288"/>
      <c r="K105" s="282"/>
      <c r="L105" s="284"/>
      <c r="M105" s="285"/>
      <c r="N105" s="286"/>
      <c r="O105" s="286"/>
      <c r="P105" s="286"/>
      <c r="Q105" s="286"/>
    </row>
    <row r="106" spans="1:17" s="281" customFormat="1" x14ac:dyDescent="0.2">
      <c r="A106" s="241"/>
      <c r="H106" s="282"/>
      <c r="I106" s="287"/>
      <c r="J106" s="288"/>
      <c r="K106" s="282"/>
      <c r="L106" s="284"/>
      <c r="M106" s="285"/>
      <c r="N106" s="286"/>
      <c r="O106" s="286"/>
      <c r="P106" s="286"/>
      <c r="Q106" s="286"/>
    </row>
    <row r="107" spans="1:17" s="281" customFormat="1" x14ac:dyDescent="0.2">
      <c r="A107" s="241"/>
      <c r="H107" s="282"/>
      <c r="I107" s="287"/>
      <c r="J107" s="288"/>
      <c r="K107" s="282"/>
      <c r="L107" s="284"/>
      <c r="M107" s="285"/>
      <c r="N107" s="286"/>
      <c r="O107" s="286"/>
      <c r="P107" s="286"/>
      <c r="Q107" s="286"/>
    </row>
    <row r="108" spans="1:17" s="281" customFormat="1" x14ac:dyDescent="0.2">
      <c r="A108" s="241"/>
      <c r="H108" s="282"/>
      <c r="I108" s="287"/>
      <c r="J108" s="288"/>
      <c r="K108" s="282"/>
      <c r="L108" s="284"/>
      <c r="M108" s="285"/>
      <c r="N108" s="286"/>
      <c r="O108" s="286"/>
      <c r="P108" s="286"/>
      <c r="Q108" s="286"/>
    </row>
    <row r="109" spans="1:17" s="281" customFormat="1" x14ac:dyDescent="0.2">
      <c r="A109" s="241"/>
      <c r="H109" s="282"/>
      <c r="I109" s="287"/>
      <c r="J109" s="288"/>
      <c r="K109" s="282"/>
      <c r="L109" s="284"/>
      <c r="M109" s="285"/>
      <c r="N109" s="286"/>
      <c r="O109" s="286"/>
      <c r="P109" s="286"/>
      <c r="Q109" s="286"/>
    </row>
    <row r="110" spans="1:17" s="281" customFormat="1" x14ac:dyDescent="0.2">
      <c r="A110" s="241"/>
      <c r="H110" s="282"/>
      <c r="I110" s="287"/>
      <c r="J110" s="288"/>
      <c r="K110" s="282"/>
      <c r="L110" s="284"/>
      <c r="M110" s="285"/>
      <c r="N110" s="286"/>
      <c r="O110" s="286"/>
      <c r="P110" s="286"/>
      <c r="Q110" s="286"/>
    </row>
    <row r="111" spans="1:17" s="281" customFormat="1" x14ac:dyDescent="0.2">
      <c r="A111" s="241"/>
      <c r="H111" s="282"/>
      <c r="I111" s="287"/>
      <c r="J111" s="288"/>
      <c r="K111" s="282"/>
      <c r="L111" s="284"/>
      <c r="M111" s="285"/>
      <c r="N111" s="286"/>
      <c r="O111" s="286"/>
      <c r="P111" s="286"/>
      <c r="Q111" s="286"/>
    </row>
    <row r="112" spans="1:17" s="281" customFormat="1" x14ac:dyDescent="0.2">
      <c r="A112" s="241"/>
      <c r="H112" s="282"/>
      <c r="I112" s="287"/>
      <c r="J112" s="288"/>
      <c r="K112" s="282"/>
      <c r="L112" s="284"/>
      <c r="M112" s="285"/>
      <c r="N112" s="286"/>
      <c r="O112" s="286"/>
      <c r="P112" s="286"/>
      <c r="Q112" s="286"/>
    </row>
    <row r="113" spans="1:17" s="281" customFormat="1" x14ac:dyDescent="0.2">
      <c r="A113" s="241"/>
      <c r="H113" s="282"/>
      <c r="I113" s="287"/>
      <c r="J113" s="288"/>
      <c r="K113" s="282"/>
      <c r="L113" s="284"/>
      <c r="M113" s="285"/>
      <c r="N113" s="286"/>
      <c r="O113" s="286"/>
      <c r="P113" s="286"/>
      <c r="Q113" s="286"/>
    </row>
    <row r="114" spans="1:17" s="281" customFormat="1" x14ac:dyDescent="0.2">
      <c r="A114" s="241"/>
      <c r="H114" s="282"/>
      <c r="I114" s="287"/>
      <c r="J114" s="288"/>
      <c r="K114" s="282"/>
      <c r="L114" s="284"/>
      <c r="M114" s="285"/>
      <c r="N114" s="286"/>
      <c r="O114" s="286"/>
      <c r="P114" s="286"/>
      <c r="Q114" s="286"/>
    </row>
    <row r="115" spans="1:17" s="281" customFormat="1" x14ac:dyDescent="0.2">
      <c r="A115" s="241"/>
      <c r="H115" s="282"/>
      <c r="I115" s="287"/>
      <c r="J115" s="288"/>
      <c r="K115" s="282"/>
      <c r="L115" s="284"/>
      <c r="M115" s="285"/>
      <c r="N115" s="286"/>
      <c r="O115" s="286"/>
      <c r="P115" s="286"/>
      <c r="Q115" s="286"/>
    </row>
    <row r="116" spans="1:17" s="281" customFormat="1" x14ac:dyDescent="0.2">
      <c r="A116" s="241"/>
      <c r="H116" s="282"/>
      <c r="I116" s="287"/>
      <c r="J116" s="288"/>
      <c r="K116" s="282"/>
      <c r="L116" s="284"/>
      <c r="M116" s="285"/>
      <c r="N116" s="286"/>
      <c r="O116" s="286"/>
      <c r="P116" s="286"/>
      <c r="Q116" s="286"/>
    </row>
    <row r="117" spans="1:17" s="281" customFormat="1" x14ac:dyDescent="0.2">
      <c r="A117" s="241"/>
      <c r="H117" s="282"/>
      <c r="I117" s="287"/>
      <c r="J117" s="288"/>
      <c r="K117" s="282"/>
      <c r="L117" s="284"/>
      <c r="M117" s="285"/>
      <c r="N117" s="286"/>
      <c r="O117" s="286"/>
      <c r="P117" s="286"/>
      <c r="Q117" s="286"/>
    </row>
    <row r="118" spans="1:17" s="281" customFormat="1" x14ac:dyDescent="0.2">
      <c r="A118" s="241"/>
      <c r="H118" s="282"/>
      <c r="I118" s="287"/>
      <c r="J118" s="288"/>
      <c r="K118" s="282"/>
      <c r="L118" s="284"/>
      <c r="M118" s="285"/>
      <c r="N118" s="286"/>
      <c r="O118" s="286"/>
      <c r="P118" s="286"/>
      <c r="Q118" s="286"/>
    </row>
    <row r="119" spans="1:17" s="281" customFormat="1" x14ac:dyDescent="0.2">
      <c r="A119" s="241"/>
      <c r="H119" s="282"/>
      <c r="I119" s="287"/>
      <c r="J119" s="288"/>
      <c r="K119" s="282"/>
      <c r="L119" s="284"/>
      <c r="M119" s="285"/>
      <c r="N119" s="286"/>
      <c r="O119" s="286"/>
      <c r="P119" s="286"/>
      <c r="Q119" s="286"/>
    </row>
    <row r="120" spans="1:17" s="281" customFormat="1" x14ac:dyDescent="0.2">
      <c r="A120" s="241"/>
      <c r="H120" s="282"/>
      <c r="I120" s="287"/>
      <c r="J120" s="288"/>
      <c r="K120" s="282"/>
      <c r="L120" s="284"/>
      <c r="M120" s="285"/>
      <c r="N120" s="286"/>
      <c r="O120" s="286"/>
      <c r="P120" s="286"/>
      <c r="Q120" s="286"/>
    </row>
    <row r="121" spans="1:17" s="281" customFormat="1" x14ac:dyDescent="0.2">
      <c r="A121" s="241"/>
      <c r="H121" s="282"/>
      <c r="I121" s="287"/>
      <c r="J121" s="288"/>
      <c r="K121" s="282"/>
      <c r="L121" s="284"/>
      <c r="M121" s="285"/>
      <c r="N121" s="286"/>
      <c r="O121" s="286"/>
      <c r="P121" s="286"/>
      <c r="Q121" s="286"/>
    </row>
    <row r="122" spans="1:17" s="281" customFormat="1" x14ac:dyDescent="0.2">
      <c r="A122" s="241"/>
      <c r="H122" s="282"/>
      <c r="I122" s="287"/>
      <c r="J122" s="288"/>
      <c r="K122" s="282"/>
      <c r="L122" s="284"/>
      <c r="M122" s="285"/>
      <c r="N122" s="286"/>
      <c r="O122" s="286"/>
      <c r="P122" s="286"/>
      <c r="Q122" s="286"/>
    </row>
    <row r="123" spans="1:17" s="281" customFormat="1" x14ac:dyDescent="0.2">
      <c r="A123" s="241"/>
      <c r="H123" s="282"/>
      <c r="I123" s="287"/>
      <c r="J123" s="288"/>
      <c r="K123" s="282"/>
      <c r="L123" s="284"/>
      <c r="M123" s="285"/>
      <c r="N123" s="286"/>
      <c r="O123" s="286"/>
      <c r="P123" s="286"/>
      <c r="Q123" s="286"/>
    </row>
    <row r="124" spans="1:17" s="281" customFormat="1" x14ac:dyDescent="0.2">
      <c r="A124" s="241"/>
      <c r="H124" s="282"/>
      <c r="I124" s="287"/>
      <c r="J124" s="288"/>
      <c r="K124" s="282"/>
      <c r="L124" s="284"/>
      <c r="M124" s="285"/>
      <c r="N124" s="286"/>
      <c r="O124" s="286"/>
      <c r="P124" s="286"/>
      <c r="Q124" s="286"/>
    </row>
    <row r="125" spans="1:17" s="281" customFormat="1" x14ac:dyDescent="0.2">
      <c r="A125" s="241"/>
      <c r="H125" s="282"/>
      <c r="I125" s="287"/>
      <c r="J125" s="288"/>
      <c r="K125" s="282"/>
      <c r="L125" s="284"/>
      <c r="M125" s="285"/>
      <c r="N125" s="286"/>
      <c r="O125" s="286"/>
      <c r="P125" s="286"/>
      <c r="Q125" s="286"/>
    </row>
    <row r="126" spans="1:17" s="281" customFormat="1" x14ac:dyDescent="0.2">
      <c r="A126" s="241"/>
      <c r="H126" s="282"/>
      <c r="I126" s="287"/>
      <c r="J126" s="288"/>
      <c r="K126" s="282"/>
      <c r="L126" s="284"/>
      <c r="M126" s="285"/>
      <c r="N126" s="286"/>
      <c r="O126" s="286"/>
      <c r="P126" s="286"/>
      <c r="Q126" s="286"/>
    </row>
    <row r="127" spans="1:17" s="281" customFormat="1" x14ac:dyDescent="0.2">
      <c r="A127" s="241"/>
      <c r="H127" s="282"/>
      <c r="I127" s="287"/>
      <c r="J127" s="288"/>
      <c r="K127" s="282"/>
      <c r="L127" s="284"/>
      <c r="M127" s="285"/>
      <c r="N127" s="286"/>
      <c r="O127" s="286"/>
      <c r="P127" s="286"/>
      <c r="Q127" s="286"/>
    </row>
    <row r="128" spans="1:17" s="281" customFormat="1" x14ac:dyDescent="0.2">
      <c r="A128" s="241"/>
      <c r="H128" s="282"/>
      <c r="I128" s="287"/>
      <c r="J128" s="288"/>
      <c r="K128" s="282"/>
      <c r="L128" s="284"/>
      <c r="M128" s="285"/>
      <c r="N128" s="286"/>
      <c r="O128" s="286"/>
      <c r="P128" s="286"/>
      <c r="Q128" s="286"/>
    </row>
    <row r="129" spans="1:17" s="281" customFormat="1" x14ac:dyDescent="0.2">
      <c r="A129" s="241"/>
      <c r="H129" s="282"/>
      <c r="I129" s="287"/>
      <c r="J129" s="288"/>
      <c r="K129" s="282"/>
      <c r="L129" s="284"/>
      <c r="M129" s="285"/>
      <c r="N129" s="286"/>
      <c r="O129" s="286"/>
      <c r="P129" s="286"/>
      <c r="Q129" s="286"/>
    </row>
    <row r="130" spans="1:17" s="281" customFormat="1" x14ac:dyDescent="0.2">
      <c r="A130" s="241"/>
      <c r="H130" s="282"/>
      <c r="I130" s="287"/>
      <c r="J130" s="288"/>
      <c r="K130" s="282"/>
      <c r="L130" s="284"/>
      <c r="M130" s="285"/>
      <c r="N130" s="286"/>
      <c r="O130" s="286"/>
      <c r="P130" s="286"/>
      <c r="Q130" s="286"/>
    </row>
    <row r="131" spans="1:17" s="281" customFormat="1" x14ac:dyDescent="0.2">
      <c r="A131" s="241"/>
      <c r="H131" s="282"/>
      <c r="I131" s="287"/>
      <c r="J131" s="288"/>
      <c r="K131" s="282"/>
      <c r="L131" s="284"/>
      <c r="M131" s="285"/>
      <c r="N131" s="286"/>
      <c r="O131" s="286"/>
      <c r="P131" s="286"/>
      <c r="Q131" s="286"/>
    </row>
    <row r="132" spans="1:17" s="281" customFormat="1" x14ac:dyDescent="0.2">
      <c r="A132" s="241"/>
      <c r="H132" s="282"/>
      <c r="I132" s="287"/>
      <c r="J132" s="288"/>
      <c r="K132" s="282"/>
      <c r="L132" s="284"/>
      <c r="M132" s="285"/>
      <c r="N132" s="286"/>
      <c r="O132" s="286"/>
      <c r="P132" s="286"/>
      <c r="Q132" s="286"/>
    </row>
    <row r="133" spans="1:17" s="281" customFormat="1" x14ac:dyDescent="0.2">
      <c r="A133" s="241"/>
      <c r="H133" s="282"/>
      <c r="I133" s="287"/>
      <c r="J133" s="288"/>
      <c r="K133" s="282"/>
      <c r="L133" s="284"/>
      <c r="M133" s="285"/>
      <c r="N133" s="286"/>
      <c r="O133" s="286"/>
      <c r="P133" s="286"/>
      <c r="Q133" s="286"/>
    </row>
    <row r="134" spans="1:17" s="281" customFormat="1" x14ac:dyDescent="0.2">
      <c r="A134" s="241"/>
      <c r="H134" s="282"/>
      <c r="I134" s="287"/>
      <c r="J134" s="288"/>
      <c r="K134" s="282"/>
      <c r="L134" s="284"/>
      <c r="M134" s="285"/>
      <c r="N134" s="286"/>
      <c r="O134" s="286"/>
      <c r="P134" s="286"/>
      <c r="Q134" s="286"/>
    </row>
    <row r="135" spans="1:17" s="281" customFormat="1" x14ac:dyDescent="0.2">
      <c r="A135" s="241"/>
      <c r="H135" s="282"/>
      <c r="I135" s="287"/>
      <c r="J135" s="288"/>
      <c r="K135" s="282"/>
      <c r="L135" s="284"/>
      <c r="M135" s="285"/>
      <c r="N135" s="286"/>
      <c r="O135" s="286"/>
      <c r="P135" s="286"/>
      <c r="Q135" s="286"/>
    </row>
    <row r="136" spans="1:17" s="281" customFormat="1" x14ac:dyDescent="0.2">
      <c r="A136" s="241"/>
      <c r="H136" s="282"/>
      <c r="I136" s="287"/>
      <c r="J136" s="288"/>
      <c r="K136" s="282"/>
      <c r="L136" s="284"/>
      <c r="M136" s="285"/>
      <c r="N136" s="286"/>
      <c r="O136" s="286"/>
      <c r="P136" s="286"/>
      <c r="Q136" s="286"/>
    </row>
    <row r="137" spans="1:17" s="281" customFormat="1" x14ac:dyDescent="0.2">
      <c r="A137" s="241"/>
      <c r="H137" s="282"/>
      <c r="I137" s="287"/>
      <c r="J137" s="288"/>
      <c r="K137" s="282"/>
      <c r="L137" s="284"/>
      <c r="M137" s="285"/>
      <c r="N137" s="286"/>
      <c r="O137" s="286"/>
      <c r="P137" s="286"/>
      <c r="Q137" s="286"/>
    </row>
    <row r="138" spans="1:17" s="281" customFormat="1" x14ac:dyDescent="0.2">
      <c r="A138" s="241"/>
      <c r="H138" s="282"/>
      <c r="I138" s="287"/>
      <c r="J138" s="288"/>
      <c r="K138" s="282"/>
      <c r="L138" s="284"/>
      <c r="M138" s="285"/>
      <c r="N138" s="286"/>
      <c r="O138" s="286"/>
      <c r="P138" s="286"/>
      <c r="Q138" s="286"/>
    </row>
    <row r="139" spans="1:17" s="281" customFormat="1" x14ac:dyDescent="0.2">
      <c r="A139" s="241"/>
      <c r="H139" s="282"/>
      <c r="I139" s="287"/>
      <c r="J139" s="288"/>
      <c r="K139" s="282"/>
      <c r="L139" s="284"/>
      <c r="M139" s="285"/>
      <c r="N139" s="286"/>
      <c r="O139" s="286"/>
      <c r="P139" s="286"/>
      <c r="Q139" s="286"/>
    </row>
    <row r="140" spans="1:17" s="281" customFormat="1" x14ac:dyDescent="0.2">
      <c r="A140" s="241"/>
      <c r="H140" s="282"/>
      <c r="I140" s="287"/>
      <c r="J140" s="288"/>
      <c r="K140" s="282"/>
      <c r="L140" s="284"/>
      <c r="M140" s="285"/>
      <c r="N140" s="286"/>
      <c r="O140" s="286"/>
      <c r="P140" s="286"/>
      <c r="Q140" s="286"/>
    </row>
    <row r="141" spans="1:17" s="281" customFormat="1" x14ac:dyDescent="0.2">
      <c r="A141" s="241"/>
      <c r="H141" s="282"/>
      <c r="I141" s="287"/>
      <c r="J141" s="288"/>
      <c r="K141" s="282"/>
      <c r="L141" s="284"/>
      <c r="M141" s="285"/>
      <c r="N141" s="286"/>
      <c r="O141" s="286"/>
      <c r="P141" s="286"/>
      <c r="Q141" s="286"/>
    </row>
    <row r="142" spans="1:17" s="281" customFormat="1" x14ac:dyDescent="0.2">
      <c r="A142" s="241"/>
      <c r="H142" s="282"/>
      <c r="I142" s="287"/>
      <c r="J142" s="288"/>
      <c r="K142" s="282"/>
      <c r="L142" s="284"/>
      <c r="M142" s="285"/>
      <c r="N142" s="286"/>
      <c r="O142" s="286"/>
      <c r="P142" s="286"/>
      <c r="Q142" s="286"/>
    </row>
    <row r="143" spans="1:17" s="281" customFormat="1" x14ac:dyDescent="0.2">
      <c r="A143" s="241"/>
      <c r="H143" s="282"/>
      <c r="I143" s="287"/>
      <c r="J143" s="288"/>
      <c r="K143" s="282"/>
      <c r="L143" s="284"/>
      <c r="M143" s="285"/>
      <c r="N143" s="286"/>
      <c r="O143" s="286"/>
      <c r="P143" s="286"/>
      <c r="Q143" s="286"/>
    </row>
    <row r="144" spans="1:17" s="281" customFormat="1" x14ac:dyDescent="0.2">
      <c r="A144" s="241"/>
      <c r="H144" s="282"/>
      <c r="I144" s="287"/>
      <c r="J144" s="288"/>
      <c r="K144" s="282"/>
      <c r="L144" s="284"/>
      <c r="M144" s="285"/>
      <c r="N144" s="286"/>
      <c r="O144" s="286"/>
      <c r="P144" s="286"/>
      <c r="Q144" s="286"/>
    </row>
    <row r="145" spans="1:17" s="281" customFormat="1" x14ac:dyDescent="0.2">
      <c r="A145" s="241"/>
      <c r="H145" s="282"/>
      <c r="I145" s="287"/>
      <c r="J145" s="288"/>
      <c r="K145" s="282"/>
      <c r="L145" s="284"/>
      <c r="M145" s="285"/>
      <c r="N145" s="286"/>
      <c r="O145" s="286"/>
      <c r="P145" s="286"/>
      <c r="Q145" s="286"/>
    </row>
    <row r="146" spans="1:17" s="281" customFormat="1" x14ac:dyDescent="0.2">
      <c r="A146" s="241"/>
      <c r="H146" s="282"/>
      <c r="I146" s="287"/>
      <c r="J146" s="288"/>
      <c r="K146" s="282"/>
      <c r="L146" s="284"/>
      <c r="M146" s="285"/>
      <c r="N146" s="286"/>
      <c r="O146" s="286"/>
      <c r="P146" s="286"/>
      <c r="Q146" s="286"/>
    </row>
    <row r="147" spans="1:17" s="281" customFormat="1" x14ac:dyDescent="0.2">
      <c r="A147" s="241"/>
      <c r="H147" s="282"/>
      <c r="I147" s="287"/>
      <c r="J147" s="288"/>
      <c r="K147" s="282"/>
      <c r="L147" s="284"/>
      <c r="M147" s="285"/>
      <c r="N147" s="286"/>
      <c r="O147" s="286"/>
      <c r="P147" s="286"/>
      <c r="Q147" s="286"/>
    </row>
    <row r="148" spans="1:17" s="281" customFormat="1" x14ac:dyDescent="0.2">
      <c r="A148" s="241"/>
      <c r="H148" s="282"/>
      <c r="I148" s="287"/>
      <c r="J148" s="288"/>
      <c r="K148" s="282"/>
      <c r="L148" s="284"/>
      <c r="M148" s="285"/>
      <c r="N148" s="286"/>
      <c r="O148" s="286"/>
      <c r="P148" s="286"/>
      <c r="Q148" s="286"/>
    </row>
    <row r="149" spans="1:17" s="281" customFormat="1" x14ac:dyDescent="0.2">
      <c r="A149" s="241"/>
      <c r="H149" s="282"/>
      <c r="I149" s="287"/>
      <c r="J149" s="288"/>
      <c r="K149" s="282"/>
      <c r="L149" s="284"/>
      <c r="M149" s="285"/>
      <c r="N149" s="286"/>
      <c r="O149" s="286"/>
      <c r="P149" s="286"/>
      <c r="Q149" s="286"/>
    </row>
    <row r="150" spans="1:17" s="281" customFormat="1" x14ac:dyDescent="0.2">
      <c r="A150" s="241"/>
      <c r="H150" s="282"/>
      <c r="I150" s="287"/>
      <c r="J150" s="288"/>
      <c r="K150" s="282"/>
      <c r="L150" s="284"/>
      <c r="M150" s="285"/>
      <c r="N150" s="286"/>
      <c r="O150" s="286"/>
      <c r="P150" s="286"/>
      <c r="Q150" s="286"/>
    </row>
  </sheetData>
  <sheetProtection selectLockedCells="1"/>
  <autoFilter ref="A8:Q31" xr:uid="{00000000-0001-0000-0C00-000000000000}"/>
  <mergeCells count="4">
    <mergeCell ref="A1:Q1"/>
    <mergeCell ref="I2:L2"/>
    <mergeCell ref="P2:Q2"/>
    <mergeCell ref="N32:O32"/>
  </mergeCells>
  <printOptions horizontalCentered="1"/>
  <pageMargins left="0.19685039370078741" right="0.19685039370078741" top="0.78740157480314965" bottom="0.78740157480314965" header="0.51181102362204722" footer="0.51181102362204722"/>
  <pageSetup paperSize="9" scale="66" fitToHeight="0" orientation="landscape" r:id="rId1"/>
  <headerFooter alignWithMargins="0">
    <oddHeader>&amp;CReinigung Zweckverband Gymnasium Oberhaching</oddHeader>
    <oddFooter>&amp;CSeite &amp;P von &amp;N Seiten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theme="6" tint="0.39997558519241921"/>
    <pageSetUpPr fitToPage="1"/>
  </sheetPr>
  <dimension ref="A1:Q150"/>
  <sheetViews>
    <sheetView zoomScale="90" zoomScaleNormal="90" zoomScaleSheetLayoutView="80" zoomScalePageLayoutView="70" workbookViewId="0">
      <selection activeCell="G2" sqref="G2"/>
    </sheetView>
  </sheetViews>
  <sheetFormatPr baseColWidth="10" defaultColWidth="11.44140625" defaultRowHeight="12.6" x14ac:dyDescent="0.2"/>
  <cols>
    <col min="1" max="1" width="12" style="241" customWidth="1"/>
    <col min="2" max="2" width="6.6640625" style="281" customWidth="1"/>
    <col min="3" max="3" width="7.5546875" style="281" customWidth="1"/>
    <col min="4" max="4" width="27.5546875" style="241" customWidth="1"/>
    <col min="5" max="5" width="8.109375" style="281" customWidth="1"/>
    <col min="6" max="6" width="10.5546875" style="281" customWidth="1"/>
    <col min="7" max="7" width="23.21875" style="281" customWidth="1"/>
    <col min="8" max="8" width="14.5546875" style="282" customWidth="1"/>
    <col min="9" max="9" width="8" style="287" customWidth="1"/>
    <col min="10" max="10" width="7.6640625" style="288" customWidth="1"/>
    <col min="11" max="11" width="17.88671875" style="282" customWidth="1"/>
    <col min="12" max="12" width="12.33203125" style="284" customWidth="1"/>
    <col min="13" max="13" width="12.33203125" style="285" customWidth="1"/>
    <col min="14" max="14" width="10.33203125" style="286" customWidth="1"/>
    <col min="15" max="15" width="13.5546875" style="286" customWidth="1"/>
    <col min="16" max="16" width="18.33203125" style="286" customWidth="1"/>
    <col min="17" max="16384" width="11.44140625" style="241"/>
  </cols>
  <sheetData>
    <row r="1" spans="1:17" ht="21" x14ac:dyDescent="0.2">
      <c r="A1" s="457" t="s">
        <v>749</v>
      </c>
      <c r="B1" s="457"/>
      <c r="C1" s="457"/>
      <c r="D1" s="457"/>
      <c r="E1" s="457"/>
      <c r="F1" s="457"/>
      <c r="G1" s="457"/>
      <c r="H1" s="457"/>
      <c r="I1" s="457"/>
      <c r="J1" s="457"/>
      <c r="K1" s="457"/>
      <c r="L1" s="457"/>
      <c r="M1" s="457"/>
      <c r="N1" s="457"/>
      <c r="O1" s="457"/>
      <c r="P1" s="457"/>
      <c r="Q1" s="240"/>
    </row>
    <row r="2" spans="1:17" s="248" customFormat="1" ht="49.8" customHeight="1" x14ac:dyDescent="0.3">
      <c r="A2" s="242" t="s">
        <v>2</v>
      </c>
      <c r="B2" s="125" t="str">
        <f>Kunde</f>
        <v>Zweckverband Staatliches Gymnasium Oberhaching</v>
      </c>
      <c r="C2" s="126"/>
      <c r="D2" s="125"/>
      <c r="E2" s="243"/>
      <c r="F2" s="243"/>
      <c r="G2" s="244"/>
      <c r="H2" s="245" t="s">
        <v>3</v>
      </c>
      <c r="I2" s="512">
        <f>Basisinfo!E5</f>
        <v>0</v>
      </c>
      <c r="J2" s="512"/>
      <c r="K2" s="512"/>
      <c r="L2" s="512"/>
      <c r="M2" s="246"/>
      <c r="N2" s="245" t="s">
        <v>1</v>
      </c>
      <c r="O2" s="514">
        <f>Basisinfo!E3</f>
        <v>0</v>
      </c>
      <c r="P2" s="514"/>
    </row>
    <row r="3" spans="1:17" s="248" customFormat="1" ht="25.8" customHeight="1" x14ac:dyDescent="0.3">
      <c r="A3" s="244" t="s">
        <v>5</v>
      </c>
      <c r="B3" s="125" t="s">
        <v>750</v>
      </c>
      <c r="C3" s="126"/>
      <c r="D3" s="125"/>
      <c r="E3" s="243"/>
      <c r="F3" s="243"/>
      <c r="H3" s="249"/>
      <c r="I3" s="250"/>
      <c r="J3" s="251"/>
      <c r="K3" s="249"/>
      <c r="L3" s="252"/>
      <c r="M3" s="246"/>
      <c r="N3" s="245"/>
      <c r="O3" s="245"/>
      <c r="P3" s="245"/>
    </row>
    <row r="4" spans="1:17" s="248" customFormat="1" ht="4.8" customHeight="1" x14ac:dyDescent="0.3">
      <c r="A4" s="244"/>
      <c r="B4" s="244"/>
      <c r="C4" s="242"/>
      <c r="D4" s="244"/>
      <c r="E4" s="243"/>
      <c r="F4" s="243"/>
      <c r="H4" s="249"/>
      <c r="I4" s="250"/>
      <c r="J4" s="251"/>
      <c r="K4" s="249"/>
      <c r="L4" s="252"/>
      <c r="M4" s="246"/>
      <c r="N4" s="247"/>
      <c r="O4" s="245"/>
      <c r="P4" s="252"/>
    </row>
    <row r="5" spans="1:17" s="248" customFormat="1" ht="5.4" customHeight="1" x14ac:dyDescent="0.3">
      <c r="A5" s="244"/>
      <c r="B5" s="244"/>
      <c r="C5" s="242"/>
      <c r="D5" s="244"/>
      <c r="E5" s="243"/>
      <c r="F5" s="243"/>
      <c r="H5" s="249"/>
      <c r="I5" s="250"/>
      <c r="J5" s="251"/>
      <c r="K5" s="249"/>
      <c r="L5" s="252"/>
      <c r="M5" s="246"/>
      <c r="N5" s="247"/>
      <c r="O5" s="247"/>
      <c r="P5" s="252"/>
    </row>
    <row r="6" spans="1:17" ht="25.2" customHeight="1" x14ac:dyDescent="0.2">
      <c r="A6" s="164"/>
      <c r="B6" s="164"/>
      <c r="C6" s="164"/>
      <c r="D6" s="164"/>
      <c r="E6" s="164"/>
      <c r="F6" s="164"/>
      <c r="G6" s="165" t="s">
        <v>316</v>
      </c>
      <c r="H6" s="166">
        <f>SUBTOTAL(9,H9:H424)</f>
        <v>581.16000000000008</v>
      </c>
      <c r="I6" s="164"/>
      <c r="J6" s="164"/>
      <c r="K6" s="166">
        <f>SUBTOTAL(9,K9:K424)</f>
        <v>492.28999999999996</v>
      </c>
      <c r="L6" s="167">
        <f>IF(ISERROR(K6/M6),0,(K6/M6))</f>
        <v>0</v>
      </c>
      <c r="M6" s="168">
        <f>SUBTOTAL(9,M9:M795)</f>
        <v>0</v>
      </c>
      <c r="N6" s="164"/>
      <c r="O6" s="164"/>
      <c r="P6" s="169">
        <f>SUBTOTAL(9,P9:P424)</f>
        <v>0</v>
      </c>
    </row>
    <row r="7" spans="1:17" ht="25.2" customHeight="1" x14ac:dyDescent="0.2">
      <c r="A7" s="170"/>
      <c r="B7" s="170"/>
      <c r="C7" s="170"/>
      <c r="D7" s="170"/>
      <c r="E7" s="170"/>
      <c r="F7" s="254"/>
      <c r="G7" s="171" t="s">
        <v>317</v>
      </c>
      <c r="H7" s="172">
        <f>SUM(H$9:H$424)</f>
        <v>581.16000000000008</v>
      </c>
      <c r="I7" s="170"/>
      <c r="J7" s="170"/>
      <c r="K7" s="172">
        <f>SUM(K$9:K$424)</f>
        <v>492.28999999999996</v>
      </c>
      <c r="L7" s="173">
        <f>IF(ISERROR(K7/M7),0,(K7/M7))</f>
        <v>0</v>
      </c>
      <c r="M7" s="174">
        <f>SUM(M$9:M$795)</f>
        <v>0</v>
      </c>
      <c r="N7" s="170"/>
      <c r="O7" s="170"/>
      <c r="P7" s="255">
        <f>SUM(P$9:P$424)</f>
        <v>0</v>
      </c>
    </row>
    <row r="8" spans="1:17" s="262" customFormat="1" ht="40.950000000000003" customHeight="1" x14ac:dyDescent="0.3">
      <c r="A8" s="351" t="s">
        <v>318</v>
      </c>
      <c r="B8" s="351" t="s">
        <v>159</v>
      </c>
      <c r="C8" s="351" t="s">
        <v>160</v>
      </c>
      <c r="D8" s="351" t="s">
        <v>161</v>
      </c>
      <c r="E8" s="351" t="s">
        <v>283</v>
      </c>
      <c r="F8" s="351" t="s">
        <v>319</v>
      </c>
      <c r="G8" s="351" t="s">
        <v>320</v>
      </c>
      <c r="H8" s="352" t="s">
        <v>17</v>
      </c>
      <c r="I8" s="352" t="s">
        <v>139</v>
      </c>
      <c r="J8" s="353" t="s">
        <v>162</v>
      </c>
      <c r="K8" s="352" t="s">
        <v>163</v>
      </c>
      <c r="L8" s="354" t="s">
        <v>164</v>
      </c>
      <c r="M8" s="355" t="s">
        <v>165</v>
      </c>
      <c r="N8" s="356" t="s">
        <v>166</v>
      </c>
      <c r="O8" s="356" t="s">
        <v>321</v>
      </c>
      <c r="P8" s="356" t="s">
        <v>167</v>
      </c>
    </row>
    <row r="9" spans="1:17" s="269" customFormat="1" ht="22.5" customHeight="1" x14ac:dyDescent="0.3">
      <c r="A9" s="263" t="str">
        <f>'Kalk UHR Mensa'!A9</f>
        <v>Mensa</v>
      </c>
      <c r="B9" s="263" t="str">
        <f>'Kalk UHR Mensa'!B9</f>
        <v>KG</v>
      </c>
      <c r="C9" s="263">
        <f>'Kalk UHR Mensa'!C9</f>
        <v>0</v>
      </c>
      <c r="D9" s="292" t="str">
        <f>'Kalk UHR Mensa'!D9</f>
        <v>Flur/Vorbereich</v>
      </c>
      <c r="E9" s="263" t="str">
        <f>'Kalk UHR Mensa'!E9</f>
        <v>F</v>
      </c>
      <c r="F9" s="263" t="str">
        <f>IF(E9="Z","Z kR",CONCATENATE(E9," ","J1"))</f>
        <v>F J1</v>
      </c>
      <c r="G9" s="265" t="str">
        <f>'Kalk UHR Mensa'!G9</f>
        <v>Fliesen</v>
      </c>
      <c r="H9" s="127">
        <f>'Kalk UHR Mensa'!H9</f>
        <v>23.84</v>
      </c>
      <c r="I9" s="263" t="str">
        <f>VLOOKUP(F9,'Leistungswerte GR'!$C$6:$F$79,3,FALSE)</f>
        <v>J1</v>
      </c>
      <c r="J9" s="263">
        <f>VLOOKUP(I9,'Turnus BY'!D$10:E$26,2,FALSE)</f>
        <v>1</v>
      </c>
      <c r="K9" s="127">
        <f t="shared" ref="K9" si="0">+H9*J9</f>
        <v>23.84</v>
      </c>
      <c r="L9" s="266">
        <f>VLOOKUP(F9,'Leistungswerte GR'!$C$6:$F$79,4,FALSE)</f>
        <v>0</v>
      </c>
      <c r="M9" s="267">
        <f t="shared" ref="M9" si="1">IF(ISERROR(K9/L9),0,K9/L9)</f>
        <v>0</v>
      </c>
      <c r="N9" s="422">
        <f>'SVS GR'!$F$77</f>
        <v>0</v>
      </c>
      <c r="O9" s="128">
        <f t="shared" ref="O9" si="2">IF(ISERROR(H9/L9*N9),0,H9/L9*N9)</f>
        <v>0</v>
      </c>
      <c r="P9" s="268">
        <f t="shared" ref="P9" si="3">+M9*N9</f>
        <v>0</v>
      </c>
    </row>
    <row r="10" spans="1:17" s="269" customFormat="1" ht="22.5" customHeight="1" x14ac:dyDescent="0.3">
      <c r="A10" s="263" t="str">
        <f>'Kalk UHR Mensa'!A10</f>
        <v>Mensa</v>
      </c>
      <c r="B10" s="263" t="str">
        <f>'Kalk UHR Mensa'!B10</f>
        <v>KG</v>
      </c>
      <c r="C10" s="263">
        <f>'Kalk UHR Mensa'!C10</f>
        <v>0</v>
      </c>
      <c r="D10" s="292" t="str">
        <f>'Kalk UHR Mensa'!D10</f>
        <v>WC Mädchen</v>
      </c>
      <c r="E10" s="263" t="str">
        <f>'Kalk UHR Mensa'!E10</f>
        <v>S</v>
      </c>
      <c r="F10" s="263" t="str">
        <f t="shared" ref="F10:F31" si="4">IF(E10="Z","Z kR",CONCATENATE(E10," ","J1"))</f>
        <v>S J1</v>
      </c>
      <c r="G10" s="265" t="str">
        <f>'Kalk UHR Mensa'!G10</f>
        <v>Fliesen</v>
      </c>
      <c r="H10" s="127">
        <f>'Kalk UHR Mensa'!H10</f>
        <v>13.51</v>
      </c>
      <c r="I10" s="263" t="str">
        <f>VLOOKUP(F10,'Leistungswerte GR'!$C$6:$F$79,3,FALSE)</f>
        <v>J1</v>
      </c>
      <c r="J10" s="263">
        <f>VLOOKUP(I10,'Turnus BY'!D$10:E$26,2,FALSE)</f>
        <v>1</v>
      </c>
      <c r="K10" s="127">
        <f t="shared" ref="K10:K31" si="5">+H10*J10</f>
        <v>13.51</v>
      </c>
      <c r="L10" s="266">
        <f>VLOOKUP(F10,'Leistungswerte GR'!$C$6:$F$79,4,FALSE)</f>
        <v>0</v>
      </c>
      <c r="M10" s="267">
        <f t="shared" ref="M10:M31" si="6">IF(ISERROR(K10/L10),0,K10/L10)</f>
        <v>0</v>
      </c>
      <c r="N10" s="422">
        <f>'SVS GR'!$F$77</f>
        <v>0</v>
      </c>
      <c r="O10" s="128">
        <f t="shared" ref="O10:O31" si="7">IF(ISERROR(H10/L10*N10),0,H10/L10*N10)</f>
        <v>0</v>
      </c>
      <c r="P10" s="268">
        <f t="shared" ref="P10:P31" si="8">+M10*N10</f>
        <v>0</v>
      </c>
    </row>
    <row r="11" spans="1:17" s="269" customFormat="1" ht="22.5" customHeight="1" x14ac:dyDescent="0.3">
      <c r="A11" s="263" t="str">
        <f>'Kalk UHR Mensa'!A11</f>
        <v>Mensa</v>
      </c>
      <c r="B11" s="263" t="str">
        <f>'Kalk UHR Mensa'!B11</f>
        <v>KG</v>
      </c>
      <c r="C11" s="263">
        <f>'Kalk UHR Mensa'!C11</f>
        <v>0</v>
      </c>
      <c r="D11" s="292" t="str">
        <f>'Kalk UHR Mensa'!D11</f>
        <v>WC Jungen</v>
      </c>
      <c r="E11" s="263" t="str">
        <f>'Kalk UHR Mensa'!E11</f>
        <v>S</v>
      </c>
      <c r="F11" s="263" t="str">
        <f t="shared" si="4"/>
        <v>S J1</v>
      </c>
      <c r="G11" s="265" t="str">
        <f>'Kalk UHR Mensa'!G11</f>
        <v>Fliesen</v>
      </c>
      <c r="H11" s="127">
        <f>'Kalk UHR Mensa'!H11</f>
        <v>14.2</v>
      </c>
      <c r="I11" s="263" t="str">
        <f>VLOOKUP(F11,'Leistungswerte GR'!$C$6:$F$79,3,FALSE)</f>
        <v>J1</v>
      </c>
      <c r="J11" s="263">
        <f>VLOOKUP(I11,'Turnus BY'!D$10:E$26,2,FALSE)</f>
        <v>1</v>
      </c>
      <c r="K11" s="127">
        <f t="shared" si="5"/>
        <v>14.2</v>
      </c>
      <c r="L11" s="266">
        <f>VLOOKUP(F11,'Leistungswerte GR'!$C$6:$F$79,4,FALSE)</f>
        <v>0</v>
      </c>
      <c r="M11" s="267">
        <f t="shared" si="6"/>
        <v>0</v>
      </c>
      <c r="N11" s="422">
        <f>'SVS GR'!$F$77</f>
        <v>0</v>
      </c>
      <c r="O11" s="128">
        <f t="shared" si="7"/>
        <v>0</v>
      </c>
      <c r="P11" s="268">
        <f t="shared" si="8"/>
        <v>0</v>
      </c>
    </row>
    <row r="12" spans="1:17" s="269" customFormat="1" ht="22.5" customHeight="1" x14ac:dyDescent="0.3">
      <c r="A12" s="263" t="str">
        <f>'Kalk UHR Mensa'!A12</f>
        <v>Mensa</v>
      </c>
      <c r="B12" s="263" t="str">
        <f>'Kalk UHR Mensa'!B12</f>
        <v>KG</v>
      </c>
      <c r="C12" s="263">
        <f>'Kalk UHR Mensa'!C12</f>
        <v>0</v>
      </c>
      <c r="D12" s="292" t="str">
        <f>'Kalk UHR Mensa'!D12</f>
        <v>Umkleide/Pause</v>
      </c>
      <c r="E12" s="263" t="str">
        <f>'Kalk UHR Mensa'!E12</f>
        <v>G</v>
      </c>
      <c r="F12" s="263" t="str">
        <f t="shared" si="4"/>
        <v>G J1</v>
      </c>
      <c r="G12" s="265" t="str">
        <f>'Kalk UHR Mensa'!G12</f>
        <v>Linoleum</v>
      </c>
      <c r="H12" s="127">
        <f>'Kalk UHR Mensa'!H12</f>
        <v>14.62</v>
      </c>
      <c r="I12" s="263" t="str">
        <f>VLOOKUP(F12,'Leistungswerte GR'!$C$6:$F$79,3,FALSE)</f>
        <v>J1</v>
      </c>
      <c r="J12" s="263">
        <f>VLOOKUP(I12,'Turnus BY'!D$10:E$26,2,FALSE)</f>
        <v>1</v>
      </c>
      <c r="K12" s="127">
        <f t="shared" si="5"/>
        <v>14.62</v>
      </c>
      <c r="L12" s="266">
        <f>VLOOKUP(F12,'Leistungswerte GR'!$C$6:$F$79,4,FALSE)</f>
        <v>0</v>
      </c>
      <c r="M12" s="267">
        <f t="shared" si="6"/>
        <v>0</v>
      </c>
      <c r="N12" s="422">
        <f>'SVS GR'!$F$77</f>
        <v>0</v>
      </c>
      <c r="O12" s="128">
        <f t="shared" si="7"/>
        <v>0</v>
      </c>
      <c r="P12" s="268">
        <f t="shared" si="8"/>
        <v>0</v>
      </c>
    </row>
    <row r="13" spans="1:17" s="269" customFormat="1" ht="22.5" customHeight="1" x14ac:dyDescent="0.3">
      <c r="A13" s="263" t="str">
        <f>'Kalk UHR Mensa'!A13</f>
        <v>Mensa</v>
      </c>
      <c r="B13" s="263" t="str">
        <f>'Kalk UHR Mensa'!B13</f>
        <v>KG</v>
      </c>
      <c r="C13" s="263">
        <f>'Kalk UHR Mensa'!C13</f>
        <v>0</v>
      </c>
      <c r="D13" s="292" t="str">
        <f>'Kalk UHR Mensa'!D13</f>
        <v>Elektro</v>
      </c>
      <c r="E13" s="263" t="str">
        <f>'Kalk UHR Mensa'!E13</f>
        <v>Z</v>
      </c>
      <c r="F13" s="263" t="str">
        <f t="shared" si="4"/>
        <v>Z kR</v>
      </c>
      <c r="G13" s="265" t="str">
        <f>'Kalk UHR Mensa'!G13</f>
        <v>Estrich</v>
      </c>
      <c r="H13" s="127">
        <f>'Kalk UHR Mensa'!H13</f>
        <v>4.3899999999999997</v>
      </c>
      <c r="I13" s="263" t="str">
        <f>VLOOKUP(F13,'Leistungswerte GR'!$C$6:$F$79,3,FALSE)</f>
        <v>kR</v>
      </c>
      <c r="J13" s="263">
        <f>VLOOKUP(I13,'Turnus BY'!D$10:E$26,2,FALSE)</f>
        <v>0</v>
      </c>
      <c r="K13" s="127">
        <f t="shared" si="5"/>
        <v>0</v>
      </c>
      <c r="L13" s="266">
        <f>VLOOKUP(F13,'Leistungswerte GR'!$C$6:$F$79,4,FALSE)</f>
        <v>0</v>
      </c>
      <c r="M13" s="267">
        <f t="shared" si="6"/>
        <v>0</v>
      </c>
      <c r="N13" s="422">
        <f>'SVS GR'!$F$77</f>
        <v>0</v>
      </c>
      <c r="O13" s="128">
        <f t="shared" si="7"/>
        <v>0</v>
      </c>
      <c r="P13" s="268">
        <f t="shared" si="8"/>
        <v>0</v>
      </c>
    </row>
    <row r="14" spans="1:17" s="269" customFormat="1" ht="22.5" customHeight="1" x14ac:dyDescent="0.3">
      <c r="A14" s="263" t="str">
        <f>'Kalk UHR Mensa'!A14</f>
        <v>Mensa</v>
      </c>
      <c r="B14" s="263" t="str">
        <f>'Kalk UHR Mensa'!B14</f>
        <v>KG</v>
      </c>
      <c r="C14" s="263">
        <f>'Kalk UHR Mensa'!C14</f>
        <v>0</v>
      </c>
      <c r="D14" s="292" t="str">
        <f>'Kalk UHR Mensa'!D14</f>
        <v>Hausanschlussraum</v>
      </c>
      <c r="E14" s="263" t="str">
        <f>'Kalk UHR Mensa'!E14</f>
        <v>Z</v>
      </c>
      <c r="F14" s="263" t="str">
        <f t="shared" si="4"/>
        <v>Z kR</v>
      </c>
      <c r="G14" s="265" t="str">
        <f>'Kalk UHR Mensa'!G14</f>
        <v>Estrich</v>
      </c>
      <c r="H14" s="127">
        <f>'Kalk UHR Mensa'!H14</f>
        <v>16.63</v>
      </c>
      <c r="I14" s="263" t="str">
        <f>VLOOKUP(F14,'Leistungswerte GR'!$C$6:$F$79,3,FALSE)</f>
        <v>kR</v>
      </c>
      <c r="J14" s="263">
        <f>VLOOKUP(I14,'Turnus BY'!D$10:E$26,2,FALSE)</f>
        <v>0</v>
      </c>
      <c r="K14" s="127">
        <f t="shared" si="5"/>
        <v>0</v>
      </c>
      <c r="L14" s="266">
        <f>VLOOKUP(F14,'Leistungswerte GR'!$C$6:$F$79,4,FALSE)</f>
        <v>0</v>
      </c>
      <c r="M14" s="267">
        <f t="shared" si="6"/>
        <v>0</v>
      </c>
      <c r="N14" s="422">
        <f>'SVS GR'!$F$77</f>
        <v>0</v>
      </c>
      <c r="O14" s="128">
        <f t="shared" si="7"/>
        <v>0</v>
      </c>
      <c r="P14" s="268">
        <f t="shared" si="8"/>
        <v>0</v>
      </c>
    </row>
    <row r="15" spans="1:17" s="269" customFormat="1" ht="22.5" customHeight="1" x14ac:dyDescent="0.3">
      <c r="A15" s="263" t="str">
        <f>'Kalk UHR Mensa'!A15</f>
        <v>Mensa</v>
      </c>
      <c r="B15" s="263" t="str">
        <f>'Kalk UHR Mensa'!B15</f>
        <v>KG</v>
      </c>
      <c r="C15" s="263">
        <f>'Kalk UHR Mensa'!C15</f>
        <v>0</v>
      </c>
      <c r="D15" s="292" t="str">
        <f>'Kalk UHR Mensa'!D15</f>
        <v>Flur</v>
      </c>
      <c r="E15" s="263" t="str">
        <f>'Kalk UHR Mensa'!E15</f>
        <v>F</v>
      </c>
      <c r="F15" s="263" t="str">
        <f t="shared" si="4"/>
        <v>F J1</v>
      </c>
      <c r="G15" s="265" t="str">
        <f>'Kalk UHR Mensa'!G15</f>
        <v>Fliesen</v>
      </c>
      <c r="H15" s="127">
        <f>'Kalk UHR Mensa'!H15</f>
        <v>29.88</v>
      </c>
      <c r="I15" s="263" t="str">
        <f>VLOOKUP(F15,'Leistungswerte GR'!$C$6:$F$79,3,FALSE)</f>
        <v>J1</v>
      </c>
      <c r="J15" s="263">
        <f>VLOOKUP(I15,'Turnus BY'!D$10:E$26,2,FALSE)</f>
        <v>1</v>
      </c>
      <c r="K15" s="127">
        <f t="shared" si="5"/>
        <v>29.88</v>
      </c>
      <c r="L15" s="266">
        <f>VLOOKUP(F15,'Leistungswerte GR'!$C$6:$F$79,4,FALSE)</f>
        <v>0</v>
      </c>
      <c r="M15" s="267">
        <f t="shared" si="6"/>
        <v>0</v>
      </c>
      <c r="N15" s="422">
        <f>'SVS GR'!$F$77</f>
        <v>0</v>
      </c>
      <c r="O15" s="128">
        <f t="shared" si="7"/>
        <v>0</v>
      </c>
      <c r="P15" s="268">
        <f t="shared" si="8"/>
        <v>0</v>
      </c>
    </row>
    <row r="16" spans="1:17" s="269" customFormat="1" ht="22.5" customHeight="1" x14ac:dyDescent="0.3">
      <c r="A16" s="263" t="str">
        <f>'Kalk UHR Mensa'!A16</f>
        <v>Mensa</v>
      </c>
      <c r="B16" s="263" t="str">
        <f>'Kalk UHR Mensa'!B16</f>
        <v>KG</v>
      </c>
      <c r="C16" s="263" t="str">
        <f>'Kalk UHR Mensa'!C16</f>
        <v>E06</v>
      </c>
      <c r="D16" s="292" t="str">
        <f>'Kalk UHR Mensa'!D16</f>
        <v xml:space="preserve">Büro Schulpsychologin </v>
      </c>
      <c r="E16" s="263" t="str">
        <f>'Kalk UHR Mensa'!E16</f>
        <v>W</v>
      </c>
      <c r="F16" s="263" t="str">
        <f t="shared" si="4"/>
        <v>W J1</v>
      </c>
      <c r="G16" s="265" t="str">
        <f>'Kalk UHR Mensa'!G16</f>
        <v>Kugelgarn</v>
      </c>
      <c r="H16" s="127">
        <f>'Kalk UHR Mensa'!H16</f>
        <v>23.96</v>
      </c>
      <c r="I16" s="263" t="str">
        <f>VLOOKUP(F16,'Leistungswerte GR'!$C$6:$F$79,3,FALSE)</f>
        <v>J1</v>
      </c>
      <c r="J16" s="263">
        <f>VLOOKUP(I16,'Turnus BY'!D$10:E$26,2,FALSE)</f>
        <v>1</v>
      </c>
      <c r="K16" s="127">
        <f t="shared" si="5"/>
        <v>23.96</v>
      </c>
      <c r="L16" s="266">
        <f>VLOOKUP(F16,'Leistungswerte GR'!$C$6:$F$79,4,FALSE)</f>
        <v>0</v>
      </c>
      <c r="M16" s="267">
        <f t="shared" si="6"/>
        <v>0</v>
      </c>
      <c r="N16" s="422">
        <f>'SVS GR'!$F$77</f>
        <v>0</v>
      </c>
      <c r="O16" s="128">
        <f t="shared" si="7"/>
        <v>0</v>
      </c>
      <c r="P16" s="268">
        <f t="shared" si="8"/>
        <v>0</v>
      </c>
    </row>
    <row r="17" spans="1:16" s="269" customFormat="1" ht="22.5" customHeight="1" x14ac:dyDescent="0.3">
      <c r="A17" s="263" t="str">
        <f>'Kalk UHR Mensa'!A17</f>
        <v>Mensa</v>
      </c>
      <c r="B17" s="263" t="str">
        <f>'Kalk UHR Mensa'!B17</f>
        <v>KG</v>
      </c>
      <c r="C17" s="263" t="str">
        <f>'Kalk UHR Mensa'!C17</f>
        <v>E07</v>
      </c>
      <c r="D17" s="292" t="str">
        <f>'Kalk UHR Mensa'!D17</f>
        <v xml:space="preserve">Klassenraum </v>
      </c>
      <c r="E17" s="263" t="str">
        <f>'Kalk UHR Mensa'!E17</f>
        <v>W</v>
      </c>
      <c r="F17" s="263" t="str">
        <f t="shared" si="4"/>
        <v>W J1</v>
      </c>
      <c r="G17" s="265" t="str">
        <f>'Kalk UHR Mensa'!G17</f>
        <v>Kugelgarn</v>
      </c>
      <c r="H17" s="127">
        <f>'Kalk UHR Mensa'!H17</f>
        <v>72.58</v>
      </c>
      <c r="I17" s="263" t="str">
        <f>VLOOKUP(F17,'Leistungswerte GR'!$C$6:$F$79,3,FALSE)</f>
        <v>J1</v>
      </c>
      <c r="J17" s="263">
        <f>VLOOKUP(I17,'Turnus BY'!D$10:E$26,2,FALSE)</f>
        <v>1</v>
      </c>
      <c r="K17" s="127">
        <f t="shared" si="5"/>
        <v>72.58</v>
      </c>
      <c r="L17" s="266">
        <f>VLOOKUP(F17,'Leistungswerte GR'!$C$6:$F$79,4,FALSE)</f>
        <v>0</v>
      </c>
      <c r="M17" s="267">
        <f t="shared" si="6"/>
        <v>0</v>
      </c>
      <c r="N17" s="422">
        <f>'SVS GR'!$F$77</f>
        <v>0</v>
      </c>
      <c r="O17" s="128">
        <f t="shared" si="7"/>
        <v>0</v>
      </c>
      <c r="P17" s="268">
        <f t="shared" si="8"/>
        <v>0</v>
      </c>
    </row>
    <row r="18" spans="1:16" s="269" customFormat="1" ht="22.5" customHeight="1" x14ac:dyDescent="0.3">
      <c r="A18" s="263" t="str">
        <f>'Kalk UHR Mensa'!A18</f>
        <v>Mensa</v>
      </c>
      <c r="B18" s="263" t="str">
        <f>'Kalk UHR Mensa'!B18</f>
        <v>KG</v>
      </c>
      <c r="C18" s="263" t="str">
        <f>'Kalk UHR Mensa'!C18</f>
        <v>E08</v>
      </c>
      <c r="D18" s="292" t="str">
        <f>'Kalk UHR Mensa'!D18</f>
        <v xml:space="preserve">Klassenraum </v>
      </c>
      <c r="E18" s="263" t="str">
        <f>'Kalk UHR Mensa'!E18</f>
        <v>W</v>
      </c>
      <c r="F18" s="263" t="str">
        <f t="shared" si="4"/>
        <v>W J1</v>
      </c>
      <c r="G18" s="265" t="str">
        <f>'Kalk UHR Mensa'!G18</f>
        <v>Kugelgarn</v>
      </c>
      <c r="H18" s="127">
        <f>'Kalk UHR Mensa'!H18</f>
        <v>74.12</v>
      </c>
      <c r="I18" s="263" t="str">
        <f>VLOOKUP(F18,'Leistungswerte GR'!$C$6:$F$79,3,FALSE)</f>
        <v>J1</v>
      </c>
      <c r="J18" s="263">
        <f>VLOOKUP(I18,'Turnus BY'!D$10:E$26,2,FALSE)</f>
        <v>1</v>
      </c>
      <c r="K18" s="127">
        <f t="shared" si="5"/>
        <v>74.12</v>
      </c>
      <c r="L18" s="266">
        <f>VLOOKUP(F18,'Leistungswerte GR'!$C$6:$F$79,4,FALSE)</f>
        <v>0</v>
      </c>
      <c r="M18" s="267">
        <f t="shared" si="6"/>
        <v>0</v>
      </c>
      <c r="N18" s="422">
        <f>'SVS GR'!$F$77</f>
        <v>0</v>
      </c>
      <c r="O18" s="128">
        <f t="shared" si="7"/>
        <v>0</v>
      </c>
      <c r="P18" s="268">
        <f t="shared" si="8"/>
        <v>0</v>
      </c>
    </row>
    <row r="19" spans="1:16" s="269" customFormat="1" ht="22.5" customHeight="1" x14ac:dyDescent="0.3">
      <c r="A19" s="263" t="str">
        <f>'Kalk UHR Mensa'!A19</f>
        <v>Mensa</v>
      </c>
      <c r="B19" s="263" t="str">
        <f>'Kalk UHR Mensa'!B19</f>
        <v>EG</v>
      </c>
      <c r="C19" s="263">
        <f>'Kalk UHR Mensa'!C19</f>
        <v>0</v>
      </c>
      <c r="D19" s="292" t="str">
        <f>'Kalk UHR Mensa'!D19</f>
        <v>Eingangsbereich/Foyer</v>
      </c>
      <c r="E19" s="263" t="str">
        <f>'Kalk UHR Mensa'!E19</f>
        <v>F</v>
      </c>
      <c r="F19" s="263" t="str">
        <f t="shared" si="4"/>
        <v>F J1</v>
      </c>
      <c r="G19" s="265" t="str">
        <f>'Kalk UHR Mensa'!G19</f>
        <v>Fliesen plus Sauberlaufzone</v>
      </c>
      <c r="H19" s="127">
        <f>'Kalk UHR Mensa'!H19</f>
        <v>25.27</v>
      </c>
      <c r="I19" s="263" t="str">
        <f>VLOOKUP(F19,'Leistungswerte GR'!$C$6:$F$79,3,FALSE)</f>
        <v>J1</v>
      </c>
      <c r="J19" s="263">
        <f>VLOOKUP(I19,'Turnus BY'!D$10:E$26,2,FALSE)</f>
        <v>1</v>
      </c>
      <c r="K19" s="127">
        <f t="shared" si="5"/>
        <v>25.27</v>
      </c>
      <c r="L19" s="266">
        <f>VLOOKUP(F19,'Leistungswerte GR'!$C$6:$F$79,4,FALSE)</f>
        <v>0</v>
      </c>
      <c r="M19" s="267">
        <f t="shared" si="6"/>
        <v>0</v>
      </c>
      <c r="N19" s="422">
        <f>'SVS GR'!$F$77</f>
        <v>0</v>
      </c>
      <c r="O19" s="128">
        <f t="shared" si="7"/>
        <v>0</v>
      </c>
      <c r="P19" s="268">
        <f t="shared" si="8"/>
        <v>0</v>
      </c>
    </row>
    <row r="20" spans="1:16" s="269" customFormat="1" ht="23.4" customHeight="1" x14ac:dyDescent="0.3">
      <c r="A20" s="263" t="str">
        <f>'Kalk UHR Mensa'!A20</f>
        <v>Mensa</v>
      </c>
      <c r="B20" s="263" t="str">
        <f>'Kalk UHR Mensa'!B20</f>
        <v>EG</v>
      </c>
      <c r="C20" s="263">
        <f>'Kalk UHR Mensa'!C20</f>
        <v>0</v>
      </c>
      <c r="D20" s="292" t="str">
        <f>'Kalk UHR Mensa'!D20</f>
        <v>Flur</v>
      </c>
      <c r="E20" s="263" t="str">
        <f>'Kalk UHR Mensa'!E20</f>
        <v>F</v>
      </c>
      <c r="F20" s="263" t="str">
        <f t="shared" si="4"/>
        <v>F J1</v>
      </c>
      <c r="G20" s="265" t="str">
        <f>'Kalk UHR Mensa'!G20</f>
        <v>Fliesen</v>
      </c>
      <c r="H20" s="127">
        <f>'Kalk UHR Mensa'!H20</f>
        <v>8.17</v>
      </c>
      <c r="I20" s="263" t="str">
        <f>VLOOKUP(F20,'Leistungswerte GR'!$C$6:$F$79,3,FALSE)</f>
        <v>J1</v>
      </c>
      <c r="J20" s="263">
        <f>VLOOKUP(I20,'Turnus BY'!D$10:E$26,2,FALSE)</f>
        <v>1</v>
      </c>
      <c r="K20" s="127">
        <f t="shared" si="5"/>
        <v>8.17</v>
      </c>
      <c r="L20" s="266">
        <f>VLOOKUP(F20,'Leistungswerte GR'!$C$6:$F$79,4,FALSE)</f>
        <v>0</v>
      </c>
      <c r="M20" s="267">
        <f t="shared" si="6"/>
        <v>0</v>
      </c>
      <c r="N20" s="422">
        <f>'SVS GR'!$F$77</f>
        <v>0</v>
      </c>
      <c r="O20" s="128">
        <f t="shared" si="7"/>
        <v>0</v>
      </c>
      <c r="P20" s="268">
        <f t="shared" si="8"/>
        <v>0</v>
      </c>
    </row>
    <row r="21" spans="1:16" s="269" customFormat="1" ht="22.5" customHeight="1" x14ac:dyDescent="0.3">
      <c r="A21" s="263" t="str">
        <f>'Kalk UHR Mensa'!A21</f>
        <v>Mensa</v>
      </c>
      <c r="B21" s="263" t="str">
        <f>'Kalk UHR Mensa'!B21</f>
        <v>EG</v>
      </c>
      <c r="C21" s="263">
        <f>'Kalk UHR Mensa'!C21</f>
        <v>0</v>
      </c>
      <c r="D21" s="292" t="str">
        <f>'Kalk UHR Mensa'!D21</f>
        <v>Getränkelager</v>
      </c>
      <c r="E21" s="263" t="str">
        <f>'Kalk UHR Mensa'!E21</f>
        <v>Z</v>
      </c>
      <c r="F21" s="263" t="str">
        <f t="shared" si="4"/>
        <v>Z kR</v>
      </c>
      <c r="G21" s="265" t="str">
        <f>'Kalk UHR Mensa'!G21</f>
        <v>Fliesen</v>
      </c>
      <c r="H21" s="127">
        <f>'Kalk UHR Mensa'!H21</f>
        <v>4.3600000000000003</v>
      </c>
      <c r="I21" s="263" t="str">
        <f>VLOOKUP(F21,'Leistungswerte GR'!$C$6:$F$79,3,FALSE)</f>
        <v>kR</v>
      </c>
      <c r="J21" s="263">
        <f>VLOOKUP(I21,'Turnus BY'!D$10:E$26,2,FALSE)</f>
        <v>0</v>
      </c>
      <c r="K21" s="127">
        <f t="shared" si="5"/>
        <v>0</v>
      </c>
      <c r="L21" s="266">
        <f>VLOOKUP(F21,'Leistungswerte GR'!$C$6:$F$79,4,FALSE)</f>
        <v>0</v>
      </c>
      <c r="M21" s="267">
        <f t="shared" si="6"/>
        <v>0</v>
      </c>
      <c r="N21" s="422">
        <f>'SVS GR'!$F$77</f>
        <v>0</v>
      </c>
      <c r="O21" s="128">
        <f t="shared" si="7"/>
        <v>0</v>
      </c>
      <c r="P21" s="268">
        <f t="shared" si="8"/>
        <v>0</v>
      </c>
    </row>
    <row r="22" spans="1:16" s="269" customFormat="1" ht="19.5" customHeight="1" x14ac:dyDescent="0.3">
      <c r="A22" s="263" t="str">
        <f>'Kalk UHR Mensa'!A22</f>
        <v>Mensa</v>
      </c>
      <c r="B22" s="263" t="str">
        <f>'Kalk UHR Mensa'!B22</f>
        <v>EG</v>
      </c>
      <c r="C22" s="263">
        <f>'Kalk UHR Mensa'!C22</f>
        <v>0</v>
      </c>
      <c r="D22" s="292" t="str">
        <f>'Kalk UHR Mensa'!D22</f>
        <v>Lager</v>
      </c>
      <c r="E22" s="263" t="str">
        <f>'Kalk UHR Mensa'!E22</f>
        <v>Z</v>
      </c>
      <c r="F22" s="263" t="str">
        <f t="shared" si="4"/>
        <v>Z kR</v>
      </c>
      <c r="G22" s="265" t="str">
        <f>'Kalk UHR Mensa'!G22</f>
        <v>Fliesen</v>
      </c>
      <c r="H22" s="127">
        <f>'Kalk UHR Mensa'!H22</f>
        <v>3.92</v>
      </c>
      <c r="I22" s="263" t="str">
        <f>VLOOKUP(F22,'Leistungswerte GR'!$C$6:$F$79,3,FALSE)</f>
        <v>kR</v>
      </c>
      <c r="J22" s="263">
        <f>VLOOKUP(I22,'Turnus BY'!D$10:E$26,2,FALSE)</f>
        <v>0</v>
      </c>
      <c r="K22" s="127">
        <f t="shared" si="5"/>
        <v>0</v>
      </c>
      <c r="L22" s="266">
        <f>VLOOKUP(F22,'Leistungswerte GR'!$C$6:$F$79,4,FALSE)</f>
        <v>0</v>
      </c>
      <c r="M22" s="267">
        <f t="shared" si="6"/>
        <v>0</v>
      </c>
      <c r="N22" s="422">
        <f>'SVS GR'!$F$77</f>
        <v>0</v>
      </c>
      <c r="O22" s="128">
        <f t="shared" si="7"/>
        <v>0</v>
      </c>
      <c r="P22" s="268">
        <f t="shared" si="8"/>
        <v>0</v>
      </c>
    </row>
    <row r="23" spans="1:16" s="269" customFormat="1" ht="19.5" customHeight="1" x14ac:dyDescent="0.3">
      <c r="A23" s="263" t="str">
        <f>'Kalk UHR Mensa'!A23</f>
        <v>Mensa</v>
      </c>
      <c r="B23" s="263" t="str">
        <f>'Kalk UHR Mensa'!B23</f>
        <v>EG</v>
      </c>
      <c r="C23" s="263">
        <f>'Kalk UHR Mensa'!C23</f>
        <v>0</v>
      </c>
      <c r="D23" s="292" t="str">
        <f>'Kalk UHR Mensa'!D23</f>
        <v>WC</v>
      </c>
      <c r="E23" s="263" t="str">
        <f>'Kalk UHR Mensa'!E23</f>
        <v>S</v>
      </c>
      <c r="F23" s="263" t="str">
        <f t="shared" si="4"/>
        <v>S J1</v>
      </c>
      <c r="G23" s="265" t="str">
        <f>'Kalk UHR Mensa'!G23</f>
        <v>Fliesen</v>
      </c>
      <c r="H23" s="127">
        <f>'Kalk UHR Mensa'!H23</f>
        <v>4.3600000000000003</v>
      </c>
      <c r="I23" s="263" t="str">
        <f>VLOOKUP(F23,'Leistungswerte GR'!$C$6:$F$79,3,FALSE)</f>
        <v>J1</v>
      </c>
      <c r="J23" s="263">
        <f>VLOOKUP(I23,'Turnus BY'!D$10:E$26,2,FALSE)</f>
        <v>1</v>
      </c>
      <c r="K23" s="127">
        <f t="shared" si="5"/>
        <v>4.3600000000000003</v>
      </c>
      <c r="L23" s="266">
        <f>VLOOKUP(F23,'Leistungswerte GR'!$C$6:$F$79,4,FALSE)</f>
        <v>0</v>
      </c>
      <c r="M23" s="267">
        <f t="shared" si="6"/>
        <v>0</v>
      </c>
      <c r="N23" s="422">
        <f>'SVS GR'!$F$77</f>
        <v>0</v>
      </c>
      <c r="O23" s="128">
        <f t="shared" si="7"/>
        <v>0</v>
      </c>
      <c r="P23" s="268">
        <f t="shared" si="8"/>
        <v>0</v>
      </c>
    </row>
    <row r="24" spans="1:16" s="269" customFormat="1" ht="19.5" customHeight="1" x14ac:dyDescent="0.3">
      <c r="A24" s="263" t="str">
        <f>'Kalk UHR Mensa'!A24</f>
        <v>Mensa</v>
      </c>
      <c r="B24" s="263" t="str">
        <f>'Kalk UHR Mensa'!B24</f>
        <v>EG</v>
      </c>
      <c r="C24" s="263">
        <f>'Kalk UHR Mensa'!C24</f>
        <v>0</v>
      </c>
      <c r="D24" s="292" t="str">
        <f>'Kalk UHR Mensa'!D24</f>
        <v>Putzraum</v>
      </c>
      <c r="E24" s="263" t="str">
        <f>'Kalk UHR Mensa'!E24</f>
        <v>Z</v>
      </c>
      <c r="F24" s="263" t="str">
        <f t="shared" si="4"/>
        <v>Z kR</v>
      </c>
      <c r="G24" s="265" t="str">
        <f>'Kalk UHR Mensa'!G24</f>
        <v>Fliesen</v>
      </c>
      <c r="H24" s="127">
        <f>'Kalk UHR Mensa'!H24</f>
        <v>3.61</v>
      </c>
      <c r="I24" s="263" t="str">
        <f>VLOOKUP(F24,'Leistungswerte GR'!$C$6:$F$79,3,FALSE)</f>
        <v>kR</v>
      </c>
      <c r="J24" s="263">
        <f>VLOOKUP(I24,'Turnus BY'!D$10:E$26,2,FALSE)</f>
        <v>0</v>
      </c>
      <c r="K24" s="127">
        <f t="shared" si="5"/>
        <v>0</v>
      </c>
      <c r="L24" s="266">
        <f>VLOOKUP(F24,'Leistungswerte GR'!$C$6:$F$79,4,FALSE)</f>
        <v>0</v>
      </c>
      <c r="M24" s="267">
        <f t="shared" si="6"/>
        <v>0</v>
      </c>
      <c r="N24" s="422">
        <f>'SVS GR'!$F$77</f>
        <v>0</v>
      </c>
      <c r="O24" s="128">
        <f t="shared" si="7"/>
        <v>0</v>
      </c>
      <c r="P24" s="268">
        <f t="shared" si="8"/>
        <v>0</v>
      </c>
    </row>
    <row r="25" spans="1:16" s="269" customFormat="1" ht="19.5" customHeight="1" x14ac:dyDescent="0.3">
      <c r="A25" s="263" t="str">
        <f>'Kalk UHR Mensa'!A25</f>
        <v>Mensa</v>
      </c>
      <c r="B25" s="263" t="str">
        <f>'Kalk UHR Mensa'!B25</f>
        <v>EG</v>
      </c>
      <c r="C25" s="263">
        <f>'Kalk UHR Mensa'!C25</f>
        <v>0</v>
      </c>
      <c r="D25" s="292" t="str">
        <f>'Kalk UHR Mensa'!D25</f>
        <v>Essensausgabe</v>
      </c>
      <c r="E25" s="263" t="str">
        <f>'Kalk UHR Mensa'!E25</f>
        <v>F</v>
      </c>
      <c r="F25" s="263" t="str">
        <f t="shared" si="4"/>
        <v>F J1</v>
      </c>
      <c r="G25" s="265" t="str">
        <f>'Kalk UHR Mensa'!G25</f>
        <v>Fliesen</v>
      </c>
      <c r="H25" s="127">
        <f>'Kalk UHR Mensa'!H25</f>
        <v>19.309999999999999</v>
      </c>
      <c r="I25" s="263" t="str">
        <f>VLOOKUP(F25,'Leistungswerte GR'!$C$6:$F$79,3,FALSE)</f>
        <v>J1</v>
      </c>
      <c r="J25" s="263">
        <f>VLOOKUP(I25,'Turnus BY'!D$10:E$26,2,FALSE)</f>
        <v>1</v>
      </c>
      <c r="K25" s="127">
        <f t="shared" si="5"/>
        <v>19.309999999999999</v>
      </c>
      <c r="L25" s="266">
        <f>VLOOKUP(F25,'Leistungswerte GR'!$C$6:$F$79,4,FALSE)</f>
        <v>0</v>
      </c>
      <c r="M25" s="267">
        <f t="shared" si="6"/>
        <v>0</v>
      </c>
      <c r="N25" s="422">
        <f>'SVS GR'!$F$77</f>
        <v>0</v>
      </c>
      <c r="O25" s="128">
        <f t="shared" si="7"/>
        <v>0</v>
      </c>
      <c r="P25" s="268">
        <f t="shared" si="8"/>
        <v>0</v>
      </c>
    </row>
    <row r="26" spans="1:16" s="269" customFormat="1" ht="19.5" customHeight="1" x14ac:dyDescent="0.3">
      <c r="A26" s="263" t="str">
        <f>'Kalk UHR Mensa'!A26</f>
        <v>Mensa</v>
      </c>
      <c r="B26" s="263" t="str">
        <f>'Kalk UHR Mensa'!B26</f>
        <v>EG</v>
      </c>
      <c r="C26" s="263">
        <f>'Kalk UHR Mensa'!C26</f>
        <v>0</v>
      </c>
      <c r="D26" s="292" t="str">
        <f>'Kalk UHR Mensa'!D26</f>
        <v>Kochen</v>
      </c>
      <c r="E26" s="263" t="str">
        <f>'Kalk UHR Mensa'!E26</f>
        <v>Z</v>
      </c>
      <c r="F26" s="263" t="str">
        <f t="shared" si="4"/>
        <v>Z kR</v>
      </c>
      <c r="G26" s="265" t="str">
        <f>'Kalk UHR Mensa'!G26</f>
        <v>Fliesen</v>
      </c>
      <c r="H26" s="127">
        <f>'Kalk UHR Mensa'!H26</f>
        <v>40.9</v>
      </c>
      <c r="I26" s="263" t="str">
        <f>VLOOKUP(F26,'Leistungswerte GR'!$C$6:$F$79,3,FALSE)</f>
        <v>kR</v>
      </c>
      <c r="J26" s="263">
        <f>VLOOKUP(I26,'Turnus BY'!D$10:E$26,2,FALSE)</f>
        <v>0</v>
      </c>
      <c r="K26" s="127">
        <f t="shared" si="5"/>
        <v>0</v>
      </c>
      <c r="L26" s="266">
        <f>VLOOKUP(F26,'Leistungswerte GR'!$C$6:$F$79,4,FALSE)</f>
        <v>0</v>
      </c>
      <c r="M26" s="267">
        <f t="shared" si="6"/>
        <v>0</v>
      </c>
      <c r="N26" s="422">
        <f>'SVS GR'!$F$77</f>
        <v>0</v>
      </c>
      <c r="O26" s="128">
        <f t="shared" si="7"/>
        <v>0</v>
      </c>
      <c r="P26" s="268">
        <f t="shared" si="8"/>
        <v>0</v>
      </c>
    </row>
    <row r="27" spans="1:16" s="269" customFormat="1" ht="19.5" customHeight="1" x14ac:dyDescent="0.3">
      <c r="A27" s="263" t="str">
        <f>'Kalk UHR Mensa'!A27</f>
        <v>Mensa</v>
      </c>
      <c r="B27" s="263" t="str">
        <f>'Kalk UHR Mensa'!B27</f>
        <v>EG</v>
      </c>
      <c r="C27" s="263">
        <f>'Kalk UHR Mensa'!C27</f>
        <v>0</v>
      </c>
      <c r="D27" s="292" t="str">
        <f>'Kalk UHR Mensa'!D27</f>
        <v>Spülen</v>
      </c>
      <c r="E27" s="263" t="str">
        <f>'Kalk UHR Mensa'!E27</f>
        <v>Z</v>
      </c>
      <c r="F27" s="263" t="str">
        <f t="shared" si="4"/>
        <v>Z kR</v>
      </c>
      <c r="G27" s="265" t="str">
        <f>'Kalk UHR Mensa'!G27</f>
        <v>Fliesen</v>
      </c>
      <c r="H27" s="127">
        <f>'Kalk UHR Mensa'!H27</f>
        <v>11.25</v>
      </c>
      <c r="I27" s="263" t="str">
        <f>VLOOKUP(F27,'Leistungswerte GR'!$C$6:$F$79,3,FALSE)</f>
        <v>kR</v>
      </c>
      <c r="J27" s="263">
        <f>VLOOKUP(I27,'Turnus BY'!D$10:E$26,2,FALSE)</f>
        <v>0</v>
      </c>
      <c r="K27" s="127">
        <f t="shared" si="5"/>
        <v>0</v>
      </c>
      <c r="L27" s="266">
        <f>VLOOKUP(F27,'Leistungswerte GR'!$C$6:$F$79,4,FALSE)</f>
        <v>0</v>
      </c>
      <c r="M27" s="267">
        <f t="shared" si="6"/>
        <v>0</v>
      </c>
      <c r="N27" s="422">
        <f>'SVS GR'!$F$77</f>
        <v>0</v>
      </c>
      <c r="O27" s="128">
        <f t="shared" si="7"/>
        <v>0</v>
      </c>
      <c r="P27" s="268">
        <f t="shared" si="8"/>
        <v>0</v>
      </c>
    </row>
    <row r="28" spans="1:16" s="269" customFormat="1" ht="19.5" customHeight="1" x14ac:dyDescent="0.3">
      <c r="A28" s="263" t="str">
        <f>'Kalk UHR Mensa'!A28</f>
        <v>Mensa</v>
      </c>
      <c r="B28" s="263" t="str">
        <f>'Kalk UHR Mensa'!B28</f>
        <v>EG</v>
      </c>
      <c r="C28" s="263">
        <f>'Kalk UHR Mensa'!C28</f>
        <v>0</v>
      </c>
      <c r="D28" s="292" t="str">
        <f>'Kalk UHR Mensa'!D28</f>
        <v>Rückgabe</v>
      </c>
      <c r="E28" s="263" t="str">
        <f>'Kalk UHR Mensa'!E28</f>
        <v>Z</v>
      </c>
      <c r="F28" s="263" t="str">
        <f t="shared" si="4"/>
        <v>Z kR</v>
      </c>
      <c r="G28" s="265" t="str">
        <f>'Kalk UHR Mensa'!G28</f>
        <v>Fliesen</v>
      </c>
      <c r="H28" s="127">
        <f>'Kalk UHR Mensa'!H28</f>
        <v>3.81</v>
      </c>
      <c r="I28" s="263" t="str">
        <f>VLOOKUP(F28,'Leistungswerte GR'!$C$6:$F$79,3,FALSE)</f>
        <v>kR</v>
      </c>
      <c r="J28" s="263">
        <f>VLOOKUP(I28,'Turnus BY'!D$10:E$26,2,FALSE)</f>
        <v>0</v>
      </c>
      <c r="K28" s="127">
        <f t="shared" si="5"/>
        <v>0</v>
      </c>
      <c r="L28" s="266">
        <f>VLOOKUP(F28,'Leistungswerte GR'!$C$6:$F$79,4,FALSE)</f>
        <v>0</v>
      </c>
      <c r="M28" s="267">
        <f t="shared" si="6"/>
        <v>0</v>
      </c>
      <c r="N28" s="422">
        <f>'SVS GR'!$F$77</f>
        <v>0</v>
      </c>
      <c r="O28" s="128">
        <f t="shared" si="7"/>
        <v>0</v>
      </c>
      <c r="P28" s="268">
        <f t="shared" si="8"/>
        <v>0</v>
      </c>
    </row>
    <row r="29" spans="1:16" s="269" customFormat="1" ht="19.5" customHeight="1" x14ac:dyDescent="0.3">
      <c r="A29" s="263" t="str">
        <f>'Kalk UHR Mensa'!A29</f>
        <v>Mensa</v>
      </c>
      <c r="B29" s="263" t="str">
        <f>'Kalk UHR Mensa'!B29</f>
        <v>EG</v>
      </c>
      <c r="C29" s="263">
        <f>'Kalk UHR Mensa'!C29</f>
        <v>0</v>
      </c>
      <c r="D29" s="292" t="str">
        <f>'Kalk UHR Mensa'!D29</f>
        <v>Geschirrabgabe</v>
      </c>
      <c r="E29" s="263" t="str">
        <f>'Kalk UHR Mensa'!E29</f>
        <v>F</v>
      </c>
      <c r="F29" s="263" t="str">
        <f t="shared" si="4"/>
        <v>F J1</v>
      </c>
      <c r="G29" s="265" t="str">
        <f>'Kalk UHR Mensa'!G29</f>
        <v>Fliesen</v>
      </c>
      <c r="H29" s="127">
        <f>'Kalk UHR Mensa'!H29</f>
        <v>19.309999999999999</v>
      </c>
      <c r="I29" s="263" t="str">
        <f>VLOOKUP(F29,'Leistungswerte GR'!$C$6:$F$79,3,FALSE)</f>
        <v>J1</v>
      </c>
      <c r="J29" s="263">
        <f>VLOOKUP(I29,'Turnus BY'!D$10:E$26,2,FALSE)</f>
        <v>1</v>
      </c>
      <c r="K29" s="127">
        <f t="shared" si="5"/>
        <v>19.309999999999999</v>
      </c>
      <c r="L29" s="266">
        <f>VLOOKUP(F29,'Leistungswerte GR'!$C$6:$F$79,4,FALSE)</f>
        <v>0</v>
      </c>
      <c r="M29" s="267">
        <f t="shared" si="6"/>
        <v>0</v>
      </c>
      <c r="N29" s="422">
        <f>'SVS GR'!$F$77</f>
        <v>0</v>
      </c>
      <c r="O29" s="128">
        <f t="shared" si="7"/>
        <v>0</v>
      </c>
      <c r="P29" s="268">
        <f t="shared" si="8"/>
        <v>0</v>
      </c>
    </row>
    <row r="30" spans="1:16" s="269" customFormat="1" ht="19.5" customHeight="1" x14ac:dyDescent="0.3">
      <c r="A30" s="263" t="str">
        <f>'Kalk UHR Mensa'!A30</f>
        <v>Mensa</v>
      </c>
      <c r="B30" s="263" t="str">
        <f>'Kalk UHR Mensa'!B30</f>
        <v>EG</v>
      </c>
      <c r="C30" s="263">
        <f>'Kalk UHR Mensa'!C30</f>
        <v>0</v>
      </c>
      <c r="D30" s="292" t="str">
        <f>'Kalk UHR Mensa'!D30</f>
        <v>Speisesaal</v>
      </c>
      <c r="E30" s="263" t="str">
        <f>'Kalk UHR Mensa'!E30</f>
        <v>M</v>
      </c>
      <c r="F30" s="263" t="str">
        <f t="shared" si="4"/>
        <v>M J1</v>
      </c>
      <c r="G30" s="265" t="str">
        <f>'Kalk UHR Mensa'!G30</f>
        <v>Fliesen</v>
      </c>
      <c r="H30" s="127">
        <f>'Kalk UHR Mensa'!H30</f>
        <v>134.16</v>
      </c>
      <c r="I30" s="263" t="str">
        <f>VLOOKUP(F30,'Leistungswerte GR'!$C$6:$F$79,3,FALSE)</f>
        <v>J1</v>
      </c>
      <c r="J30" s="263">
        <f>VLOOKUP(I30,'Turnus BY'!D$10:E$26,2,FALSE)</f>
        <v>1</v>
      </c>
      <c r="K30" s="127">
        <f t="shared" si="5"/>
        <v>134.16</v>
      </c>
      <c r="L30" s="266">
        <f>VLOOKUP(F30,'Leistungswerte GR'!$C$6:$F$79,4,FALSE)</f>
        <v>0</v>
      </c>
      <c r="M30" s="267">
        <f t="shared" si="6"/>
        <v>0</v>
      </c>
      <c r="N30" s="422">
        <f>'SVS GR'!$F$77</f>
        <v>0</v>
      </c>
      <c r="O30" s="128">
        <f t="shared" si="7"/>
        <v>0</v>
      </c>
      <c r="P30" s="268">
        <f t="shared" si="8"/>
        <v>0</v>
      </c>
    </row>
    <row r="31" spans="1:16" s="269" customFormat="1" ht="19.5" customHeight="1" x14ac:dyDescent="0.3">
      <c r="A31" s="263" t="str">
        <f>'Kalk UHR Mensa'!A31</f>
        <v>Mensa</v>
      </c>
      <c r="B31" s="263" t="str">
        <f>'Kalk UHR Mensa'!B31</f>
        <v>EG</v>
      </c>
      <c r="C31" s="263">
        <f>'Kalk UHR Mensa'!C31</f>
        <v>0</v>
      </c>
      <c r="D31" s="292" t="str">
        <f>'Kalk UHR Mensa'!D31</f>
        <v>Treppe UG/EG</v>
      </c>
      <c r="E31" s="263" t="str">
        <f>'Kalk UHR Mensa'!E31</f>
        <v>T</v>
      </c>
      <c r="F31" s="263" t="str">
        <f t="shared" si="4"/>
        <v>T J1</v>
      </c>
      <c r="G31" s="265" t="str">
        <f>'Kalk UHR Mensa'!G31</f>
        <v>Fliesen</v>
      </c>
      <c r="H31" s="127">
        <f>'Kalk UHR Mensa'!H31</f>
        <v>15</v>
      </c>
      <c r="I31" s="263" t="str">
        <f>VLOOKUP(F31,'Leistungswerte GR'!$C$6:$F$79,3,FALSE)</f>
        <v>J1</v>
      </c>
      <c r="J31" s="263">
        <f>VLOOKUP(I31,'Turnus BY'!D$10:E$26,2,FALSE)</f>
        <v>1</v>
      </c>
      <c r="K31" s="127">
        <f t="shared" si="5"/>
        <v>15</v>
      </c>
      <c r="L31" s="266">
        <f>VLOOKUP(F31,'Leistungswerte GR'!$C$6:$F$79,4,FALSE)</f>
        <v>0</v>
      </c>
      <c r="M31" s="267">
        <f t="shared" si="6"/>
        <v>0</v>
      </c>
      <c r="N31" s="422">
        <f>'SVS GR'!$F$77</f>
        <v>0</v>
      </c>
      <c r="O31" s="128">
        <f t="shared" si="7"/>
        <v>0</v>
      </c>
      <c r="P31" s="268">
        <f t="shared" si="8"/>
        <v>0</v>
      </c>
    </row>
    <row r="32" spans="1:16" ht="8.4" customHeight="1" x14ac:dyDescent="0.2">
      <c r="A32" s="271"/>
      <c r="B32" s="272"/>
      <c r="C32" s="272"/>
      <c r="D32" s="271"/>
      <c r="E32" s="272"/>
      <c r="F32" s="272"/>
      <c r="G32" s="272"/>
      <c r="H32" s="273"/>
      <c r="I32" s="274"/>
      <c r="J32" s="275"/>
      <c r="K32" s="273"/>
      <c r="L32" s="276"/>
      <c r="M32" s="277"/>
      <c r="N32" s="511"/>
      <c r="O32" s="511"/>
      <c r="P32" s="279"/>
    </row>
    <row r="33" spans="1:17" x14ac:dyDescent="0.2">
      <c r="B33" s="280"/>
      <c r="G33" s="241"/>
      <c r="I33" s="241"/>
      <c r="J33" s="283"/>
      <c r="K33" s="241"/>
    </row>
    <row r="34" spans="1:17" x14ac:dyDescent="0.2">
      <c r="B34" s="280"/>
      <c r="G34" s="241"/>
      <c r="I34" s="241"/>
      <c r="J34" s="283"/>
      <c r="K34" s="241"/>
    </row>
    <row r="35" spans="1:17" x14ac:dyDescent="0.2">
      <c r="D35" s="281"/>
      <c r="G35" s="241"/>
      <c r="I35" s="241"/>
      <c r="J35" s="283"/>
      <c r="K35" s="241"/>
    </row>
    <row r="36" spans="1:17" x14ac:dyDescent="0.2">
      <c r="C36" s="241"/>
      <c r="D36" s="281"/>
    </row>
    <row r="37" spans="1:17" x14ac:dyDescent="0.2">
      <c r="C37" s="241"/>
      <c r="D37" s="281"/>
    </row>
    <row r="38" spans="1:17" x14ac:dyDescent="0.2">
      <c r="C38" s="241"/>
      <c r="D38" s="281"/>
    </row>
    <row r="39" spans="1:17" x14ac:dyDescent="0.2">
      <c r="C39" s="241"/>
      <c r="D39" s="281"/>
    </row>
    <row r="40" spans="1:17" x14ac:dyDescent="0.2">
      <c r="B40" s="241"/>
      <c r="C40" s="241"/>
      <c r="D40" s="281"/>
    </row>
    <row r="41" spans="1:17" x14ac:dyDescent="0.2">
      <c r="C41" s="241"/>
      <c r="D41" s="281"/>
    </row>
    <row r="42" spans="1:17" x14ac:dyDescent="0.2">
      <c r="D42" s="281"/>
    </row>
    <row r="43" spans="1:17" x14ac:dyDescent="0.2">
      <c r="D43" s="281"/>
    </row>
    <row r="44" spans="1:17" x14ac:dyDescent="0.2">
      <c r="D44" s="281"/>
    </row>
    <row r="45" spans="1:17" x14ac:dyDescent="0.2">
      <c r="D45" s="281"/>
    </row>
    <row r="46" spans="1:17" s="281" customFormat="1" x14ac:dyDescent="0.2">
      <c r="A46" s="241"/>
      <c r="H46" s="282"/>
      <c r="I46" s="287"/>
      <c r="J46" s="288"/>
      <c r="K46" s="282"/>
      <c r="L46" s="284"/>
      <c r="M46" s="285"/>
      <c r="N46" s="286"/>
      <c r="O46" s="286"/>
      <c r="P46" s="286"/>
      <c r="Q46" s="241"/>
    </row>
    <row r="47" spans="1:17" s="281" customFormat="1" x14ac:dyDescent="0.2">
      <c r="A47" s="241"/>
      <c r="H47" s="282"/>
      <c r="I47" s="287"/>
      <c r="J47" s="288"/>
      <c r="K47" s="282"/>
      <c r="L47" s="284"/>
      <c r="M47" s="285"/>
      <c r="N47" s="286"/>
      <c r="O47" s="286"/>
      <c r="P47" s="286"/>
      <c r="Q47" s="241"/>
    </row>
    <row r="48" spans="1:17" s="281" customFormat="1" x14ac:dyDescent="0.2">
      <c r="A48" s="241"/>
      <c r="H48" s="282"/>
      <c r="I48" s="287"/>
      <c r="J48" s="288"/>
      <c r="K48" s="282"/>
      <c r="L48" s="284"/>
      <c r="M48" s="285"/>
      <c r="N48" s="286"/>
      <c r="O48" s="286"/>
      <c r="P48" s="286"/>
      <c r="Q48" s="241"/>
    </row>
    <row r="49" spans="1:17" s="281" customFormat="1" x14ac:dyDescent="0.2">
      <c r="A49" s="241"/>
      <c r="H49" s="282"/>
      <c r="I49" s="287"/>
      <c r="J49" s="288"/>
      <c r="K49" s="282"/>
      <c r="L49" s="284"/>
      <c r="M49" s="285"/>
      <c r="N49" s="286"/>
      <c r="O49" s="286"/>
      <c r="P49" s="286"/>
      <c r="Q49" s="241"/>
    </row>
    <row r="50" spans="1:17" s="281" customFormat="1" x14ac:dyDescent="0.2">
      <c r="A50" s="241"/>
      <c r="H50" s="282"/>
      <c r="I50" s="287"/>
      <c r="J50" s="288"/>
      <c r="K50" s="282"/>
      <c r="L50" s="284"/>
      <c r="M50" s="285"/>
      <c r="N50" s="286"/>
      <c r="O50" s="286"/>
      <c r="P50" s="286"/>
      <c r="Q50" s="241"/>
    </row>
    <row r="51" spans="1:17" s="281" customFormat="1" x14ac:dyDescent="0.2">
      <c r="A51" s="241"/>
      <c r="H51" s="282"/>
      <c r="I51" s="287"/>
      <c r="J51" s="288"/>
      <c r="K51" s="282"/>
      <c r="L51" s="284"/>
      <c r="M51" s="285"/>
      <c r="N51" s="286"/>
      <c r="O51" s="286"/>
      <c r="P51" s="286"/>
      <c r="Q51" s="241"/>
    </row>
    <row r="52" spans="1:17" s="281" customFormat="1" x14ac:dyDescent="0.2">
      <c r="A52" s="241"/>
      <c r="H52" s="282"/>
      <c r="I52" s="287"/>
      <c r="J52" s="288"/>
      <c r="K52" s="282"/>
      <c r="L52" s="284"/>
      <c r="M52" s="285"/>
      <c r="N52" s="286"/>
      <c r="O52" s="286"/>
      <c r="P52" s="286"/>
      <c r="Q52" s="241"/>
    </row>
    <row r="53" spans="1:17" s="281" customFormat="1" x14ac:dyDescent="0.2">
      <c r="A53" s="241"/>
      <c r="H53" s="282"/>
      <c r="I53" s="287"/>
      <c r="J53" s="288"/>
      <c r="K53" s="282"/>
      <c r="L53" s="284"/>
      <c r="M53" s="285"/>
      <c r="N53" s="286"/>
      <c r="O53" s="286"/>
      <c r="P53" s="286"/>
      <c r="Q53" s="241"/>
    </row>
    <row r="54" spans="1:17" s="281" customFormat="1" x14ac:dyDescent="0.2">
      <c r="A54" s="241"/>
      <c r="H54" s="282"/>
      <c r="I54" s="287"/>
      <c r="J54" s="288"/>
      <c r="K54" s="282"/>
      <c r="L54" s="284"/>
      <c r="M54" s="285"/>
      <c r="N54" s="286"/>
      <c r="O54" s="286"/>
      <c r="P54" s="286"/>
      <c r="Q54" s="241"/>
    </row>
    <row r="55" spans="1:17" s="281" customFormat="1" x14ac:dyDescent="0.2">
      <c r="A55" s="241"/>
      <c r="H55" s="282"/>
      <c r="I55" s="287"/>
      <c r="J55" s="288"/>
      <c r="K55" s="282"/>
      <c r="L55" s="284"/>
      <c r="M55" s="285"/>
      <c r="N55" s="286"/>
      <c r="O55" s="286"/>
      <c r="P55" s="286"/>
      <c r="Q55" s="241"/>
    </row>
    <row r="56" spans="1:17" s="281" customFormat="1" x14ac:dyDescent="0.2">
      <c r="A56" s="241"/>
      <c r="H56" s="282"/>
      <c r="I56" s="287"/>
      <c r="J56" s="288"/>
      <c r="K56" s="282"/>
      <c r="L56" s="284"/>
      <c r="M56" s="285"/>
      <c r="N56" s="286"/>
      <c r="O56" s="286"/>
      <c r="P56" s="286"/>
      <c r="Q56" s="241"/>
    </row>
    <row r="57" spans="1:17" s="281" customFormat="1" x14ac:dyDescent="0.2">
      <c r="A57" s="241"/>
      <c r="H57" s="282"/>
      <c r="I57" s="287"/>
      <c r="J57" s="288"/>
      <c r="K57" s="282"/>
      <c r="L57" s="284"/>
      <c r="M57" s="285"/>
      <c r="N57" s="286"/>
      <c r="O57" s="286"/>
      <c r="P57" s="286"/>
      <c r="Q57" s="241"/>
    </row>
    <row r="58" spans="1:17" s="281" customFormat="1" x14ac:dyDescent="0.2">
      <c r="A58" s="241"/>
      <c r="H58" s="282"/>
      <c r="I58" s="287"/>
      <c r="J58" s="288"/>
      <c r="K58" s="282"/>
      <c r="L58" s="284"/>
      <c r="M58" s="285"/>
      <c r="N58" s="286"/>
      <c r="O58" s="286"/>
      <c r="P58" s="286"/>
      <c r="Q58" s="241"/>
    </row>
    <row r="59" spans="1:17" s="281" customFormat="1" x14ac:dyDescent="0.2">
      <c r="A59" s="241"/>
      <c r="H59" s="282"/>
      <c r="I59" s="287"/>
      <c r="J59" s="288"/>
      <c r="K59" s="282"/>
      <c r="L59" s="284"/>
      <c r="M59" s="285"/>
      <c r="N59" s="286"/>
      <c r="O59" s="286"/>
      <c r="P59" s="286"/>
      <c r="Q59" s="241"/>
    </row>
    <row r="60" spans="1:17" s="281" customFormat="1" x14ac:dyDescent="0.2">
      <c r="A60" s="241"/>
      <c r="H60" s="282"/>
      <c r="I60" s="287"/>
      <c r="J60" s="288"/>
      <c r="K60" s="282"/>
      <c r="L60" s="284"/>
      <c r="M60" s="285"/>
      <c r="N60" s="286"/>
      <c r="O60" s="286"/>
      <c r="P60" s="286"/>
      <c r="Q60" s="241"/>
    </row>
    <row r="61" spans="1:17" s="281" customFormat="1" x14ac:dyDescent="0.2">
      <c r="A61" s="241"/>
      <c r="H61" s="282"/>
      <c r="I61" s="287"/>
      <c r="J61" s="288"/>
      <c r="K61" s="282"/>
      <c r="L61" s="284"/>
      <c r="M61" s="285"/>
      <c r="N61" s="286"/>
      <c r="O61" s="286"/>
      <c r="P61" s="286"/>
      <c r="Q61" s="241"/>
    </row>
    <row r="62" spans="1:17" s="281" customFormat="1" x14ac:dyDescent="0.2">
      <c r="A62" s="241"/>
      <c r="H62" s="282"/>
      <c r="I62" s="287"/>
      <c r="J62" s="288"/>
      <c r="K62" s="282"/>
      <c r="L62" s="284"/>
      <c r="M62" s="285"/>
      <c r="N62" s="286"/>
      <c r="O62" s="286"/>
      <c r="P62" s="286"/>
      <c r="Q62" s="241"/>
    </row>
    <row r="63" spans="1:17" s="281" customFormat="1" x14ac:dyDescent="0.2">
      <c r="A63" s="241"/>
      <c r="H63" s="282"/>
      <c r="I63" s="287"/>
      <c r="J63" s="288"/>
      <c r="K63" s="282"/>
      <c r="L63" s="284"/>
      <c r="M63" s="285"/>
      <c r="N63" s="286"/>
      <c r="O63" s="286"/>
      <c r="P63" s="286"/>
      <c r="Q63" s="241"/>
    </row>
    <row r="64" spans="1:17" s="281" customFormat="1" x14ac:dyDescent="0.2">
      <c r="A64" s="241"/>
      <c r="H64" s="282"/>
      <c r="I64" s="287"/>
      <c r="J64" s="288"/>
      <c r="K64" s="282"/>
      <c r="L64" s="284"/>
      <c r="M64" s="285"/>
      <c r="N64" s="286"/>
      <c r="O64" s="286"/>
      <c r="P64" s="286"/>
      <c r="Q64" s="241"/>
    </row>
    <row r="65" spans="1:17" s="281" customFormat="1" x14ac:dyDescent="0.2">
      <c r="A65" s="241"/>
      <c r="H65" s="282"/>
      <c r="I65" s="287"/>
      <c r="J65" s="288"/>
      <c r="K65" s="282"/>
      <c r="L65" s="284"/>
      <c r="M65" s="285"/>
      <c r="N65" s="286"/>
      <c r="O65" s="286"/>
      <c r="P65" s="286"/>
      <c r="Q65" s="241"/>
    </row>
    <row r="66" spans="1:17" s="281" customFormat="1" x14ac:dyDescent="0.2">
      <c r="A66" s="241"/>
      <c r="H66" s="282"/>
      <c r="I66" s="287"/>
      <c r="J66" s="288"/>
      <c r="K66" s="282"/>
      <c r="L66" s="284"/>
      <c r="M66" s="285"/>
      <c r="N66" s="286"/>
      <c r="O66" s="286"/>
      <c r="P66" s="286"/>
      <c r="Q66" s="241"/>
    </row>
    <row r="67" spans="1:17" s="281" customFormat="1" x14ac:dyDescent="0.2">
      <c r="A67" s="241"/>
      <c r="H67" s="282"/>
      <c r="I67" s="287"/>
      <c r="J67" s="288"/>
      <c r="K67" s="282"/>
      <c r="L67" s="284"/>
      <c r="M67" s="285"/>
      <c r="N67" s="286"/>
      <c r="O67" s="286"/>
      <c r="P67" s="286"/>
      <c r="Q67" s="241"/>
    </row>
    <row r="68" spans="1:17" s="281" customFormat="1" x14ac:dyDescent="0.2">
      <c r="A68" s="241"/>
      <c r="H68" s="282"/>
      <c r="I68" s="287"/>
      <c r="J68" s="288"/>
      <c r="K68" s="282"/>
      <c r="L68" s="284"/>
      <c r="M68" s="285"/>
      <c r="N68" s="286"/>
      <c r="O68" s="286"/>
      <c r="P68" s="286"/>
      <c r="Q68" s="241"/>
    </row>
    <row r="69" spans="1:17" s="281" customFormat="1" x14ac:dyDescent="0.2">
      <c r="A69" s="241"/>
      <c r="H69" s="282"/>
      <c r="I69" s="287"/>
      <c r="J69" s="288"/>
      <c r="K69" s="282"/>
      <c r="L69" s="284"/>
      <c r="M69" s="285"/>
      <c r="N69" s="286"/>
      <c r="O69" s="286"/>
      <c r="P69" s="286"/>
      <c r="Q69" s="241"/>
    </row>
    <row r="70" spans="1:17" s="281" customFormat="1" x14ac:dyDescent="0.2">
      <c r="A70" s="241"/>
      <c r="H70" s="282"/>
      <c r="I70" s="287"/>
      <c r="J70" s="288"/>
      <c r="K70" s="282"/>
      <c r="L70" s="284"/>
      <c r="M70" s="285"/>
      <c r="N70" s="286"/>
      <c r="O70" s="286"/>
      <c r="P70" s="286"/>
      <c r="Q70" s="241"/>
    </row>
    <row r="71" spans="1:17" s="281" customFormat="1" x14ac:dyDescent="0.2">
      <c r="A71" s="241"/>
      <c r="H71" s="282"/>
      <c r="I71" s="287"/>
      <c r="J71" s="288"/>
      <c r="K71" s="282"/>
      <c r="L71" s="284"/>
      <c r="M71" s="285"/>
      <c r="N71" s="286"/>
      <c r="O71" s="286"/>
      <c r="P71" s="286"/>
      <c r="Q71" s="241"/>
    </row>
    <row r="72" spans="1:17" s="281" customFormat="1" x14ac:dyDescent="0.2">
      <c r="A72" s="241"/>
      <c r="H72" s="282"/>
      <c r="I72" s="287"/>
      <c r="J72" s="288"/>
      <c r="K72" s="282"/>
      <c r="L72" s="284"/>
      <c r="M72" s="285"/>
      <c r="N72" s="286"/>
      <c r="O72" s="286"/>
      <c r="P72" s="286"/>
      <c r="Q72" s="241"/>
    </row>
    <row r="73" spans="1:17" s="281" customFormat="1" x14ac:dyDescent="0.2">
      <c r="A73" s="241"/>
      <c r="H73" s="282"/>
      <c r="I73" s="287"/>
      <c r="J73" s="288"/>
      <c r="K73" s="282"/>
      <c r="L73" s="284"/>
      <c r="M73" s="285"/>
      <c r="N73" s="286"/>
      <c r="O73" s="286"/>
      <c r="P73" s="286"/>
      <c r="Q73" s="241"/>
    </row>
    <row r="74" spans="1:17" s="281" customFormat="1" x14ac:dyDescent="0.2">
      <c r="A74" s="241"/>
      <c r="H74" s="282"/>
      <c r="I74" s="287"/>
      <c r="J74" s="288"/>
      <c r="K74" s="282"/>
      <c r="L74" s="284"/>
      <c r="M74" s="285"/>
      <c r="N74" s="286"/>
      <c r="O74" s="286"/>
      <c r="P74" s="286"/>
      <c r="Q74" s="241"/>
    </row>
    <row r="75" spans="1:17" s="281" customFormat="1" x14ac:dyDescent="0.2">
      <c r="A75" s="241"/>
      <c r="H75" s="282"/>
      <c r="I75" s="287"/>
      <c r="J75" s="288"/>
      <c r="K75" s="282"/>
      <c r="L75" s="284"/>
      <c r="M75" s="285"/>
      <c r="N75" s="286"/>
      <c r="O75" s="286"/>
      <c r="P75" s="286"/>
      <c r="Q75" s="241"/>
    </row>
    <row r="76" spans="1:17" s="281" customFormat="1" x14ac:dyDescent="0.2">
      <c r="A76" s="241"/>
      <c r="H76" s="282"/>
      <c r="I76" s="287"/>
      <c r="J76" s="288"/>
      <c r="K76" s="282"/>
      <c r="L76" s="284"/>
      <c r="M76" s="285"/>
      <c r="N76" s="286"/>
      <c r="O76" s="286"/>
      <c r="P76" s="286"/>
      <c r="Q76" s="241"/>
    </row>
    <row r="77" spans="1:17" s="281" customFormat="1" x14ac:dyDescent="0.2">
      <c r="A77" s="241"/>
      <c r="H77" s="282"/>
      <c r="I77" s="287"/>
      <c r="J77" s="288"/>
      <c r="K77" s="282"/>
      <c r="L77" s="284"/>
      <c r="M77" s="285"/>
      <c r="N77" s="286"/>
      <c r="O77" s="286"/>
      <c r="P77" s="286"/>
      <c r="Q77" s="241"/>
    </row>
    <row r="78" spans="1:17" s="281" customFormat="1" x14ac:dyDescent="0.2">
      <c r="A78" s="241"/>
      <c r="H78" s="282"/>
      <c r="I78" s="287"/>
      <c r="J78" s="288"/>
      <c r="K78" s="282"/>
      <c r="L78" s="284"/>
      <c r="M78" s="285"/>
      <c r="N78" s="286"/>
      <c r="O78" s="286"/>
      <c r="P78" s="286"/>
      <c r="Q78" s="241"/>
    </row>
    <row r="79" spans="1:17" s="281" customFormat="1" x14ac:dyDescent="0.2">
      <c r="A79" s="241"/>
      <c r="H79" s="282"/>
      <c r="I79" s="287"/>
      <c r="J79" s="288"/>
      <c r="K79" s="282"/>
      <c r="L79" s="284"/>
      <c r="M79" s="285"/>
      <c r="N79" s="286"/>
      <c r="O79" s="286"/>
      <c r="P79" s="286"/>
      <c r="Q79" s="241"/>
    </row>
    <row r="80" spans="1:17" s="281" customFormat="1" x14ac:dyDescent="0.2">
      <c r="A80" s="241"/>
      <c r="H80" s="282"/>
      <c r="I80" s="287"/>
      <c r="J80" s="288"/>
      <c r="K80" s="282"/>
      <c r="L80" s="284"/>
      <c r="M80" s="285"/>
      <c r="N80" s="286"/>
      <c r="O80" s="286"/>
      <c r="P80" s="286"/>
      <c r="Q80" s="241"/>
    </row>
    <row r="81" spans="1:17" s="281" customFormat="1" x14ac:dyDescent="0.2">
      <c r="A81" s="241"/>
      <c r="H81" s="282"/>
      <c r="I81" s="287"/>
      <c r="J81" s="288"/>
      <c r="K81" s="282"/>
      <c r="L81" s="284"/>
      <c r="M81" s="285"/>
      <c r="N81" s="286"/>
      <c r="O81" s="286"/>
      <c r="P81" s="286"/>
      <c r="Q81" s="241"/>
    </row>
    <row r="82" spans="1:17" s="281" customFormat="1" x14ac:dyDescent="0.2">
      <c r="A82" s="241"/>
      <c r="H82" s="282"/>
      <c r="I82" s="287"/>
      <c r="J82" s="288"/>
      <c r="K82" s="282"/>
      <c r="L82" s="284"/>
      <c r="M82" s="285"/>
      <c r="N82" s="286"/>
      <c r="O82" s="286"/>
      <c r="P82" s="286"/>
      <c r="Q82" s="241"/>
    </row>
    <row r="83" spans="1:17" s="281" customFormat="1" x14ac:dyDescent="0.2">
      <c r="A83" s="241"/>
      <c r="H83" s="282"/>
      <c r="I83" s="287"/>
      <c r="J83" s="288"/>
      <c r="K83" s="282"/>
      <c r="L83" s="284"/>
      <c r="M83" s="285"/>
      <c r="N83" s="286"/>
      <c r="O83" s="286"/>
      <c r="P83" s="286"/>
      <c r="Q83" s="241"/>
    </row>
    <row r="84" spans="1:17" s="281" customFormat="1" x14ac:dyDescent="0.2">
      <c r="A84" s="241"/>
      <c r="H84" s="282"/>
      <c r="I84" s="287"/>
      <c r="J84" s="288"/>
      <c r="K84" s="282"/>
      <c r="L84" s="284"/>
      <c r="M84" s="285"/>
      <c r="N84" s="286"/>
      <c r="O84" s="286"/>
      <c r="P84" s="286"/>
      <c r="Q84" s="241"/>
    </row>
    <row r="85" spans="1:17" s="281" customFormat="1" x14ac:dyDescent="0.2">
      <c r="A85" s="241"/>
      <c r="H85" s="282"/>
      <c r="I85" s="287"/>
      <c r="J85" s="288"/>
      <c r="K85" s="282"/>
      <c r="L85" s="284"/>
      <c r="M85" s="285"/>
      <c r="N85" s="286"/>
      <c r="O85" s="286"/>
      <c r="P85" s="286"/>
      <c r="Q85" s="241"/>
    </row>
    <row r="86" spans="1:17" s="281" customFormat="1" x14ac:dyDescent="0.2">
      <c r="A86" s="241"/>
      <c r="H86" s="282"/>
      <c r="I86" s="287"/>
      <c r="J86" s="288"/>
      <c r="K86" s="282"/>
      <c r="L86" s="284"/>
      <c r="M86" s="285"/>
      <c r="N86" s="286"/>
      <c r="O86" s="286"/>
      <c r="P86" s="286"/>
      <c r="Q86" s="241"/>
    </row>
    <row r="87" spans="1:17" s="281" customFormat="1" x14ac:dyDescent="0.2">
      <c r="A87" s="241"/>
      <c r="H87" s="282"/>
      <c r="I87" s="287"/>
      <c r="J87" s="288"/>
      <c r="K87" s="282"/>
      <c r="L87" s="284"/>
      <c r="M87" s="285"/>
      <c r="N87" s="286"/>
      <c r="O87" s="286"/>
      <c r="P87" s="286"/>
      <c r="Q87" s="241"/>
    </row>
    <row r="88" spans="1:17" s="281" customFormat="1" x14ac:dyDescent="0.2">
      <c r="A88" s="241"/>
      <c r="H88" s="282"/>
      <c r="I88" s="287"/>
      <c r="J88" s="288"/>
      <c r="K88" s="282"/>
      <c r="L88" s="284"/>
      <c r="M88" s="285"/>
      <c r="N88" s="286"/>
      <c r="O88" s="286"/>
      <c r="P88" s="286"/>
      <c r="Q88" s="241"/>
    </row>
    <row r="89" spans="1:17" s="281" customFormat="1" x14ac:dyDescent="0.2">
      <c r="A89" s="241"/>
      <c r="H89" s="282"/>
      <c r="I89" s="287"/>
      <c r="J89" s="288"/>
      <c r="K89" s="282"/>
      <c r="L89" s="284"/>
      <c r="M89" s="285"/>
      <c r="N89" s="286"/>
      <c r="O89" s="286"/>
      <c r="P89" s="286"/>
      <c r="Q89" s="241"/>
    </row>
    <row r="90" spans="1:17" s="281" customFormat="1" x14ac:dyDescent="0.2">
      <c r="A90" s="241"/>
      <c r="H90" s="282"/>
      <c r="I90" s="287"/>
      <c r="J90" s="288"/>
      <c r="K90" s="282"/>
      <c r="L90" s="284"/>
      <c r="M90" s="285"/>
      <c r="N90" s="286"/>
      <c r="O90" s="286"/>
      <c r="P90" s="286"/>
      <c r="Q90" s="241"/>
    </row>
    <row r="91" spans="1:17" s="281" customFormat="1" x14ac:dyDescent="0.2">
      <c r="A91" s="241"/>
      <c r="H91" s="282"/>
      <c r="I91" s="287"/>
      <c r="J91" s="288"/>
      <c r="K91" s="282"/>
      <c r="L91" s="284"/>
      <c r="M91" s="285"/>
      <c r="N91" s="286"/>
      <c r="O91" s="286"/>
      <c r="P91" s="286"/>
      <c r="Q91" s="241"/>
    </row>
    <row r="92" spans="1:17" s="281" customFormat="1" x14ac:dyDescent="0.2">
      <c r="A92" s="241"/>
      <c r="H92" s="282"/>
      <c r="I92" s="287"/>
      <c r="J92" s="288"/>
      <c r="K92" s="282"/>
      <c r="L92" s="284"/>
      <c r="M92" s="285"/>
      <c r="N92" s="286"/>
      <c r="O92" s="286"/>
      <c r="P92" s="286"/>
      <c r="Q92" s="241"/>
    </row>
    <row r="93" spans="1:17" s="281" customFormat="1" x14ac:dyDescent="0.2">
      <c r="A93" s="241"/>
      <c r="H93" s="282"/>
      <c r="I93" s="287"/>
      <c r="J93" s="288"/>
      <c r="K93" s="282"/>
      <c r="L93" s="284"/>
      <c r="M93" s="285"/>
      <c r="N93" s="286"/>
      <c r="O93" s="286"/>
      <c r="P93" s="286"/>
      <c r="Q93" s="241"/>
    </row>
    <row r="94" spans="1:17" s="281" customFormat="1" x14ac:dyDescent="0.2">
      <c r="A94" s="241"/>
      <c r="H94" s="282"/>
      <c r="I94" s="287"/>
      <c r="J94" s="288"/>
      <c r="K94" s="282"/>
      <c r="L94" s="284"/>
      <c r="M94" s="285"/>
      <c r="N94" s="286"/>
      <c r="O94" s="286"/>
      <c r="P94" s="286"/>
      <c r="Q94" s="241"/>
    </row>
    <row r="95" spans="1:17" s="281" customFormat="1" x14ac:dyDescent="0.2">
      <c r="A95" s="241"/>
      <c r="H95" s="282"/>
      <c r="I95" s="287"/>
      <c r="J95" s="288"/>
      <c r="K95" s="282"/>
      <c r="L95" s="284"/>
      <c r="M95" s="285"/>
      <c r="N95" s="286"/>
      <c r="O95" s="286"/>
      <c r="P95" s="286"/>
      <c r="Q95" s="241"/>
    </row>
    <row r="96" spans="1:17" s="281" customFormat="1" x14ac:dyDescent="0.2">
      <c r="A96" s="241"/>
      <c r="H96" s="282"/>
      <c r="I96" s="287"/>
      <c r="J96" s="288"/>
      <c r="K96" s="282"/>
      <c r="L96" s="284"/>
      <c r="M96" s="285"/>
      <c r="N96" s="286"/>
      <c r="O96" s="286"/>
      <c r="P96" s="286"/>
      <c r="Q96" s="241"/>
    </row>
    <row r="97" spans="1:17" s="281" customFormat="1" x14ac:dyDescent="0.2">
      <c r="A97" s="241"/>
      <c r="H97" s="282"/>
      <c r="I97" s="287"/>
      <c r="J97" s="288"/>
      <c r="K97" s="282"/>
      <c r="L97" s="284"/>
      <c r="M97" s="285"/>
      <c r="N97" s="286"/>
      <c r="O97" s="286"/>
      <c r="P97" s="286"/>
      <c r="Q97" s="241"/>
    </row>
    <row r="98" spans="1:17" s="281" customFormat="1" x14ac:dyDescent="0.2">
      <c r="A98" s="241"/>
      <c r="H98" s="282"/>
      <c r="I98" s="287"/>
      <c r="J98" s="288"/>
      <c r="K98" s="282"/>
      <c r="L98" s="284"/>
      <c r="M98" s="285"/>
      <c r="N98" s="286"/>
      <c r="O98" s="286"/>
      <c r="P98" s="286"/>
      <c r="Q98" s="241"/>
    </row>
    <row r="99" spans="1:17" s="281" customFormat="1" x14ac:dyDescent="0.2">
      <c r="A99" s="241"/>
      <c r="H99" s="282"/>
      <c r="I99" s="287"/>
      <c r="J99" s="288"/>
      <c r="K99" s="282"/>
      <c r="L99" s="284"/>
      <c r="M99" s="285"/>
      <c r="N99" s="286"/>
      <c r="O99" s="286"/>
      <c r="P99" s="286"/>
      <c r="Q99" s="241"/>
    </row>
    <row r="100" spans="1:17" s="281" customFormat="1" x14ac:dyDescent="0.2">
      <c r="A100" s="241"/>
      <c r="H100" s="282"/>
      <c r="I100" s="287"/>
      <c r="J100" s="288"/>
      <c r="K100" s="282"/>
      <c r="L100" s="284"/>
      <c r="M100" s="285"/>
      <c r="N100" s="286"/>
      <c r="O100" s="286"/>
      <c r="P100" s="286"/>
      <c r="Q100" s="241"/>
    </row>
    <row r="101" spans="1:17" s="281" customFormat="1" x14ac:dyDescent="0.2">
      <c r="A101" s="241"/>
      <c r="H101" s="282"/>
      <c r="I101" s="287"/>
      <c r="J101" s="288"/>
      <c r="K101" s="282"/>
      <c r="L101" s="284"/>
      <c r="M101" s="285"/>
      <c r="N101" s="286"/>
      <c r="O101" s="286"/>
      <c r="P101" s="286"/>
      <c r="Q101" s="241"/>
    </row>
    <row r="102" spans="1:17" s="281" customFormat="1" x14ac:dyDescent="0.2">
      <c r="A102" s="241"/>
      <c r="H102" s="282"/>
      <c r="I102" s="287"/>
      <c r="J102" s="288"/>
      <c r="K102" s="282"/>
      <c r="L102" s="284"/>
      <c r="M102" s="285"/>
      <c r="N102" s="286"/>
      <c r="O102" s="286"/>
      <c r="P102" s="286"/>
      <c r="Q102" s="241"/>
    </row>
    <row r="103" spans="1:17" s="281" customFormat="1" x14ac:dyDescent="0.2">
      <c r="A103" s="241"/>
      <c r="H103" s="282"/>
      <c r="I103" s="287"/>
      <c r="J103" s="288"/>
      <c r="K103" s="282"/>
      <c r="L103" s="284"/>
      <c r="M103" s="285"/>
      <c r="N103" s="286"/>
      <c r="O103" s="286"/>
      <c r="P103" s="286"/>
      <c r="Q103" s="241"/>
    </row>
    <row r="104" spans="1:17" s="281" customFormat="1" x14ac:dyDescent="0.2">
      <c r="A104" s="241"/>
      <c r="H104" s="282"/>
      <c r="I104" s="287"/>
      <c r="J104" s="288"/>
      <c r="K104" s="282"/>
      <c r="L104" s="284"/>
      <c r="M104" s="285"/>
      <c r="N104" s="286"/>
      <c r="O104" s="286"/>
      <c r="P104" s="286"/>
      <c r="Q104" s="241"/>
    </row>
    <row r="105" spans="1:17" s="281" customFormat="1" x14ac:dyDescent="0.2">
      <c r="A105" s="241"/>
      <c r="H105" s="282"/>
      <c r="I105" s="287"/>
      <c r="J105" s="288"/>
      <c r="K105" s="282"/>
      <c r="L105" s="284"/>
      <c r="M105" s="285"/>
      <c r="N105" s="286"/>
      <c r="O105" s="286"/>
      <c r="P105" s="286"/>
      <c r="Q105" s="241"/>
    </row>
    <row r="106" spans="1:17" s="281" customFormat="1" x14ac:dyDescent="0.2">
      <c r="A106" s="241"/>
      <c r="H106" s="282"/>
      <c r="I106" s="287"/>
      <c r="J106" s="288"/>
      <c r="K106" s="282"/>
      <c r="L106" s="284"/>
      <c r="M106" s="285"/>
      <c r="N106" s="286"/>
      <c r="O106" s="286"/>
      <c r="P106" s="286"/>
      <c r="Q106" s="241"/>
    </row>
    <row r="107" spans="1:17" s="281" customFormat="1" x14ac:dyDescent="0.2">
      <c r="A107" s="241"/>
      <c r="H107" s="282"/>
      <c r="I107" s="287"/>
      <c r="J107" s="288"/>
      <c r="K107" s="282"/>
      <c r="L107" s="284"/>
      <c r="M107" s="285"/>
      <c r="N107" s="286"/>
      <c r="O107" s="286"/>
      <c r="P107" s="286"/>
      <c r="Q107" s="241"/>
    </row>
    <row r="108" spans="1:17" s="281" customFormat="1" x14ac:dyDescent="0.2">
      <c r="A108" s="241"/>
      <c r="H108" s="282"/>
      <c r="I108" s="287"/>
      <c r="J108" s="288"/>
      <c r="K108" s="282"/>
      <c r="L108" s="284"/>
      <c r="M108" s="285"/>
      <c r="N108" s="286"/>
      <c r="O108" s="286"/>
      <c r="P108" s="286"/>
      <c r="Q108" s="241"/>
    </row>
    <row r="109" spans="1:17" s="281" customFormat="1" x14ac:dyDescent="0.2">
      <c r="A109" s="241"/>
      <c r="H109" s="282"/>
      <c r="I109" s="287"/>
      <c r="J109" s="288"/>
      <c r="K109" s="282"/>
      <c r="L109" s="284"/>
      <c r="M109" s="285"/>
      <c r="N109" s="286"/>
      <c r="O109" s="286"/>
      <c r="P109" s="286"/>
      <c r="Q109" s="241"/>
    </row>
    <row r="110" spans="1:17" s="281" customFormat="1" x14ac:dyDescent="0.2">
      <c r="A110" s="241"/>
      <c r="H110" s="282"/>
      <c r="I110" s="287"/>
      <c r="J110" s="288"/>
      <c r="K110" s="282"/>
      <c r="L110" s="284"/>
      <c r="M110" s="285"/>
      <c r="N110" s="286"/>
      <c r="O110" s="286"/>
      <c r="P110" s="286"/>
      <c r="Q110" s="241"/>
    </row>
    <row r="111" spans="1:17" s="281" customFormat="1" x14ac:dyDescent="0.2">
      <c r="A111" s="241"/>
      <c r="H111" s="282"/>
      <c r="I111" s="287"/>
      <c r="J111" s="288"/>
      <c r="K111" s="282"/>
      <c r="L111" s="284"/>
      <c r="M111" s="285"/>
      <c r="N111" s="286"/>
      <c r="O111" s="286"/>
      <c r="P111" s="286"/>
      <c r="Q111" s="241"/>
    </row>
    <row r="112" spans="1:17" s="281" customFormat="1" x14ac:dyDescent="0.2">
      <c r="A112" s="241"/>
      <c r="H112" s="282"/>
      <c r="I112" s="287"/>
      <c r="J112" s="288"/>
      <c r="K112" s="282"/>
      <c r="L112" s="284"/>
      <c r="M112" s="285"/>
      <c r="N112" s="286"/>
      <c r="O112" s="286"/>
      <c r="P112" s="286"/>
      <c r="Q112" s="241"/>
    </row>
    <row r="113" spans="1:17" s="281" customFormat="1" x14ac:dyDescent="0.2">
      <c r="A113" s="241"/>
      <c r="H113" s="282"/>
      <c r="I113" s="287"/>
      <c r="J113" s="288"/>
      <c r="K113" s="282"/>
      <c r="L113" s="284"/>
      <c r="M113" s="285"/>
      <c r="N113" s="286"/>
      <c r="O113" s="286"/>
      <c r="P113" s="286"/>
      <c r="Q113" s="241"/>
    </row>
    <row r="114" spans="1:17" s="281" customFormat="1" x14ac:dyDescent="0.2">
      <c r="A114" s="241"/>
      <c r="H114" s="282"/>
      <c r="I114" s="287"/>
      <c r="J114" s="288"/>
      <c r="K114" s="282"/>
      <c r="L114" s="284"/>
      <c r="M114" s="285"/>
      <c r="N114" s="286"/>
      <c r="O114" s="286"/>
      <c r="P114" s="286"/>
      <c r="Q114" s="241"/>
    </row>
    <row r="115" spans="1:17" s="281" customFormat="1" x14ac:dyDescent="0.2">
      <c r="A115" s="241"/>
      <c r="H115" s="282"/>
      <c r="I115" s="287"/>
      <c r="J115" s="288"/>
      <c r="K115" s="282"/>
      <c r="L115" s="284"/>
      <c r="M115" s="285"/>
      <c r="N115" s="286"/>
      <c r="O115" s="286"/>
      <c r="P115" s="286"/>
      <c r="Q115" s="241"/>
    </row>
    <row r="116" spans="1:17" s="281" customFormat="1" x14ac:dyDescent="0.2">
      <c r="A116" s="241"/>
      <c r="H116" s="282"/>
      <c r="I116" s="287"/>
      <c r="J116" s="288"/>
      <c r="K116" s="282"/>
      <c r="L116" s="284"/>
      <c r="M116" s="285"/>
      <c r="N116" s="286"/>
      <c r="O116" s="286"/>
      <c r="P116" s="286"/>
      <c r="Q116" s="241"/>
    </row>
    <row r="117" spans="1:17" s="281" customFormat="1" x14ac:dyDescent="0.2">
      <c r="A117" s="241"/>
      <c r="H117" s="282"/>
      <c r="I117" s="287"/>
      <c r="J117" s="288"/>
      <c r="K117" s="282"/>
      <c r="L117" s="284"/>
      <c r="M117" s="285"/>
      <c r="N117" s="286"/>
      <c r="O117" s="286"/>
      <c r="P117" s="286"/>
      <c r="Q117" s="241"/>
    </row>
    <row r="118" spans="1:17" s="281" customFormat="1" x14ac:dyDescent="0.2">
      <c r="A118" s="241"/>
      <c r="H118" s="282"/>
      <c r="I118" s="287"/>
      <c r="J118" s="288"/>
      <c r="K118" s="282"/>
      <c r="L118" s="284"/>
      <c r="M118" s="285"/>
      <c r="N118" s="286"/>
      <c r="O118" s="286"/>
      <c r="P118" s="286"/>
      <c r="Q118" s="241"/>
    </row>
    <row r="119" spans="1:17" s="281" customFormat="1" x14ac:dyDescent="0.2">
      <c r="A119" s="241"/>
      <c r="H119" s="282"/>
      <c r="I119" s="287"/>
      <c r="J119" s="288"/>
      <c r="K119" s="282"/>
      <c r="L119" s="284"/>
      <c r="M119" s="285"/>
      <c r="N119" s="286"/>
      <c r="O119" s="286"/>
      <c r="P119" s="286"/>
      <c r="Q119" s="241"/>
    </row>
    <row r="120" spans="1:17" s="281" customFormat="1" x14ac:dyDescent="0.2">
      <c r="A120" s="241"/>
      <c r="H120" s="282"/>
      <c r="I120" s="287"/>
      <c r="J120" s="288"/>
      <c r="K120" s="282"/>
      <c r="L120" s="284"/>
      <c r="M120" s="285"/>
      <c r="N120" s="286"/>
      <c r="O120" s="286"/>
      <c r="P120" s="286"/>
      <c r="Q120" s="241"/>
    </row>
    <row r="121" spans="1:17" s="281" customFormat="1" x14ac:dyDescent="0.2">
      <c r="A121" s="241"/>
      <c r="H121" s="282"/>
      <c r="I121" s="287"/>
      <c r="J121" s="288"/>
      <c r="K121" s="282"/>
      <c r="L121" s="284"/>
      <c r="M121" s="285"/>
      <c r="N121" s="286"/>
      <c r="O121" s="286"/>
      <c r="P121" s="286"/>
      <c r="Q121" s="241"/>
    </row>
    <row r="122" spans="1:17" s="281" customFormat="1" x14ac:dyDescent="0.2">
      <c r="A122" s="241"/>
      <c r="H122" s="282"/>
      <c r="I122" s="287"/>
      <c r="J122" s="288"/>
      <c r="K122" s="282"/>
      <c r="L122" s="284"/>
      <c r="M122" s="285"/>
      <c r="N122" s="286"/>
      <c r="O122" s="286"/>
      <c r="P122" s="286"/>
      <c r="Q122" s="241"/>
    </row>
    <row r="123" spans="1:17" s="281" customFormat="1" x14ac:dyDescent="0.2">
      <c r="A123" s="241"/>
      <c r="H123" s="282"/>
      <c r="I123" s="287"/>
      <c r="J123" s="288"/>
      <c r="K123" s="282"/>
      <c r="L123" s="284"/>
      <c r="M123" s="285"/>
      <c r="N123" s="286"/>
      <c r="O123" s="286"/>
      <c r="P123" s="286"/>
      <c r="Q123" s="241"/>
    </row>
    <row r="124" spans="1:17" s="281" customFormat="1" x14ac:dyDescent="0.2">
      <c r="A124" s="241"/>
      <c r="H124" s="282"/>
      <c r="I124" s="287"/>
      <c r="J124" s="288"/>
      <c r="K124" s="282"/>
      <c r="L124" s="284"/>
      <c r="M124" s="285"/>
      <c r="N124" s="286"/>
      <c r="O124" s="286"/>
      <c r="P124" s="286"/>
      <c r="Q124" s="241"/>
    </row>
    <row r="125" spans="1:17" s="281" customFormat="1" x14ac:dyDescent="0.2">
      <c r="A125" s="241"/>
      <c r="H125" s="282"/>
      <c r="I125" s="287"/>
      <c r="J125" s="288"/>
      <c r="K125" s="282"/>
      <c r="L125" s="284"/>
      <c r="M125" s="285"/>
      <c r="N125" s="286"/>
      <c r="O125" s="286"/>
      <c r="P125" s="286"/>
      <c r="Q125" s="241"/>
    </row>
    <row r="126" spans="1:17" s="281" customFormat="1" x14ac:dyDescent="0.2">
      <c r="A126" s="241"/>
      <c r="H126" s="282"/>
      <c r="I126" s="287"/>
      <c r="J126" s="288"/>
      <c r="K126" s="282"/>
      <c r="L126" s="284"/>
      <c r="M126" s="285"/>
      <c r="N126" s="286"/>
      <c r="O126" s="286"/>
      <c r="P126" s="286"/>
      <c r="Q126" s="241"/>
    </row>
    <row r="127" spans="1:17" s="281" customFormat="1" x14ac:dyDescent="0.2">
      <c r="A127" s="241"/>
      <c r="H127" s="282"/>
      <c r="I127" s="287"/>
      <c r="J127" s="288"/>
      <c r="K127" s="282"/>
      <c r="L127" s="284"/>
      <c r="M127" s="285"/>
      <c r="N127" s="286"/>
      <c r="O127" s="286"/>
      <c r="P127" s="286"/>
      <c r="Q127" s="241"/>
    </row>
    <row r="128" spans="1:17" s="281" customFormat="1" x14ac:dyDescent="0.2">
      <c r="A128" s="241"/>
      <c r="H128" s="282"/>
      <c r="I128" s="287"/>
      <c r="J128" s="288"/>
      <c r="K128" s="282"/>
      <c r="L128" s="284"/>
      <c r="M128" s="285"/>
      <c r="N128" s="286"/>
      <c r="O128" s="286"/>
      <c r="P128" s="286"/>
      <c r="Q128" s="241"/>
    </row>
    <row r="129" spans="1:17" s="281" customFormat="1" x14ac:dyDescent="0.2">
      <c r="A129" s="241"/>
      <c r="H129" s="282"/>
      <c r="I129" s="287"/>
      <c r="J129" s="288"/>
      <c r="K129" s="282"/>
      <c r="L129" s="284"/>
      <c r="M129" s="285"/>
      <c r="N129" s="286"/>
      <c r="O129" s="286"/>
      <c r="P129" s="286"/>
      <c r="Q129" s="241"/>
    </row>
    <row r="130" spans="1:17" s="281" customFormat="1" x14ac:dyDescent="0.2">
      <c r="A130" s="241"/>
      <c r="H130" s="282"/>
      <c r="I130" s="287"/>
      <c r="J130" s="288"/>
      <c r="K130" s="282"/>
      <c r="L130" s="284"/>
      <c r="M130" s="285"/>
      <c r="N130" s="286"/>
      <c r="O130" s="286"/>
      <c r="P130" s="286"/>
      <c r="Q130" s="241"/>
    </row>
    <row r="131" spans="1:17" s="281" customFormat="1" x14ac:dyDescent="0.2">
      <c r="A131" s="241"/>
      <c r="H131" s="282"/>
      <c r="I131" s="287"/>
      <c r="J131" s="288"/>
      <c r="K131" s="282"/>
      <c r="L131" s="284"/>
      <c r="M131" s="285"/>
      <c r="N131" s="286"/>
      <c r="O131" s="286"/>
      <c r="P131" s="286"/>
      <c r="Q131" s="241"/>
    </row>
    <row r="132" spans="1:17" s="281" customFormat="1" x14ac:dyDescent="0.2">
      <c r="A132" s="241"/>
      <c r="H132" s="282"/>
      <c r="I132" s="287"/>
      <c r="J132" s="288"/>
      <c r="K132" s="282"/>
      <c r="L132" s="284"/>
      <c r="M132" s="285"/>
      <c r="N132" s="286"/>
      <c r="O132" s="286"/>
      <c r="P132" s="286"/>
      <c r="Q132" s="241"/>
    </row>
    <row r="133" spans="1:17" s="281" customFormat="1" x14ac:dyDescent="0.2">
      <c r="A133" s="241"/>
      <c r="H133" s="282"/>
      <c r="I133" s="287"/>
      <c r="J133" s="288"/>
      <c r="K133" s="282"/>
      <c r="L133" s="284"/>
      <c r="M133" s="285"/>
      <c r="N133" s="286"/>
      <c r="O133" s="286"/>
      <c r="P133" s="286"/>
      <c r="Q133" s="241"/>
    </row>
    <row r="134" spans="1:17" s="281" customFormat="1" x14ac:dyDescent="0.2">
      <c r="A134" s="241"/>
      <c r="H134" s="282"/>
      <c r="I134" s="287"/>
      <c r="J134" s="288"/>
      <c r="K134" s="282"/>
      <c r="L134" s="284"/>
      <c r="M134" s="285"/>
      <c r="N134" s="286"/>
      <c r="O134" s="286"/>
      <c r="P134" s="286"/>
      <c r="Q134" s="241"/>
    </row>
    <row r="135" spans="1:17" s="281" customFormat="1" x14ac:dyDescent="0.2">
      <c r="A135" s="241"/>
      <c r="H135" s="282"/>
      <c r="I135" s="287"/>
      <c r="J135" s="288"/>
      <c r="K135" s="282"/>
      <c r="L135" s="284"/>
      <c r="M135" s="285"/>
      <c r="N135" s="286"/>
      <c r="O135" s="286"/>
      <c r="P135" s="286"/>
      <c r="Q135" s="241"/>
    </row>
    <row r="136" spans="1:17" s="281" customFormat="1" x14ac:dyDescent="0.2">
      <c r="A136" s="241"/>
      <c r="H136" s="282"/>
      <c r="I136" s="287"/>
      <c r="J136" s="288"/>
      <c r="K136" s="282"/>
      <c r="L136" s="284"/>
      <c r="M136" s="285"/>
      <c r="N136" s="286"/>
      <c r="O136" s="286"/>
      <c r="P136" s="286"/>
      <c r="Q136" s="241"/>
    </row>
    <row r="137" spans="1:17" s="281" customFormat="1" x14ac:dyDescent="0.2">
      <c r="A137" s="241"/>
      <c r="H137" s="282"/>
      <c r="I137" s="287"/>
      <c r="J137" s="288"/>
      <c r="K137" s="282"/>
      <c r="L137" s="284"/>
      <c r="M137" s="285"/>
      <c r="N137" s="286"/>
      <c r="O137" s="286"/>
      <c r="P137" s="286"/>
      <c r="Q137" s="241"/>
    </row>
    <row r="138" spans="1:17" s="281" customFormat="1" x14ac:dyDescent="0.2">
      <c r="A138" s="241"/>
      <c r="H138" s="282"/>
      <c r="I138" s="287"/>
      <c r="J138" s="288"/>
      <c r="K138" s="282"/>
      <c r="L138" s="284"/>
      <c r="M138" s="285"/>
      <c r="N138" s="286"/>
      <c r="O138" s="286"/>
      <c r="P138" s="286"/>
      <c r="Q138" s="241"/>
    </row>
    <row r="139" spans="1:17" s="281" customFormat="1" x14ac:dyDescent="0.2">
      <c r="A139" s="241"/>
      <c r="H139" s="282"/>
      <c r="I139" s="287"/>
      <c r="J139" s="288"/>
      <c r="K139" s="282"/>
      <c r="L139" s="284"/>
      <c r="M139" s="285"/>
      <c r="N139" s="286"/>
      <c r="O139" s="286"/>
      <c r="P139" s="286"/>
      <c r="Q139" s="241"/>
    </row>
    <row r="140" spans="1:17" s="281" customFormat="1" x14ac:dyDescent="0.2">
      <c r="A140" s="241"/>
      <c r="H140" s="282"/>
      <c r="I140" s="287"/>
      <c r="J140" s="288"/>
      <c r="K140" s="282"/>
      <c r="L140" s="284"/>
      <c r="M140" s="285"/>
      <c r="N140" s="286"/>
      <c r="O140" s="286"/>
      <c r="P140" s="286"/>
      <c r="Q140" s="241"/>
    </row>
    <row r="141" spans="1:17" s="281" customFormat="1" x14ac:dyDescent="0.2">
      <c r="A141" s="241"/>
      <c r="H141" s="282"/>
      <c r="I141" s="287"/>
      <c r="J141" s="288"/>
      <c r="K141" s="282"/>
      <c r="L141" s="284"/>
      <c r="M141" s="285"/>
      <c r="N141" s="286"/>
      <c r="O141" s="286"/>
      <c r="P141" s="286"/>
      <c r="Q141" s="241"/>
    </row>
    <row r="142" spans="1:17" s="281" customFormat="1" x14ac:dyDescent="0.2">
      <c r="A142" s="241"/>
      <c r="H142" s="282"/>
      <c r="I142" s="287"/>
      <c r="J142" s="288"/>
      <c r="K142" s="282"/>
      <c r="L142" s="284"/>
      <c r="M142" s="285"/>
      <c r="N142" s="286"/>
      <c r="O142" s="286"/>
      <c r="P142" s="286"/>
      <c r="Q142" s="241"/>
    </row>
    <row r="143" spans="1:17" s="281" customFormat="1" x14ac:dyDescent="0.2">
      <c r="A143" s="241"/>
      <c r="H143" s="282"/>
      <c r="I143" s="287"/>
      <c r="J143" s="288"/>
      <c r="K143" s="282"/>
      <c r="L143" s="284"/>
      <c r="M143" s="285"/>
      <c r="N143" s="286"/>
      <c r="O143" s="286"/>
      <c r="P143" s="286"/>
      <c r="Q143" s="241"/>
    </row>
    <row r="144" spans="1:17" s="281" customFormat="1" x14ac:dyDescent="0.2">
      <c r="A144" s="241"/>
      <c r="H144" s="282"/>
      <c r="I144" s="287"/>
      <c r="J144" s="288"/>
      <c r="K144" s="282"/>
      <c r="L144" s="284"/>
      <c r="M144" s="285"/>
      <c r="N144" s="286"/>
      <c r="O144" s="286"/>
      <c r="P144" s="286"/>
      <c r="Q144" s="241"/>
    </row>
    <row r="145" spans="1:17" s="281" customFormat="1" x14ac:dyDescent="0.2">
      <c r="A145" s="241"/>
      <c r="H145" s="282"/>
      <c r="I145" s="287"/>
      <c r="J145" s="288"/>
      <c r="K145" s="282"/>
      <c r="L145" s="284"/>
      <c r="M145" s="285"/>
      <c r="N145" s="286"/>
      <c r="O145" s="286"/>
      <c r="P145" s="286"/>
      <c r="Q145" s="241"/>
    </row>
    <row r="146" spans="1:17" s="281" customFormat="1" x14ac:dyDescent="0.2">
      <c r="A146" s="241"/>
      <c r="H146" s="282"/>
      <c r="I146" s="287"/>
      <c r="J146" s="288"/>
      <c r="K146" s="282"/>
      <c r="L146" s="284"/>
      <c r="M146" s="285"/>
      <c r="N146" s="286"/>
      <c r="O146" s="286"/>
      <c r="P146" s="286"/>
      <c r="Q146" s="241"/>
    </row>
    <row r="147" spans="1:17" s="281" customFormat="1" x14ac:dyDescent="0.2">
      <c r="A147" s="241"/>
      <c r="H147" s="282"/>
      <c r="I147" s="287"/>
      <c r="J147" s="288"/>
      <c r="K147" s="282"/>
      <c r="L147" s="284"/>
      <c r="M147" s="285"/>
      <c r="N147" s="286"/>
      <c r="O147" s="286"/>
      <c r="P147" s="286"/>
      <c r="Q147" s="241"/>
    </row>
    <row r="148" spans="1:17" s="281" customFormat="1" x14ac:dyDescent="0.2">
      <c r="A148" s="241"/>
      <c r="H148" s="282"/>
      <c r="I148" s="287"/>
      <c r="J148" s="288"/>
      <c r="K148" s="282"/>
      <c r="L148" s="284"/>
      <c r="M148" s="285"/>
      <c r="N148" s="286"/>
      <c r="O148" s="286"/>
      <c r="P148" s="286"/>
      <c r="Q148" s="241"/>
    </row>
    <row r="149" spans="1:17" s="281" customFormat="1" x14ac:dyDescent="0.2">
      <c r="A149" s="241"/>
      <c r="H149" s="282"/>
      <c r="I149" s="287"/>
      <c r="J149" s="288"/>
      <c r="K149" s="282"/>
      <c r="L149" s="284"/>
      <c r="M149" s="285"/>
      <c r="N149" s="286"/>
      <c r="O149" s="286"/>
      <c r="P149" s="286"/>
      <c r="Q149" s="241"/>
    </row>
    <row r="150" spans="1:17" s="281" customFormat="1" x14ac:dyDescent="0.2">
      <c r="A150" s="241"/>
      <c r="H150" s="282"/>
      <c r="I150" s="287"/>
      <c r="J150" s="288"/>
      <c r="K150" s="282"/>
      <c r="L150" s="284"/>
      <c r="M150" s="285"/>
      <c r="N150" s="286"/>
      <c r="O150" s="286"/>
      <c r="P150" s="286"/>
      <c r="Q150" s="241"/>
    </row>
  </sheetData>
  <sheetProtection selectLockedCells="1"/>
  <autoFilter ref="A8:P31" xr:uid="{00000000-0009-0000-0000-00000D000000}"/>
  <mergeCells count="4">
    <mergeCell ref="A1:P1"/>
    <mergeCell ref="I2:L2"/>
    <mergeCell ref="O2:P2"/>
    <mergeCell ref="N32:O32"/>
  </mergeCells>
  <printOptions horizontalCentered="1"/>
  <pageMargins left="0.19685039370078741" right="0.19685039370078741" top="0.78740157480314965" bottom="0.78740157480314965" header="0.51181102362204722" footer="0.51181102362204722"/>
  <pageSetup paperSize="9" scale="68" fitToHeight="0" orientation="landscape" r:id="rId1"/>
  <headerFooter alignWithMargins="0">
    <oddHeader>&amp;CReinigung Zweckverband Gymnasium Oberhaching</oddHeader>
    <oddFooter>&amp;CSeite &amp;P von &amp;N Seiten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rgb="FF92D050"/>
    <pageSetUpPr fitToPage="1"/>
  </sheetPr>
  <dimension ref="A1:Q177"/>
  <sheetViews>
    <sheetView zoomScale="90" zoomScaleNormal="90" zoomScaleSheetLayoutView="80" zoomScalePageLayoutView="70" workbookViewId="0">
      <selection activeCell="G2" sqref="G2"/>
    </sheetView>
  </sheetViews>
  <sheetFormatPr baseColWidth="10" defaultColWidth="11.44140625" defaultRowHeight="12.6" x14ac:dyDescent="0.2"/>
  <cols>
    <col min="1" max="1" width="9.33203125" style="241" customWidth="1"/>
    <col min="2" max="2" width="8.109375" style="281" customWidth="1"/>
    <col min="3" max="3" width="6.6640625" style="281" customWidth="1"/>
    <col min="4" max="4" width="26.5546875" style="241" customWidth="1"/>
    <col min="5" max="5" width="7.109375" style="281" customWidth="1"/>
    <col min="6" max="6" width="10.44140625" style="281" customWidth="1"/>
    <col min="7" max="7" width="14.77734375" style="281" customWidth="1"/>
    <col min="8" max="8" width="14.5546875" style="282" customWidth="1"/>
    <col min="9" max="9" width="8.33203125" style="287" customWidth="1"/>
    <col min="10" max="10" width="8.88671875" style="287" bestFit="1" customWidth="1"/>
    <col min="11" max="11" width="17.88671875" style="282" customWidth="1"/>
    <col min="12" max="12" width="12.6640625" style="284" customWidth="1"/>
    <col min="13" max="13" width="11.6640625" style="285" customWidth="1"/>
    <col min="14" max="14" width="9.6640625" style="286" customWidth="1"/>
    <col min="15" max="15" width="13.5546875" style="286" customWidth="1"/>
    <col min="16" max="16" width="16.33203125" style="286" customWidth="1"/>
    <col min="17" max="17" width="18.109375" style="286" customWidth="1"/>
    <col min="18" max="16384" width="11.44140625" style="241"/>
  </cols>
  <sheetData>
    <row r="1" spans="1:17" ht="21" x14ac:dyDescent="0.2">
      <c r="A1" s="457" t="s">
        <v>766</v>
      </c>
      <c r="B1" s="457"/>
      <c r="C1" s="457"/>
      <c r="D1" s="457"/>
      <c r="E1" s="457"/>
      <c r="F1" s="457"/>
      <c r="G1" s="457"/>
      <c r="H1" s="457"/>
      <c r="I1" s="457"/>
      <c r="J1" s="457"/>
      <c r="K1" s="457"/>
      <c r="L1" s="457"/>
      <c r="M1" s="457"/>
      <c r="N1" s="457"/>
      <c r="O1" s="457"/>
      <c r="P1" s="457"/>
      <c r="Q1" s="457"/>
    </row>
    <row r="2" spans="1:17" s="248" customFormat="1" ht="48.6" customHeight="1" x14ac:dyDescent="0.3">
      <c r="A2" s="242" t="s">
        <v>2</v>
      </c>
      <c r="B2" s="125" t="str">
        <f>Kunde</f>
        <v>Zweckverband Staatliches Gymnasium Oberhaching</v>
      </c>
      <c r="C2" s="126"/>
      <c r="D2" s="125"/>
      <c r="E2" s="243"/>
      <c r="F2" s="243"/>
      <c r="G2" s="244"/>
      <c r="H2" s="245" t="s">
        <v>3</v>
      </c>
      <c r="I2" s="512">
        <f>Basisinfo!E5</f>
        <v>0</v>
      </c>
      <c r="J2" s="512"/>
      <c r="K2" s="512"/>
      <c r="L2" s="512"/>
      <c r="M2" s="246"/>
      <c r="N2" s="247"/>
      <c r="O2" s="245" t="s">
        <v>1</v>
      </c>
      <c r="P2" s="513">
        <f>Basisinfo!E3</f>
        <v>0</v>
      </c>
      <c r="Q2" s="513"/>
    </row>
    <row r="3" spans="1:17" s="248" customFormat="1" ht="25.2" customHeight="1" x14ac:dyDescent="0.3">
      <c r="A3" s="244" t="s">
        <v>5</v>
      </c>
      <c r="B3" s="125" t="s">
        <v>369</v>
      </c>
      <c r="C3" s="126"/>
      <c r="D3" s="125"/>
      <c r="E3" s="243"/>
      <c r="F3" s="243"/>
      <c r="G3" s="243"/>
      <c r="H3" s="243"/>
      <c r="I3" s="243"/>
      <c r="J3" s="243"/>
      <c r="K3" s="243"/>
      <c r="L3" s="243"/>
      <c r="M3" s="243"/>
      <c r="N3" s="247"/>
      <c r="O3" s="245"/>
      <c r="P3" s="245"/>
      <c r="Q3" s="245"/>
    </row>
    <row r="4" spans="1:17" s="248" customFormat="1" ht="4.2" customHeight="1" x14ac:dyDescent="0.3">
      <c r="E4" s="243"/>
      <c r="F4" s="243"/>
      <c r="L4" s="252"/>
      <c r="M4" s="246"/>
      <c r="N4" s="247"/>
      <c r="O4" s="247"/>
      <c r="P4" s="293"/>
      <c r="Q4" s="294"/>
    </row>
    <row r="5" spans="1:17" s="248" customFormat="1" ht="5.4" customHeight="1" x14ac:dyDescent="0.3">
      <c r="A5" s="244"/>
      <c r="B5" s="244"/>
      <c r="C5" s="242"/>
      <c r="D5" s="244"/>
      <c r="E5" s="243"/>
      <c r="F5" s="243"/>
      <c r="H5" s="249"/>
      <c r="I5" s="250"/>
      <c r="J5" s="251"/>
      <c r="K5" s="249"/>
      <c r="L5" s="252"/>
      <c r="M5" s="246"/>
      <c r="N5" s="247"/>
      <c r="O5" s="247"/>
      <c r="P5" s="253"/>
      <c r="Q5" s="252"/>
    </row>
    <row r="6" spans="1:17" ht="24" customHeight="1" x14ac:dyDescent="0.2">
      <c r="A6" s="164"/>
      <c r="B6" s="164"/>
      <c r="C6" s="164"/>
      <c r="D6" s="164"/>
      <c r="E6" s="164"/>
      <c r="F6" s="164"/>
      <c r="G6" s="165" t="s">
        <v>316</v>
      </c>
      <c r="H6" s="166">
        <f>SUBTOTAL(9,H9:H559)</f>
        <v>2416.0199999999995</v>
      </c>
      <c r="I6" s="164"/>
      <c r="J6" s="164"/>
      <c r="K6" s="166">
        <f>SUBTOTAL(9,K9:K559)</f>
        <v>257564.06000000003</v>
      </c>
      <c r="L6" s="167">
        <f>IF(ISERROR(K6/M6),0,(K6/M6))</f>
        <v>0</v>
      </c>
      <c r="M6" s="168">
        <f>SUBTOTAL(9,M9:M559)</f>
        <v>0</v>
      </c>
      <c r="N6" s="164"/>
      <c r="O6" s="164"/>
      <c r="P6" s="169">
        <f>SUBTOTAL(9,P9:P559)</f>
        <v>0</v>
      </c>
      <c r="Q6" s="169">
        <f>SUBTOTAL(9,Q9:Q559)</f>
        <v>0</v>
      </c>
    </row>
    <row r="7" spans="1:17" ht="24.6" customHeight="1" x14ac:dyDescent="0.2">
      <c r="A7" s="170"/>
      <c r="B7" s="170"/>
      <c r="C7" s="170"/>
      <c r="D7" s="170"/>
      <c r="E7" s="170"/>
      <c r="F7" s="254"/>
      <c r="G7" s="171" t="s">
        <v>317</v>
      </c>
      <c r="H7" s="172">
        <f>SUM(H$9:H$559)</f>
        <v>2416.0199999999995</v>
      </c>
      <c r="I7" s="170"/>
      <c r="J7" s="170"/>
      <c r="K7" s="172">
        <f>SUM(K$9:K$559)</f>
        <v>257564.06000000003</v>
      </c>
      <c r="L7" s="173">
        <f>IF(ISERROR(K7/M7),0,(K7/M7))</f>
        <v>0</v>
      </c>
      <c r="M7" s="174">
        <f>SUM(M$9:M$559)</f>
        <v>0</v>
      </c>
      <c r="N7" s="170"/>
      <c r="O7" s="170"/>
      <c r="P7" s="255">
        <f>SUM(P$9:P$559)</f>
        <v>0</v>
      </c>
      <c r="Q7" s="255">
        <f>SUM(Q$9:Q$559)</f>
        <v>0</v>
      </c>
    </row>
    <row r="8" spans="1:17" s="262" customFormat="1" ht="42" customHeight="1" x14ac:dyDescent="0.3">
      <c r="A8" s="351" t="s">
        <v>158</v>
      </c>
      <c r="B8" s="351" t="s">
        <v>159</v>
      </c>
      <c r="C8" s="351" t="s">
        <v>160</v>
      </c>
      <c r="D8" s="351" t="s">
        <v>161</v>
      </c>
      <c r="E8" s="351" t="s">
        <v>283</v>
      </c>
      <c r="F8" s="351" t="s">
        <v>325</v>
      </c>
      <c r="G8" s="351" t="s">
        <v>320</v>
      </c>
      <c r="H8" s="352" t="s">
        <v>17</v>
      </c>
      <c r="I8" s="352" t="s">
        <v>139</v>
      </c>
      <c r="J8" s="352" t="s">
        <v>162</v>
      </c>
      <c r="K8" s="352" t="s">
        <v>163</v>
      </c>
      <c r="L8" s="354" t="s">
        <v>164</v>
      </c>
      <c r="M8" s="355" t="s">
        <v>165</v>
      </c>
      <c r="N8" s="356" t="s">
        <v>166</v>
      </c>
      <c r="O8" s="356" t="s">
        <v>321</v>
      </c>
      <c r="P8" s="356" t="s">
        <v>322</v>
      </c>
      <c r="Q8" s="356" t="s">
        <v>167</v>
      </c>
    </row>
    <row r="9" spans="1:17" s="269" customFormat="1" ht="19.5" customHeight="1" x14ac:dyDescent="0.25">
      <c r="A9" s="295" t="s">
        <v>348</v>
      </c>
      <c r="B9" s="263" t="s">
        <v>169</v>
      </c>
      <c r="C9" s="296"/>
      <c r="D9" s="292" t="s">
        <v>171</v>
      </c>
      <c r="E9" s="263" t="s">
        <v>28</v>
      </c>
      <c r="F9" s="263" t="s">
        <v>498</v>
      </c>
      <c r="G9" s="265" t="s">
        <v>349</v>
      </c>
      <c r="H9" s="127">
        <v>7.3</v>
      </c>
      <c r="I9" s="263" t="str">
        <f>VLOOKUP(F9,'Leistungswerte UHR'!$C$6:$F$68,3,FALSE)</f>
        <v>W5</v>
      </c>
      <c r="J9" s="330">
        <f>VLOOKUP(I9,'Turnus BY'!D$10:E$26,2,FALSE)</f>
        <v>190</v>
      </c>
      <c r="K9" s="127">
        <f t="shared" ref="K9:K59" si="0">+H9*J9</f>
        <v>1387</v>
      </c>
      <c r="L9" s="266">
        <f>VLOOKUP(F9,'Leistungswerte UHR'!$C$6:$F$68,4,FALSE)</f>
        <v>0</v>
      </c>
      <c r="M9" s="267">
        <f t="shared" ref="M9:M59" si="1">IF(ISERROR(K9/L9),0,K9/L9)</f>
        <v>0</v>
      </c>
      <c r="N9" s="422">
        <f>'SVS UHR'!$F$77</f>
        <v>0</v>
      </c>
      <c r="O9" s="128">
        <f t="shared" ref="O9:O59" si="2">IF(ISERROR(H9/L9*N9),0,H9/L9*N9)</f>
        <v>0</v>
      </c>
      <c r="P9" s="297">
        <f>Q9/12</f>
        <v>0</v>
      </c>
      <c r="Q9" s="268">
        <f t="shared" ref="Q9:Q59" si="3">+M9*N9</f>
        <v>0</v>
      </c>
    </row>
    <row r="10" spans="1:17" s="269" customFormat="1" ht="19.5" customHeight="1" x14ac:dyDescent="0.25">
      <c r="A10" s="295" t="s">
        <v>348</v>
      </c>
      <c r="B10" s="263" t="s">
        <v>169</v>
      </c>
      <c r="C10" s="298"/>
      <c r="D10" s="292" t="s">
        <v>305</v>
      </c>
      <c r="E10" s="263" t="s">
        <v>452</v>
      </c>
      <c r="F10" s="263" t="s">
        <v>841</v>
      </c>
      <c r="G10" s="291" t="s">
        <v>225</v>
      </c>
      <c r="H10" s="127">
        <v>83.9</v>
      </c>
      <c r="I10" s="263" t="str">
        <f>VLOOKUP(F10,'Leistungswerte UHR'!$C$6:$F$68,3,FALSE)</f>
        <v>W3</v>
      </c>
      <c r="J10" s="330">
        <f>VLOOKUP(I10,'Turnus BY'!D$10:E$26,2,FALSE)</f>
        <v>114</v>
      </c>
      <c r="K10" s="127">
        <f t="shared" si="0"/>
        <v>9564.6</v>
      </c>
      <c r="L10" s="266">
        <f>VLOOKUP(F10,'Leistungswerte UHR'!$C$6:$F$68,4,FALSE)</f>
        <v>0</v>
      </c>
      <c r="M10" s="267">
        <f t="shared" si="1"/>
        <v>0</v>
      </c>
      <c r="N10" s="422">
        <f>'SVS UHR'!$F$77</f>
        <v>0</v>
      </c>
      <c r="O10" s="128">
        <f t="shared" si="2"/>
        <v>0</v>
      </c>
      <c r="P10" s="297">
        <f t="shared" ref="P10:P59" si="4">Q10/12</f>
        <v>0</v>
      </c>
      <c r="Q10" s="268">
        <f t="shared" si="3"/>
        <v>0</v>
      </c>
    </row>
    <row r="11" spans="1:17" s="269" customFormat="1" ht="19.5" customHeight="1" x14ac:dyDescent="0.25">
      <c r="A11" s="295" t="s">
        <v>348</v>
      </c>
      <c r="B11" s="263" t="s">
        <v>169</v>
      </c>
      <c r="C11" s="298" t="s">
        <v>821</v>
      </c>
      <c r="D11" s="292" t="s">
        <v>335</v>
      </c>
      <c r="E11" s="263" t="s">
        <v>34</v>
      </c>
      <c r="F11" s="263" t="s">
        <v>496</v>
      </c>
      <c r="G11" s="265" t="s">
        <v>226</v>
      </c>
      <c r="H11" s="127">
        <v>11.13</v>
      </c>
      <c r="I11" s="263" t="str">
        <f>VLOOKUP(F11,'Leistungswerte UHR'!$C$6:$F$68,3,FALSE)</f>
        <v>W5</v>
      </c>
      <c r="J11" s="330">
        <f>VLOOKUP(I11,'Turnus BY'!D$10:E$26,2,FALSE)</f>
        <v>190</v>
      </c>
      <c r="K11" s="127">
        <f t="shared" si="0"/>
        <v>2114.7000000000003</v>
      </c>
      <c r="L11" s="266">
        <f>VLOOKUP(F11,'Leistungswerte UHR'!$C$6:$F$68,4,FALSE)</f>
        <v>0</v>
      </c>
      <c r="M11" s="267">
        <f t="shared" si="1"/>
        <v>0</v>
      </c>
      <c r="N11" s="422">
        <f>'SVS UHR'!$F$77</f>
        <v>0</v>
      </c>
      <c r="O11" s="128">
        <f t="shared" si="2"/>
        <v>0</v>
      </c>
      <c r="P11" s="297">
        <f t="shared" si="4"/>
        <v>0</v>
      </c>
      <c r="Q11" s="268">
        <f t="shared" si="3"/>
        <v>0</v>
      </c>
    </row>
    <row r="12" spans="1:17" s="269" customFormat="1" ht="19.5" customHeight="1" x14ac:dyDescent="0.25">
      <c r="A12" s="295" t="s">
        <v>348</v>
      </c>
      <c r="B12" s="263" t="s">
        <v>169</v>
      </c>
      <c r="C12" s="298" t="s">
        <v>822</v>
      </c>
      <c r="D12" s="292" t="s">
        <v>334</v>
      </c>
      <c r="E12" s="263" t="s">
        <v>34</v>
      </c>
      <c r="F12" s="263" t="s">
        <v>496</v>
      </c>
      <c r="G12" s="265" t="s">
        <v>226</v>
      </c>
      <c r="H12" s="127">
        <v>11.15</v>
      </c>
      <c r="I12" s="263" t="str">
        <f>VLOOKUP(F12,'Leistungswerte UHR'!$C$6:$F$68,3,FALSE)</f>
        <v>W5</v>
      </c>
      <c r="J12" s="330">
        <f>VLOOKUP(I12,'Turnus BY'!D$10:E$26,2,FALSE)</f>
        <v>190</v>
      </c>
      <c r="K12" s="127">
        <f t="shared" si="0"/>
        <v>2118.5</v>
      </c>
      <c r="L12" s="266">
        <f>VLOOKUP(F12,'Leistungswerte UHR'!$C$6:$F$68,4,FALSE)</f>
        <v>0</v>
      </c>
      <c r="M12" s="267">
        <f t="shared" si="1"/>
        <v>0</v>
      </c>
      <c r="N12" s="422">
        <f>'SVS UHR'!$F$77</f>
        <v>0</v>
      </c>
      <c r="O12" s="128">
        <f t="shared" si="2"/>
        <v>0</v>
      </c>
      <c r="P12" s="297">
        <f t="shared" si="4"/>
        <v>0</v>
      </c>
      <c r="Q12" s="268">
        <f t="shared" si="3"/>
        <v>0</v>
      </c>
    </row>
    <row r="13" spans="1:17" s="269" customFormat="1" ht="19.5" customHeight="1" x14ac:dyDescent="0.25">
      <c r="A13" s="295" t="s">
        <v>348</v>
      </c>
      <c r="B13" s="263" t="s">
        <v>169</v>
      </c>
      <c r="C13" s="298" t="s">
        <v>722</v>
      </c>
      <c r="D13" s="292" t="s">
        <v>324</v>
      </c>
      <c r="E13" s="263" t="s">
        <v>31</v>
      </c>
      <c r="F13" s="263" t="s">
        <v>495</v>
      </c>
      <c r="G13" s="291" t="s">
        <v>225</v>
      </c>
      <c r="H13" s="127">
        <v>23.04</v>
      </c>
      <c r="I13" s="263" t="str">
        <f>VLOOKUP(F13,'Leistungswerte UHR'!$C$6:$F$68,3,FALSE)</f>
        <v>W5</v>
      </c>
      <c r="J13" s="330">
        <f>VLOOKUP(I13,'Turnus BY'!D$10:E$26,2,FALSE)</f>
        <v>190</v>
      </c>
      <c r="K13" s="127">
        <f t="shared" si="0"/>
        <v>4377.5999999999995</v>
      </c>
      <c r="L13" s="266">
        <f>VLOOKUP(F13,'Leistungswerte UHR'!$C$6:$F$68,4,FALSE)</f>
        <v>0</v>
      </c>
      <c r="M13" s="267">
        <f t="shared" si="1"/>
        <v>0</v>
      </c>
      <c r="N13" s="422">
        <f>'SVS UHR'!$F$77</f>
        <v>0</v>
      </c>
      <c r="O13" s="128">
        <f t="shared" si="2"/>
        <v>0</v>
      </c>
      <c r="P13" s="297">
        <f t="shared" si="4"/>
        <v>0</v>
      </c>
      <c r="Q13" s="268">
        <f t="shared" si="3"/>
        <v>0</v>
      </c>
    </row>
    <row r="14" spans="1:17" s="269" customFormat="1" ht="19.5" customHeight="1" x14ac:dyDescent="0.25">
      <c r="A14" s="295" t="s">
        <v>348</v>
      </c>
      <c r="B14" s="263" t="s">
        <v>169</v>
      </c>
      <c r="C14" s="298" t="s">
        <v>722</v>
      </c>
      <c r="D14" s="292" t="s">
        <v>350</v>
      </c>
      <c r="E14" s="263" t="s">
        <v>213</v>
      </c>
      <c r="F14" s="263" t="s">
        <v>491</v>
      </c>
      <c r="G14" s="291" t="s">
        <v>225</v>
      </c>
      <c r="H14" s="127">
        <v>2.12</v>
      </c>
      <c r="I14" s="263" t="str">
        <f>VLOOKUP(F14,'Leistungswerte UHR'!$C$6:$F$68,3,FALSE)</f>
        <v>W1</v>
      </c>
      <c r="J14" s="330">
        <f>VLOOKUP(I14,'Turnus BY'!D$10:E$26,2,FALSE)</f>
        <v>38</v>
      </c>
      <c r="K14" s="127">
        <f t="shared" ref="K14" si="5">+H14*J14</f>
        <v>80.56</v>
      </c>
      <c r="L14" s="266">
        <f>VLOOKUP(F14,'Leistungswerte UHR'!$C$6:$F$68,4,FALSE)</f>
        <v>0</v>
      </c>
      <c r="M14" s="267">
        <f t="shared" ref="M14" si="6">IF(ISERROR(K14/L14),0,K14/L14)</f>
        <v>0</v>
      </c>
      <c r="N14" s="422">
        <f>'SVS UHR'!$F$77</f>
        <v>0</v>
      </c>
      <c r="O14" s="128">
        <f t="shared" ref="O14" si="7">IF(ISERROR(H14/L14*N14),0,H14/L14*N14)</f>
        <v>0</v>
      </c>
      <c r="P14" s="297">
        <f t="shared" ref="P14" si="8">Q14/12</f>
        <v>0</v>
      </c>
      <c r="Q14" s="268">
        <f t="shared" ref="Q14" si="9">+M14*N14</f>
        <v>0</v>
      </c>
    </row>
    <row r="15" spans="1:17" s="269" customFormat="1" ht="19.5" customHeight="1" x14ac:dyDescent="0.25">
      <c r="A15" s="295" t="s">
        <v>348</v>
      </c>
      <c r="B15" s="263" t="s">
        <v>169</v>
      </c>
      <c r="C15" s="298" t="s">
        <v>722</v>
      </c>
      <c r="D15" s="292" t="s">
        <v>351</v>
      </c>
      <c r="E15" s="263" t="s">
        <v>34</v>
      </c>
      <c r="F15" s="263" t="s">
        <v>496</v>
      </c>
      <c r="G15" s="265" t="s">
        <v>226</v>
      </c>
      <c r="H15" s="127">
        <v>14.86</v>
      </c>
      <c r="I15" s="263" t="str">
        <f>VLOOKUP(F15,'Leistungswerte UHR'!$C$6:$F$68,3,FALSE)</f>
        <v>W5</v>
      </c>
      <c r="J15" s="330">
        <f>VLOOKUP(I15,'Turnus BY'!D$10:E$26,2,FALSE)</f>
        <v>190</v>
      </c>
      <c r="K15" s="127">
        <f t="shared" si="0"/>
        <v>2823.4</v>
      </c>
      <c r="L15" s="266">
        <f>VLOOKUP(F15,'Leistungswerte UHR'!$C$6:$F$68,4,FALSE)</f>
        <v>0</v>
      </c>
      <c r="M15" s="267">
        <f t="shared" si="1"/>
        <v>0</v>
      </c>
      <c r="N15" s="422">
        <f>'SVS UHR'!$F$77</f>
        <v>0</v>
      </c>
      <c r="O15" s="128">
        <f t="shared" si="2"/>
        <v>0</v>
      </c>
      <c r="P15" s="297">
        <f t="shared" si="4"/>
        <v>0</v>
      </c>
      <c r="Q15" s="268">
        <f t="shared" si="3"/>
        <v>0</v>
      </c>
    </row>
    <row r="16" spans="1:17" s="269" customFormat="1" ht="19.5" customHeight="1" x14ac:dyDescent="0.25">
      <c r="A16" s="295" t="s">
        <v>348</v>
      </c>
      <c r="B16" s="263" t="s">
        <v>169</v>
      </c>
      <c r="C16" s="298" t="s">
        <v>723</v>
      </c>
      <c r="D16" s="292" t="s">
        <v>324</v>
      </c>
      <c r="E16" s="263" t="s">
        <v>31</v>
      </c>
      <c r="F16" s="263" t="s">
        <v>495</v>
      </c>
      <c r="G16" s="291" t="s">
        <v>225</v>
      </c>
      <c r="H16" s="127">
        <v>24.36</v>
      </c>
      <c r="I16" s="263" t="str">
        <f>VLOOKUP(F16,'Leistungswerte UHR'!$C$6:$F$68,3,FALSE)</f>
        <v>W5</v>
      </c>
      <c r="J16" s="330">
        <f>VLOOKUP(I16,'Turnus BY'!D$10:E$26,2,FALSE)</f>
        <v>190</v>
      </c>
      <c r="K16" s="127">
        <f t="shared" ref="K16" si="10">+H16*J16</f>
        <v>4628.3999999999996</v>
      </c>
      <c r="L16" s="266">
        <f>VLOOKUP(F16,'Leistungswerte UHR'!$C$6:$F$68,4,FALSE)</f>
        <v>0</v>
      </c>
      <c r="M16" s="267">
        <f t="shared" ref="M16" si="11">IF(ISERROR(K16/L16),0,K16/L16)</f>
        <v>0</v>
      </c>
      <c r="N16" s="422">
        <f>'SVS UHR'!$F$77</f>
        <v>0</v>
      </c>
      <c r="O16" s="128">
        <f t="shared" ref="O16" si="12">IF(ISERROR(H16/L16*N16),0,H16/L16*N16)</f>
        <v>0</v>
      </c>
      <c r="P16" s="297">
        <f t="shared" ref="P16" si="13">Q16/12</f>
        <v>0</v>
      </c>
      <c r="Q16" s="268">
        <f t="shared" ref="Q16" si="14">+M16*N16</f>
        <v>0</v>
      </c>
    </row>
    <row r="17" spans="1:17" s="269" customFormat="1" ht="19.5" customHeight="1" x14ac:dyDescent="0.25">
      <c r="A17" s="295" t="s">
        <v>348</v>
      </c>
      <c r="B17" s="263" t="s">
        <v>169</v>
      </c>
      <c r="C17" s="298" t="s">
        <v>723</v>
      </c>
      <c r="D17" s="292" t="s">
        <v>351</v>
      </c>
      <c r="E17" s="263" t="s">
        <v>34</v>
      </c>
      <c r="F17" s="263" t="s">
        <v>496</v>
      </c>
      <c r="G17" s="265" t="s">
        <v>226</v>
      </c>
      <c r="H17" s="127">
        <v>13.64</v>
      </c>
      <c r="I17" s="263" t="str">
        <f>VLOOKUP(F17,'Leistungswerte UHR'!$C$6:$F$68,3,FALSE)</f>
        <v>W5</v>
      </c>
      <c r="J17" s="330">
        <f>VLOOKUP(I17,'Turnus BY'!D$10:E$26,2,FALSE)</f>
        <v>190</v>
      </c>
      <c r="K17" s="127">
        <f t="shared" si="0"/>
        <v>2591.6</v>
      </c>
      <c r="L17" s="266">
        <f>VLOOKUP(F17,'Leistungswerte UHR'!$C$6:$F$68,4,FALSE)</f>
        <v>0</v>
      </c>
      <c r="M17" s="267">
        <f t="shared" si="1"/>
        <v>0</v>
      </c>
      <c r="N17" s="422">
        <f>'SVS UHR'!$F$77</f>
        <v>0</v>
      </c>
      <c r="O17" s="128">
        <f t="shared" si="2"/>
        <v>0</v>
      </c>
      <c r="P17" s="297">
        <f t="shared" si="4"/>
        <v>0</v>
      </c>
      <c r="Q17" s="268">
        <f t="shared" si="3"/>
        <v>0</v>
      </c>
    </row>
    <row r="18" spans="1:17" s="269" customFormat="1" ht="19.2" customHeight="1" x14ac:dyDescent="0.25">
      <c r="A18" s="295" t="s">
        <v>348</v>
      </c>
      <c r="B18" s="263" t="s">
        <v>169</v>
      </c>
      <c r="C18" s="298" t="s">
        <v>723</v>
      </c>
      <c r="D18" s="292" t="s">
        <v>350</v>
      </c>
      <c r="E18" s="263" t="s">
        <v>213</v>
      </c>
      <c r="F18" s="263" t="s">
        <v>491</v>
      </c>
      <c r="G18" s="291" t="s">
        <v>225</v>
      </c>
      <c r="H18" s="127">
        <v>1.39</v>
      </c>
      <c r="I18" s="263" t="str">
        <f>VLOOKUP(F18,'Leistungswerte UHR'!$C$6:$F$68,3,FALSE)</f>
        <v>W1</v>
      </c>
      <c r="J18" s="330">
        <f>VLOOKUP(I18,'Turnus BY'!D$10:E$26,2,FALSE)</f>
        <v>38</v>
      </c>
      <c r="K18" s="127">
        <f t="shared" si="0"/>
        <v>52.819999999999993</v>
      </c>
      <c r="L18" s="266">
        <f>VLOOKUP(F18,'Leistungswerte UHR'!$C$6:$F$68,4,FALSE)</f>
        <v>0</v>
      </c>
      <c r="M18" s="267">
        <f t="shared" si="1"/>
        <v>0</v>
      </c>
      <c r="N18" s="422">
        <f>'SVS UHR'!$F$77</f>
        <v>0</v>
      </c>
      <c r="O18" s="128">
        <f t="shared" si="2"/>
        <v>0</v>
      </c>
      <c r="P18" s="297">
        <f t="shared" si="4"/>
        <v>0</v>
      </c>
      <c r="Q18" s="268">
        <f t="shared" si="3"/>
        <v>0</v>
      </c>
    </row>
    <row r="19" spans="1:17" s="269" customFormat="1" ht="19.5" customHeight="1" x14ac:dyDescent="0.25">
      <c r="A19" s="295" t="s">
        <v>348</v>
      </c>
      <c r="B19" s="263" t="s">
        <v>169</v>
      </c>
      <c r="C19" s="295"/>
      <c r="D19" s="292" t="s">
        <v>168</v>
      </c>
      <c r="E19" s="263" t="s">
        <v>29</v>
      </c>
      <c r="F19" s="263" t="s">
        <v>840</v>
      </c>
      <c r="G19" s="291" t="s">
        <v>225</v>
      </c>
      <c r="H19" s="127">
        <v>19.98</v>
      </c>
      <c r="I19" s="263" t="str">
        <f>VLOOKUP(F19,'Leistungswerte UHR'!$C$6:$F$68,3,FALSE)</f>
        <v>W3</v>
      </c>
      <c r="J19" s="330">
        <f>VLOOKUP(I19,'Turnus BY'!D$10:E$26,2,FALSE)</f>
        <v>114</v>
      </c>
      <c r="K19" s="127">
        <f t="shared" ref="K19" si="15">+H19*J19</f>
        <v>2277.7200000000003</v>
      </c>
      <c r="L19" s="266">
        <f>VLOOKUP(F19,'Leistungswerte UHR'!$C$6:$F$68,4,FALSE)</f>
        <v>0</v>
      </c>
      <c r="M19" s="267">
        <f t="shared" ref="M19" si="16">IF(ISERROR(K19/L19),0,K19/L19)</f>
        <v>0</v>
      </c>
      <c r="N19" s="422">
        <f>'SVS UHR'!$F$77</f>
        <v>0</v>
      </c>
      <c r="O19" s="128">
        <f t="shared" ref="O19" si="17">IF(ISERROR(H19/L19*N19),0,H19/L19*N19)</f>
        <v>0</v>
      </c>
      <c r="P19" s="297">
        <f t="shared" ref="P19" si="18">Q19/12</f>
        <v>0</v>
      </c>
      <c r="Q19" s="268">
        <f t="shared" ref="Q19" si="19">+M19*N19</f>
        <v>0</v>
      </c>
    </row>
    <row r="20" spans="1:17" s="269" customFormat="1" ht="19.5" customHeight="1" x14ac:dyDescent="0.25">
      <c r="A20" s="295" t="s">
        <v>348</v>
      </c>
      <c r="B20" s="263" t="s">
        <v>169</v>
      </c>
      <c r="C20" s="295"/>
      <c r="D20" s="292" t="s">
        <v>168</v>
      </c>
      <c r="E20" s="263" t="s">
        <v>29</v>
      </c>
      <c r="F20" s="263" t="s">
        <v>840</v>
      </c>
      <c r="G20" s="291" t="s">
        <v>225</v>
      </c>
      <c r="H20" s="127">
        <v>19.98</v>
      </c>
      <c r="I20" s="263" t="str">
        <f>VLOOKUP(F20,'Leistungswerte UHR'!$C$6:$F$68,3,FALSE)</f>
        <v>W3</v>
      </c>
      <c r="J20" s="330">
        <f>VLOOKUP(I20,'Turnus BY'!D$10:E$26,2,FALSE)</f>
        <v>114</v>
      </c>
      <c r="K20" s="127">
        <f t="shared" si="0"/>
        <v>2277.7200000000003</v>
      </c>
      <c r="L20" s="266">
        <f>VLOOKUP(F20,'Leistungswerte UHR'!$C$6:$F$68,4,FALSE)</f>
        <v>0</v>
      </c>
      <c r="M20" s="267">
        <f t="shared" si="1"/>
        <v>0</v>
      </c>
      <c r="N20" s="422">
        <f>'SVS UHR'!$F$77</f>
        <v>0</v>
      </c>
      <c r="O20" s="128">
        <f t="shared" si="2"/>
        <v>0</v>
      </c>
      <c r="P20" s="297">
        <f t="shared" si="4"/>
        <v>0</v>
      </c>
      <c r="Q20" s="268">
        <f t="shared" si="3"/>
        <v>0</v>
      </c>
    </row>
    <row r="21" spans="1:17" s="269" customFormat="1" ht="19.5" customHeight="1" x14ac:dyDescent="0.25">
      <c r="A21" s="295" t="s">
        <v>348</v>
      </c>
      <c r="B21" s="263" t="s">
        <v>169</v>
      </c>
      <c r="C21" s="295" t="s">
        <v>724</v>
      </c>
      <c r="D21" s="292" t="s">
        <v>352</v>
      </c>
      <c r="E21" s="270" t="s">
        <v>37</v>
      </c>
      <c r="F21" s="270" t="s">
        <v>460</v>
      </c>
      <c r="G21" s="291" t="s">
        <v>225</v>
      </c>
      <c r="H21" s="127">
        <v>11.9</v>
      </c>
      <c r="I21" s="263" t="str">
        <f>VLOOKUP(F21,'Leistungswerte UHR'!$C$6:$F$68,3,FALSE)</f>
        <v>W1</v>
      </c>
      <c r="J21" s="330">
        <f>VLOOKUP(I21,'Turnus BY'!D$10:E$26,2,FALSE)</f>
        <v>38</v>
      </c>
      <c r="K21" s="127">
        <f t="shared" si="0"/>
        <v>452.2</v>
      </c>
      <c r="L21" s="266">
        <f>VLOOKUP(F21,'Leistungswerte UHR'!$C$6:$F$68,4,FALSE)</f>
        <v>0</v>
      </c>
      <c r="M21" s="267">
        <f t="shared" si="1"/>
        <v>0</v>
      </c>
      <c r="N21" s="422">
        <f>'SVS UHR'!$F$77</f>
        <v>0</v>
      </c>
      <c r="O21" s="128">
        <f t="shared" si="2"/>
        <v>0</v>
      </c>
      <c r="P21" s="297">
        <f t="shared" si="4"/>
        <v>0</v>
      </c>
      <c r="Q21" s="268">
        <f t="shared" si="3"/>
        <v>0</v>
      </c>
    </row>
    <row r="22" spans="1:17" s="269" customFormat="1" ht="19.5" customHeight="1" x14ac:dyDescent="0.25">
      <c r="A22" s="295" t="s">
        <v>348</v>
      </c>
      <c r="B22" s="263" t="s">
        <v>169</v>
      </c>
      <c r="C22" s="295" t="s">
        <v>725</v>
      </c>
      <c r="D22" s="292" t="s">
        <v>353</v>
      </c>
      <c r="E22" s="263" t="s">
        <v>33</v>
      </c>
      <c r="F22" s="263" t="s">
        <v>486</v>
      </c>
      <c r="G22" s="291" t="s">
        <v>225</v>
      </c>
      <c r="H22" s="127">
        <v>36.83</v>
      </c>
      <c r="I22" s="263" t="str">
        <f>VLOOKUP(F22,'Leistungswerte UHR'!$C$6:$F$68,3,FALSE)</f>
        <v>J4</v>
      </c>
      <c r="J22" s="330">
        <f>VLOOKUP(I22,'Turnus BY'!D$10:E$26,2,FALSE)</f>
        <v>4</v>
      </c>
      <c r="K22" s="127">
        <f t="shared" si="0"/>
        <v>147.32</v>
      </c>
      <c r="L22" s="266">
        <f>VLOOKUP(F22,'Leistungswerte UHR'!$C$6:$F$68,4,FALSE)</f>
        <v>0</v>
      </c>
      <c r="M22" s="267">
        <f t="shared" si="1"/>
        <v>0</v>
      </c>
      <c r="N22" s="422">
        <f>'SVS UHR'!$F$77</f>
        <v>0</v>
      </c>
      <c r="O22" s="128">
        <f t="shared" si="2"/>
        <v>0</v>
      </c>
      <c r="P22" s="297">
        <f t="shared" si="4"/>
        <v>0</v>
      </c>
      <c r="Q22" s="268">
        <f t="shared" si="3"/>
        <v>0</v>
      </c>
    </row>
    <row r="23" spans="1:17" s="269" customFormat="1" ht="19.5" customHeight="1" x14ac:dyDescent="0.25">
      <c r="A23" s="295" t="s">
        <v>348</v>
      </c>
      <c r="B23" s="263" t="s">
        <v>169</v>
      </c>
      <c r="C23" s="295"/>
      <c r="D23" s="292" t="s">
        <v>354</v>
      </c>
      <c r="E23" s="263" t="s">
        <v>29</v>
      </c>
      <c r="F23" s="263" t="s">
        <v>459</v>
      </c>
      <c r="G23" s="291" t="s">
        <v>225</v>
      </c>
      <c r="H23" s="127">
        <v>44.8</v>
      </c>
      <c r="I23" s="263" t="str">
        <f>VLOOKUP(F23,'Leistungswerte UHR'!$C$6:$F$68,3,FALSE)</f>
        <v>W1</v>
      </c>
      <c r="J23" s="330">
        <f>VLOOKUP(I23,'Turnus BY'!D$10:E$26,2,FALSE)</f>
        <v>38</v>
      </c>
      <c r="K23" s="127">
        <f t="shared" si="0"/>
        <v>1702.3999999999999</v>
      </c>
      <c r="L23" s="266">
        <f>VLOOKUP(F23,'Leistungswerte UHR'!$C$6:$F$68,4,FALSE)</f>
        <v>0</v>
      </c>
      <c r="M23" s="267">
        <f t="shared" si="1"/>
        <v>0</v>
      </c>
      <c r="N23" s="422">
        <f>'SVS UHR'!$F$77</f>
        <v>0</v>
      </c>
      <c r="O23" s="128">
        <f t="shared" si="2"/>
        <v>0</v>
      </c>
      <c r="P23" s="297">
        <f t="shared" si="4"/>
        <v>0</v>
      </c>
      <c r="Q23" s="268">
        <f t="shared" si="3"/>
        <v>0</v>
      </c>
    </row>
    <row r="24" spans="1:17" s="269" customFormat="1" ht="19.5" customHeight="1" x14ac:dyDescent="0.25">
      <c r="A24" s="295" t="s">
        <v>348</v>
      </c>
      <c r="B24" s="263" t="s">
        <v>169</v>
      </c>
      <c r="C24" s="296"/>
      <c r="D24" s="292" t="s">
        <v>355</v>
      </c>
      <c r="E24" s="263" t="s">
        <v>29</v>
      </c>
      <c r="F24" s="263" t="s">
        <v>459</v>
      </c>
      <c r="G24" s="291" t="s">
        <v>225</v>
      </c>
      <c r="H24" s="127">
        <v>44.05</v>
      </c>
      <c r="I24" s="263" t="str">
        <f>VLOOKUP(F24,'Leistungswerte UHR'!$C$6:$F$68,3,FALSE)</f>
        <v>W1</v>
      </c>
      <c r="J24" s="330">
        <f>VLOOKUP(I24,'Turnus BY'!D$10:E$26,2,FALSE)</f>
        <v>38</v>
      </c>
      <c r="K24" s="127">
        <f t="shared" si="0"/>
        <v>1673.8999999999999</v>
      </c>
      <c r="L24" s="266">
        <f>VLOOKUP(F24,'Leistungswerte UHR'!$C$6:$F$68,4,FALSE)</f>
        <v>0</v>
      </c>
      <c r="M24" s="267">
        <f t="shared" si="1"/>
        <v>0</v>
      </c>
      <c r="N24" s="422">
        <f>'SVS UHR'!$F$77</f>
        <v>0</v>
      </c>
      <c r="O24" s="128">
        <f t="shared" si="2"/>
        <v>0</v>
      </c>
      <c r="P24" s="297">
        <f t="shared" si="4"/>
        <v>0</v>
      </c>
      <c r="Q24" s="268">
        <f t="shared" si="3"/>
        <v>0</v>
      </c>
    </row>
    <row r="25" spans="1:17" s="269" customFormat="1" ht="19.5" customHeight="1" x14ac:dyDescent="0.25">
      <c r="A25" s="295" t="s">
        <v>348</v>
      </c>
      <c r="B25" s="263" t="s">
        <v>169</v>
      </c>
      <c r="C25" s="298"/>
      <c r="D25" s="292" t="s">
        <v>356</v>
      </c>
      <c r="E25" s="263" t="s">
        <v>29</v>
      </c>
      <c r="F25" s="263" t="s">
        <v>459</v>
      </c>
      <c r="G25" s="291" t="s">
        <v>225</v>
      </c>
      <c r="H25" s="127">
        <v>44.84</v>
      </c>
      <c r="I25" s="263" t="str">
        <f>VLOOKUP(F25,'Leistungswerte UHR'!$C$6:$F$68,3,FALSE)</f>
        <v>W1</v>
      </c>
      <c r="J25" s="330">
        <f>VLOOKUP(I25,'Turnus BY'!D$10:E$26,2,FALSE)</f>
        <v>38</v>
      </c>
      <c r="K25" s="127">
        <f t="shared" si="0"/>
        <v>1703.92</v>
      </c>
      <c r="L25" s="266">
        <f>VLOOKUP(F25,'Leistungswerte UHR'!$C$6:$F$68,4,FALSE)</f>
        <v>0</v>
      </c>
      <c r="M25" s="267">
        <f t="shared" si="1"/>
        <v>0</v>
      </c>
      <c r="N25" s="422">
        <f>'SVS UHR'!$F$77</f>
        <v>0</v>
      </c>
      <c r="O25" s="128">
        <f t="shared" si="2"/>
        <v>0</v>
      </c>
      <c r="P25" s="297">
        <f t="shared" si="4"/>
        <v>0</v>
      </c>
      <c r="Q25" s="268">
        <f t="shared" si="3"/>
        <v>0</v>
      </c>
    </row>
    <row r="26" spans="1:17" s="269" customFormat="1" ht="19.5" customHeight="1" x14ac:dyDescent="0.25">
      <c r="A26" s="295" t="s">
        <v>348</v>
      </c>
      <c r="B26" s="263" t="s">
        <v>169</v>
      </c>
      <c r="C26" s="298" t="s">
        <v>726</v>
      </c>
      <c r="D26" s="292" t="s">
        <v>324</v>
      </c>
      <c r="E26" s="263" t="s">
        <v>31</v>
      </c>
      <c r="F26" s="263" t="s">
        <v>495</v>
      </c>
      <c r="G26" s="291" t="s">
        <v>225</v>
      </c>
      <c r="H26" s="127">
        <v>23.4</v>
      </c>
      <c r="I26" s="263" t="str">
        <f>VLOOKUP(F26,'Leistungswerte UHR'!$C$6:$F$68,3,FALSE)</f>
        <v>W5</v>
      </c>
      <c r="J26" s="330">
        <f>VLOOKUP(I26,'Turnus BY'!D$10:E$26,2,FALSE)</f>
        <v>190</v>
      </c>
      <c r="K26" s="127">
        <f t="shared" si="0"/>
        <v>4446</v>
      </c>
      <c r="L26" s="266">
        <f>VLOOKUP(F26,'Leistungswerte UHR'!$C$6:$F$68,4,FALSE)</f>
        <v>0</v>
      </c>
      <c r="M26" s="267">
        <f t="shared" si="1"/>
        <v>0</v>
      </c>
      <c r="N26" s="422">
        <f>'SVS UHR'!$F$77</f>
        <v>0</v>
      </c>
      <c r="O26" s="128">
        <f t="shared" si="2"/>
        <v>0</v>
      </c>
      <c r="P26" s="297">
        <f t="shared" si="4"/>
        <v>0</v>
      </c>
      <c r="Q26" s="268">
        <f t="shared" si="3"/>
        <v>0</v>
      </c>
    </row>
    <row r="27" spans="1:17" s="269" customFormat="1" ht="19.5" customHeight="1" x14ac:dyDescent="0.25">
      <c r="A27" s="295" t="s">
        <v>348</v>
      </c>
      <c r="B27" s="263" t="s">
        <v>169</v>
      </c>
      <c r="C27" s="298" t="s">
        <v>726</v>
      </c>
      <c r="D27" s="292" t="s">
        <v>350</v>
      </c>
      <c r="E27" s="263" t="s">
        <v>213</v>
      </c>
      <c r="F27" s="263" t="s">
        <v>491</v>
      </c>
      <c r="G27" s="291" t="s">
        <v>225</v>
      </c>
      <c r="H27" s="127">
        <v>1.28</v>
      </c>
      <c r="I27" s="263" t="str">
        <f>VLOOKUP(F27,'Leistungswerte UHR'!$C$6:$F$68,3,FALSE)</f>
        <v>W1</v>
      </c>
      <c r="J27" s="330">
        <f>VLOOKUP(I27,'Turnus BY'!D$10:E$26,2,FALSE)</f>
        <v>38</v>
      </c>
      <c r="K27" s="127">
        <f t="shared" ref="K27" si="20">+H27*J27</f>
        <v>48.64</v>
      </c>
      <c r="L27" s="266">
        <f>VLOOKUP(F27,'Leistungswerte UHR'!$C$6:$F$68,4,FALSE)</f>
        <v>0</v>
      </c>
      <c r="M27" s="267">
        <f t="shared" ref="M27" si="21">IF(ISERROR(K27/L27),0,K27/L27)</f>
        <v>0</v>
      </c>
      <c r="N27" s="422">
        <f>'SVS UHR'!$F$77</f>
        <v>0</v>
      </c>
      <c r="O27" s="128">
        <f t="shared" ref="O27" si="22">IF(ISERROR(H27/L27*N27),0,H27/L27*N27)</f>
        <v>0</v>
      </c>
      <c r="P27" s="297">
        <f t="shared" ref="P27" si="23">Q27/12</f>
        <v>0</v>
      </c>
      <c r="Q27" s="268">
        <f t="shared" ref="Q27" si="24">+M27*N27</f>
        <v>0</v>
      </c>
    </row>
    <row r="28" spans="1:17" s="269" customFormat="1" ht="19.5" customHeight="1" x14ac:dyDescent="0.25">
      <c r="A28" s="295" t="s">
        <v>348</v>
      </c>
      <c r="B28" s="263" t="s">
        <v>169</v>
      </c>
      <c r="C28" s="298" t="s">
        <v>726</v>
      </c>
      <c r="D28" s="292" t="s">
        <v>351</v>
      </c>
      <c r="E28" s="263" t="s">
        <v>34</v>
      </c>
      <c r="F28" s="263" t="s">
        <v>496</v>
      </c>
      <c r="G28" s="265" t="s">
        <v>226</v>
      </c>
      <c r="H28" s="127">
        <v>14.86</v>
      </c>
      <c r="I28" s="263" t="str">
        <f>VLOOKUP(F28,'Leistungswerte UHR'!$C$6:$F$68,3,FALSE)</f>
        <v>W5</v>
      </c>
      <c r="J28" s="330">
        <f>VLOOKUP(I28,'Turnus BY'!D$10:E$26,2,FALSE)</f>
        <v>190</v>
      </c>
      <c r="K28" s="127">
        <f t="shared" si="0"/>
        <v>2823.4</v>
      </c>
      <c r="L28" s="266">
        <f>VLOOKUP(F28,'Leistungswerte UHR'!$C$6:$F$68,4,FALSE)</f>
        <v>0</v>
      </c>
      <c r="M28" s="267">
        <f t="shared" si="1"/>
        <v>0</v>
      </c>
      <c r="N28" s="422">
        <f>'SVS UHR'!$F$77</f>
        <v>0</v>
      </c>
      <c r="O28" s="128">
        <f t="shared" si="2"/>
        <v>0</v>
      </c>
      <c r="P28" s="297">
        <f t="shared" si="4"/>
        <v>0</v>
      </c>
      <c r="Q28" s="268">
        <f t="shared" si="3"/>
        <v>0</v>
      </c>
    </row>
    <row r="29" spans="1:17" s="269" customFormat="1" ht="19.5" customHeight="1" x14ac:dyDescent="0.25">
      <c r="A29" s="295" t="s">
        <v>348</v>
      </c>
      <c r="B29" s="263" t="s">
        <v>169</v>
      </c>
      <c r="C29" s="295"/>
      <c r="D29" s="292" t="s">
        <v>357</v>
      </c>
      <c r="E29" s="263" t="s">
        <v>35</v>
      </c>
      <c r="F29" s="263" t="s">
        <v>838</v>
      </c>
      <c r="G29" s="291" t="s">
        <v>225</v>
      </c>
      <c r="H29" s="127">
        <f>15.89+12.06</f>
        <v>27.950000000000003</v>
      </c>
      <c r="I29" s="263" t="str">
        <f>VLOOKUP(F29,'Leistungswerte UHR'!$C$6:$F$68,3,FALSE)</f>
        <v>W3</v>
      </c>
      <c r="J29" s="330">
        <f>VLOOKUP(I29,'Turnus BY'!D$10:E$26,2,FALSE)</f>
        <v>114</v>
      </c>
      <c r="K29" s="127">
        <f t="shared" si="0"/>
        <v>3186.3</v>
      </c>
      <c r="L29" s="266">
        <f>VLOOKUP(F29,'Leistungswerte UHR'!$C$6:$F$68,4,FALSE)</f>
        <v>0</v>
      </c>
      <c r="M29" s="267">
        <f t="shared" si="1"/>
        <v>0</v>
      </c>
      <c r="N29" s="422">
        <f>'SVS UHR'!$F$77</f>
        <v>0</v>
      </c>
      <c r="O29" s="128">
        <f t="shared" si="2"/>
        <v>0</v>
      </c>
      <c r="P29" s="297">
        <f t="shared" si="4"/>
        <v>0</v>
      </c>
      <c r="Q29" s="268">
        <f t="shared" si="3"/>
        <v>0</v>
      </c>
    </row>
    <row r="30" spans="1:17" s="269" customFormat="1" ht="19.5" customHeight="1" x14ac:dyDescent="0.25">
      <c r="A30" s="295" t="s">
        <v>348</v>
      </c>
      <c r="B30" s="263" t="s">
        <v>169</v>
      </c>
      <c r="C30" s="298" t="s">
        <v>727</v>
      </c>
      <c r="D30" s="292" t="s">
        <v>324</v>
      </c>
      <c r="E30" s="263" t="s">
        <v>31</v>
      </c>
      <c r="F30" s="263" t="s">
        <v>495</v>
      </c>
      <c r="G30" s="291" t="s">
        <v>225</v>
      </c>
      <c r="H30" s="127">
        <v>23.1</v>
      </c>
      <c r="I30" s="263" t="str">
        <f>VLOOKUP(F30,'Leistungswerte UHR'!$C$6:$F$68,3,FALSE)</f>
        <v>W5</v>
      </c>
      <c r="J30" s="330">
        <f>VLOOKUP(I30,'Turnus BY'!D$10:E$26,2,FALSE)</f>
        <v>190</v>
      </c>
      <c r="K30" s="127">
        <f t="shared" ref="K30:K32" si="25">+H30*J30</f>
        <v>4389</v>
      </c>
      <c r="L30" s="266">
        <f>VLOOKUP(F30,'Leistungswerte UHR'!$C$6:$F$68,4,FALSE)</f>
        <v>0</v>
      </c>
      <c r="M30" s="267">
        <f t="shared" ref="M30:M32" si="26">IF(ISERROR(K30/L30),0,K30/L30)</f>
        <v>0</v>
      </c>
      <c r="N30" s="422">
        <f>'SVS UHR'!$F$77</f>
        <v>0</v>
      </c>
      <c r="O30" s="128">
        <f t="shared" ref="O30:O32" si="27">IF(ISERROR(H30/L30*N30),0,H30/L30*N30)</f>
        <v>0</v>
      </c>
      <c r="P30" s="297">
        <f t="shared" ref="P30:P32" si="28">Q30/12</f>
        <v>0</v>
      </c>
      <c r="Q30" s="268">
        <f t="shared" ref="Q30:Q32" si="29">+M30*N30</f>
        <v>0</v>
      </c>
    </row>
    <row r="31" spans="1:17" s="269" customFormat="1" ht="19.5" customHeight="1" x14ac:dyDescent="0.25">
      <c r="A31" s="295" t="s">
        <v>348</v>
      </c>
      <c r="B31" s="263" t="s">
        <v>169</v>
      </c>
      <c r="C31" s="298" t="s">
        <v>727</v>
      </c>
      <c r="D31" s="292" t="s">
        <v>350</v>
      </c>
      <c r="E31" s="263" t="s">
        <v>213</v>
      </c>
      <c r="F31" s="263" t="s">
        <v>491</v>
      </c>
      <c r="G31" s="291" t="s">
        <v>225</v>
      </c>
      <c r="H31" s="127">
        <v>1.28</v>
      </c>
      <c r="I31" s="263" t="str">
        <f>VLOOKUP(F31,'Leistungswerte UHR'!$C$6:$F$68,3,FALSE)</f>
        <v>W1</v>
      </c>
      <c r="J31" s="330">
        <f>VLOOKUP(I31,'Turnus BY'!D$10:E$26,2,FALSE)</f>
        <v>38</v>
      </c>
      <c r="K31" s="127">
        <f t="shared" si="25"/>
        <v>48.64</v>
      </c>
      <c r="L31" s="266">
        <f>VLOOKUP(F31,'Leistungswerte UHR'!$C$6:$F$68,4,FALSE)</f>
        <v>0</v>
      </c>
      <c r="M31" s="267">
        <f t="shared" si="26"/>
        <v>0</v>
      </c>
      <c r="N31" s="422">
        <f>'SVS UHR'!$F$77</f>
        <v>0</v>
      </c>
      <c r="O31" s="128">
        <f t="shared" si="27"/>
        <v>0</v>
      </c>
      <c r="P31" s="297">
        <f t="shared" si="28"/>
        <v>0</v>
      </c>
      <c r="Q31" s="268">
        <f t="shared" si="29"/>
        <v>0</v>
      </c>
    </row>
    <row r="32" spans="1:17" s="269" customFormat="1" ht="19.5" customHeight="1" x14ac:dyDescent="0.25">
      <c r="A32" s="295" t="s">
        <v>348</v>
      </c>
      <c r="B32" s="263" t="s">
        <v>169</v>
      </c>
      <c r="C32" s="298" t="s">
        <v>727</v>
      </c>
      <c r="D32" s="292" t="s">
        <v>351</v>
      </c>
      <c r="E32" s="263" t="s">
        <v>34</v>
      </c>
      <c r="F32" s="263" t="s">
        <v>496</v>
      </c>
      <c r="G32" s="265" t="s">
        <v>226</v>
      </c>
      <c r="H32" s="127">
        <v>14.27</v>
      </c>
      <c r="I32" s="263" t="str">
        <f>VLOOKUP(F32,'Leistungswerte UHR'!$C$6:$F$68,3,FALSE)</f>
        <v>W5</v>
      </c>
      <c r="J32" s="330">
        <f>VLOOKUP(I32,'Turnus BY'!D$10:E$26,2,FALSE)</f>
        <v>190</v>
      </c>
      <c r="K32" s="127">
        <f t="shared" si="25"/>
        <v>2711.2999999999997</v>
      </c>
      <c r="L32" s="266">
        <f>VLOOKUP(F32,'Leistungswerte UHR'!$C$6:$F$68,4,FALSE)</f>
        <v>0</v>
      </c>
      <c r="M32" s="267">
        <f t="shared" si="26"/>
        <v>0</v>
      </c>
      <c r="N32" s="422">
        <f>'SVS UHR'!$F$77</f>
        <v>0</v>
      </c>
      <c r="O32" s="128">
        <f t="shared" si="27"/>
        <v>0</v>
      </c>
      <c r="P32" s="297">
        <f t="shared" si="28"/>
        <v>0</v>
      </c>
      <c r="Q32" s="268">
        <f t="shared" si="29"/>
        <v>0</v>
      </c>
    </row>
    <row r="33" spans="1:17" s="269" customFormat="1" ht="19.5" customHeight="1" x14ac:dyDescent="0.25">
      <c r="A33" s="295" t="s">
        <v>348</v>
      </c>
      <c r="B33" s="263" t="s">
        <v>169</v>
      </c>
      <c r="C33" s="298" t="s">
        <v>728</v>
      </c>
      <c r="D33" s="292" t="s">
        <v>324</v>
      </c>
      <c r="E33" s="263" t="s">
        <v>31</v>
      </c>
      <c r="F33" s="263" t="s">
        <v>495</v>
      </c>
      <c r="G33" s="291" t="s">
        <v>225</v>
      </c>
      <c r="H33" s="127">
        <v>24.9</v>
      </c>
      <c r="I33" s="263" t="str">
        <f>VLOOKUP(F33,'Leistungswerte UHR'!$C$6:$F$68,3,FALSE)</f>
        <v>W5</v>
      </c>
      <c r="J33" s="330">
        <f>VLOOKUP(I33,'Turnus BY'!D$10:E$26,2,FALSE)</f>
        <v>190</v>
      </c>
      <c r="K33" s="127">
        <f t="shared" ref="K33:K35" si="30">+H33*J33</f>
        <v>4731</v>
      </c>
      <c r="L33" s="266">
        <f>VLOOKUP(F33,'Leistungswerte UHR'!$C$6:$F$68,4,FALSE)</f>
        <v>0</v>
      </c>
      <c r="M33" s="267">
        <f t="shared" ref="M33:M35" si="31">IF(ISERROR(K33/L33),0,K33/L33)</f>
        <v>0</v>
      </c>
      <c r="N33" s="422">
        <f>'SVS UHR'!$F$77</f>
        <v>0</v>
      </c>
      <c r="O33" s="128">
        <f t="shared" ref="O33:O35" si="32">IF(ISERROR(H33/L33*N33),0,H33/L33*N33)</f>
        <v>0</v>
      </c>
      <c r="P33" s="297">
        <f t="shared" ref="P33:P35" si="33">Q33/12</f>
        <v>0</v>
      </c>
      <c r="Q33" s="268">
        <f t="shared" ref="Q33:Q35" si="34">+M33*N33</f>
        <v>0</v>
      </c>
    </row>
    <row r="34" spans="1:17" s="269" customFormat="1" ht="19.5" customHeight="1" x14ac:dyDescent="0.25">
      <c r="A34" s="295" t="s">
        <v>348</v>
      </c>
      <c r="B34" s="263" t="s">
        <v>169</v>
      </c>
      <c r="C34" s="298" t="s">
        <v>728</v>
      </c>
      <c r="D34" s="292" t="s">
        <v>350</v>
      </c>
      <c r="E34" s="263" t="s">
        <v>213</v>
      </c>
      <c r="F34" s="263" t="s">
        <v>491</v>
      </c>
      <c r="G34" s="291" t="s">
        <v>225</v>
      </c>
      <c r="H34" s="127">
        <v>1.3</v>
      </c>
      <c r="I34" s="263" t="str">
        <f>VLOOKUP(F34,'Leistungswerte UHR'!$C$6:$F$68,3,FALSE)</f>
        <v>W1</v>
      </c>
      <c r="J34" s="330">
        <f>VLOOKUP(I34,'Turnus BY'!D$10:E$26,2,FALSE)</f>
        <v>38</v>
      </c>
      <c r="K34" s="127">
        <f t="shared" si="30"/>
        <v>49.4</v>
      </c>
      <c r="L34" s="266">
        <f>VLOOKUP(F34,'Leistungswerte UHR'!$C$6:$F$68,4,FALSE)</f>
        <v>0</v>
      </c>
      <c r="M34" s="267">
        <f t="shared" si="31"/>
        <v>0</v>
      </c>
      <c r="N34" s="422">
        <f>'SVS UHR'!$F$77</f>
        <v>0</v>
      </c>
      <c r="O34" s="128">
        <f t="shared" si="32"/>
        <v>0</v>
      </c>
      <c r="P34" s="297">
        <f t="shared" si="33"/>
        <v>0</v>
      </c>
      <c r="Q34" s="268">
        <f t="shared" si="34"/>
        <v>0</v>
      </c>
    </row>
    <row r="35" spans="1:17" s="269" customFormat="1" ht="19.5" customHeight="1" x14ac:dyDescent="0.25">
      <c r="A35" s="295" t="s">
        <v>348</v>
      </c>
      <c r="B35" s="263" t="s">
        <v>169</v>
      </c>
      <c r="C35" s="298" t="s">
        <v>728</v>
      </c>
      <c r="D35" s="292" t="s">
        <v>351</v>
      </c>
      <c r="E35" s="263" t="s">
        <v>34</v>
      </c>
      <c r="F35" s="263" t="s">
        <v>496</v>
      </c>
      <c r="G35" s="265" t="s">
        <v>226</v>
      </c>
      <c r="H35" s="127">
        <v>14.26</v>
      </c>
      <c r="I35" s="263" t="str">
        <f>VLOOKUP(F35,'Leistungswerte UHR'!$C$6:$F$68,3,FALSE)</f>
        <v>W5</v>
      </c>
      <c r="J35" s="330">
        <f>VLOOKUP(I35,'Turnus BY'!D$10:E$26,2,FALSE)</f>
        <v>190</v>
      </c>
      <c r="K35" s="127">
        <f t="shared" si="30"/>
        <v>2709.4</v>
      </c>
      <c r="L35" s="266">
        <f>VLOOKUP(F35,'Leistungswerte UHR'!$C$6:$F$68,4,FALSE)</f>
        <v>0</v>
      </c>
      <c r="M35" s="267">
        <f t="shared" si="31"/>
        <v>0</v>
      </c>
      <c r="N35" s="422">
        <f>'SVS UHR'!$F$77</f>
        <v>0</v>
      </c>
      <c r="O35" s="128">
        <f t="shared" si="32"/>
        <v>0</v>
      </c>
      <c r="P35" s="297">
        <f t="shared" si="33"/>
        <v>0</v>
      </c>
      <c r="Q35" s="268">
        <f t="shared" si="34"/>
        <v>0</v>
      </c>
    </row>
    <row r="36" spans="1:17" s="269" customFormat="1" ht="19.5" customHeight="1" x14ac:dyDescent="0.25">
      <c r="A36" s="295" t="s">
        <v>348</v>
      </c>
      <c r="B36" s="263" t="s">
        <v>169</v>
      </c>
      <c r="C36" s="298" t="s">
        <v>729</v>
      </c>
      <c r="D36" s="292" t="s">
        <v>324</v>
      </c>
      <c r="E36" s="263" t="s">
        <v>31</v>
      </c>
      <c r="F36" s="263" t="s">
        <v>495</v>
      </c>
      <c r="G36" s="291" t="s">
        <v>225</v>
      </c>
      <c r="H36" s="127">
        <v>23.78</v>
      </c>
      <c r="I36" s="263" t="str">
        <f>VLOOKUP(F36,'Leistungswerte UHR'!$C$6:$F$68,3,FALSE)</f>
        <v>W5</v>
      </c>
      <c r="J36" s="330">
        <f>VLOOKUP(I36,'Turnus BY'!D$10:E$26,2,FALSE)</f>
        <v>190</v>
      </c>
      <c r="K36" s="127">
        <f t="shared" ref="K36:K38" si="35">+H36*J36</f>
        <v>4518.2</v>
      </c>
      <c r="L36" s="266">
        <f>VLOOKUP(F36,'Leistungswerte UHR'!$C$6:$F$68,4,FALSE)</f>
        <v>0</v>
      </c>
      <c r="M36" s="267">
        <f t="shared" ref="M36:M38" si="36">IF(ISERROR(K36/L36),0,K36/L36)</f>
        <v>0</v>
      </c>
      <c r="N36" s="422">
        <f>'SVS UHR'!$F$77</f>
        <v>0</v>
      </c>
      <c r="O36" s="128">
        <f t="shared" ref="O36:O38" si="37">IF(ISERROR(H36/L36*N36),0,H36/L36*N36)</f>
        <v>0</v>
      </c>
      <c r="P36" s="297">
        <f t="shared" ref="P36:P38" si="38">Q36/12</f>
        <v>0</v>
      </c>
      <c r="Q36" s="268">
        <f t="shared" ref="Q36:Q38" si="39">+M36*N36</f>
        <v>0</v>
      </c>
    </row>
    <row r="37" spans="1:17" s="269" customFormat="1" ht="19.5" customHeight="1" x14ac:dyDescent="0.25">
      <c r="A37" s="295" t="s">
        <v>348</v>
      </c>
      <c r="B37" s="263" t="s">
        <v>169</v>
      </c>
      <c r="C37" s="298" t="s">
        <v>729</v>
      </c>
      <c r="D37" s="292" t="s">
        <v>350</v>
      </c>
      <c r="E37" s="263" t="s">
        <v>213</v>
      </c>
      <c r="F37" s="263" t="s">
        <v>491</v>
      </c>
      <c r="G37" s="291" t="s">
        <v>225</v>
      </c>
      <c r="H37" s="127">
        <v>1.28</v>
      </c>
      <c r="I37" s="263" t="str">
        <f>VLOOKUP(F37,'Leistungswerte UHR'!$C$6:$F$68,3,FALSE)</f>
        <v>W1</v>
      </c>
      <c r="J37" s="330">
        <f>VLOOKUP(I37,'Turnus BY'!D$10:E$26,2,FALSE)</f>
        <v>38</v>
      </c>
      <c r="K37" s="127">
        <f t="shared" si="35"/>
        <v>48.64</v>
      </c>
      <c r="L37" s="266">
        <f>VLOOKUP(F37,'Leistungswerte UHR'!$C$6:$F$68,4,FALSE)</f>
        <v>0</v>
      </c>
      <c r="M37" s="267">
        <f t="shared" si="36"/>
        <v>0</v>
      </c>
      <c r="N37" s="422">
        <f>'SVS UHR'!$F$77</f>
        <v>0</v>
      </c>
      <c r="O37" s="128">
        <f t="shared" si="37"/>
        <v>0</v>
      </c>
      <c r="P37" s="297">
        <f t="shared" si="38"/>
        <v>0</v>
      </c>
      <c r="Q37" s="268">
        <f t="shared" si="39"/>
        <v>0</v>
      </c>
    </row>
    <row r="38" spans="1:17" s="269" customFormat="1" ht="19.5" customHeight="1" x14ac:dyDescent="0.25">
      <c r="A38" s="295" t="s">
        <v>348</v>
      </c>
      <c r="B38" s="263" t="s">
        <v>169</v>
      </c>
      <c r="C38" s="298" t="s">
        <v>729</v>
      </c>
      <c r="D38" s="292" t="s">
        <v>351</v>
      </c>
      <c r="E38" s="263" t="s">
        <v>34</v>
      </c>
      <c r="F38" s="263" t="s">
        <v>496</v>
      </c>
      <c r="G38" s="265" t="s">
        <v>226</v>
      </c>
      <c r="H38" s="127">
        <v>14.26</v>
      </c>
      <c r="I38" s="263" t="str">
        <f>VLOOKUP(F38,'Leistungswerte UHR'!$C$6:$F$68,3,FALSE)</f>
        <v>W5</v>
      </c>
      <c r="J38" s="330">
        <f>VLOOKUP(I38,'Turnus BY'!D$10:E$26,2,FALSE)</f>
        <v>190</v>
      </c>
      <c r="K38" s="127">
        <f t="shared" si="35"/>
        <v>2709.4</v>
      </c>
      <c r="L38" s="266">
        <f>VLOOKUP(F38,'Leistungswerte UHR'!$C$6:$F$68,4,FALSE)</f>
        <v>0</v>
      </c>
      <c r="M38" s="267">
        <f t="shared" si="36"/>
        <v>0</v>
      </c>
      <c r="N38" s="422">
        <f>'SVS UHR'!$F$77</f>
        <v>0</v>
      </c>
      <c r="O38" s="128">
        <f t="shared" si="37"/>
        <v>0</v>
      </c>
      <c r="P38" s="297">
        <f t="shared" si="38"/>
        <v>0</v>
      </c>
      <c r="Q38" s="268">
        <f t="shared" si="39"/>
        <v>0</v>
      </c>
    </row>
    <row r="39" spans="1:17" s="269" customFormat="1" ht="19.5" customHeight="1" x14ac:dyDescent="0.25">
      <c r="A39" s="295" t="s">
        <v>348</v>
      </c>
      <c r="B39" s="263" t="s">
        <v>169</v>
      </c>
      <c r="C39" s="295"/>
      <c r="D39" s="292" t="s">
        <v>358</v>
      </c>
      <c r="E39" s="270" t="s">
        <v>35</v>
      </c>
      <c r="F39" s="270" t="s">
        <v>838</v>
      </c>
      <c r="G39" s="291" t="s">
        <v>225</v>
      </c>
      <c r="H39" s="127">
        <f>15.84+7.91</f>
        <v>23.75</v>
      </c>
      <c r="I39" s="263" t="str">
        <f>VLOOKUP(F39,'Leistungswerte UHR'!$C$6:$F$68,3,FALSE)</f>
        <v>W3</v>
      </c>
      <c r="J39" s="330">
        <f>VLOOKUP(I39,'Turnus BY'!D$10:E$26,2,FALSE)</f>
        <v>114</v>
      </c>
      <c r="K39" s="127">
        <f t="shared" ref="K39" si="40">+H39*J39</f>
        <v>2707.5</v>
      </c>
      <c r="L39" s="266">
        <f>VLOOKUP(F39,'Leistungswerte UHR'!$C$6:$F$68,4,FALSE)</f>
        <v>0</v>
      </c>
      <c r="M39" s="267">
        <f t="shared" ref="M39" si="41">IF(ISERROR(K39/L39),0,K39/L39)</f>
        <v>0</v>
      </c>
      <c r="N39" s="422">
        <f>'SVS UHR'!$F$77</f>
        <v>0</v>
      </c>
      <c r="O39" s="128">
        <f t="shared" ref="O39" si="42">IF(ISERROR(H39/L39*N39),0,H39/L39*N39)</f>
        <v>0</v>
      </c>
      <c r="P39" s="297">
        <f t="shared" ref="P39" si="43">Q39/12</f>
        <v>0</v>
      </c>
      <c r="Q39" s="268">
        <f t="shared" ref="Q39" si="44">+M39*N39</f>
        <v>0</v>
      </c>
    </row>
    <row r="40" spans="1:17" s="269" customFormat="1" ht="19.5" customHeight="1" x14ac:dyDescent="0.25">
      <c r="A40" s="295" t="s">
        <v>348</v>
      </c>
      <c r="B40" s="263" t="s">
        <v>169</v>
      </c>
      <c r="C40" s="295"/>
      <c r="D40" s="292" t="s">
        <v>211</v>
      </c>
      <c r="E40" s="270" t="s">
        <v>29</v>
      </c>
      <c r="F40" s="270" t="s">
        <v>840</v>
      </c>
      <c r="G40" s="291" t="s">
        <v>225</v>
      </c>
      <c r="H40" s="127">
        <v>108.75</v>
      </c>
      <c r="I40" s="263" t="str">
        <f>VLOOKUP(F40,'Leistungswerte UHR'!$C$6:$F$68,3,FALSE)</f>
        <v>W3</v>
      </c>
      <c r="J40" s="330">
        <f>VLOOKUP(I40,'Turnus BY'!D$10:E$26,2,FALSE)</f>
        <v>114</v>
      </c>
      <c r="K40" s="127">
        <f t="shared" si="0"/>
        <v>12397.5</v>
      </c>
      <c r="L40" s="266">
        <f>VLOOKUP(F40,'Leistungswerte UHR'!$C$6:$F$68,4,FALSE)</f>
        <v>0</v>
      </c>
      <c r="M40" s="267">
        <f t="shared" si="1"/>
        <v>0</v>
      </c>
      <c r="N40" s="422">
        <f>'SVS UHR'!$F$77</f>
        <v>0</v>
      </c>
      <c r="O40" s="128">
        <f t="shared" si="2"/>
        <v>0</v>
      </c>
      <c r="P40" s="297">
        <f t="shared" si="4"/>
        <v>0</v>
      </c>
      <c r="Q40" s="268">
        <f t="shared" si="3"/>
        <v>0</v>
      </c>
    </row>
    <row r="41" spans="1:17" s="269" customFormat="1" ht="19.5" customHeight="1" x14ac:dyDescent="0.25">
      <c r="A41" s="295" t="s">
        <v>348</v>
      </c>
      <c r="B41" s="263" t="s">
        <v>196</v>
      </c>
      <c r="C41" s="295"/>
      <c r="D41" s="292" t="s">
        <v>359</v>
      </c>
      <c r="E41" s="263" t="s">
        <v>35</v>
      </c>
      <c r="F41" s="263" t="s">
        <v>838</v>
      </c>
      <c r="G41" s="291" t="s">
        <v>225</v>
      </c>
      <c r="H41" s="127">
        <v>11.55</v>
      </c>
      <c r="I41" s="263" t="str">
        <f>VLOOKUP(F41,'Leistungswerte UHR'!$C$6:$F$68,3,FALSE)</f>
        <v>W3</v>
      </c>
      <c r="J41" s="330">
        <f>VLOOKUP(I41,'Turnus BY'!D$10:E$26,2,FALSE)</f>
        <v>114</v>
      </c>
      <c r="K41" s="127">
        <f t="shared" si="0"/>
        <v>1316.7</v>
      </c>
      <c r="L41" s="266">
        <f>VLOOKUP(F41,'Leistungswerte UHR'!$C$6:$F$68,4,FALSE)</f>
        <v>0</v>
      </c>
      <c r="M41" s="267">
        <f t="shared" si="1"/>
        <v>0</v>
      </c>
      <c r="N41" s="422">
        <f>'SVS UHR'!$F$77</f>
        <v>0</v>
      </c>
      <c r="O41" s="128">
        <f t="shared" si="2"/>
        <v>0</v>
      </c>
      <c r="P41" s="297">
        <f t="shared" si="4"/>
        <v>0</v>
      </c>
      <c r="Q41" s="268">
        <f t="shared" si="3"/>
        <v>0</v>
      </c>
    </row>
    <row r="42" spans="1:17" s="269" customFormat="1" ht="19.2" customHeight="1" x14ac:dyDescent="0.25">
      <c r="A42" s="295" t="s">
        <v>348</v>
      </c>
      <c r="B42" s="263" t="s">
        <v>196</v>
      </c>
      <c r="C42" s="295"/>
      <c r="D42" s="292" t="s">
        <v>360</v>
      </c>
      <c r="E42" s="263" t="s">
        <v>33</v>
      </c>
      <c r="F42" s="263" t="s">
        <v>454</v>
      </c>
      <c r="G42" s="291" t="s">
        <v>225</v>
      </c>
      <c r="H42" s="127">
        <v>53.54</v>
      </c>
      <c r="I42" s="263" t="str">
        <f>VLOOKUP(F42,'Leistungswerte UHR'!$C$6:$F$68,3,FALSE)</f>
        <v>M1</v>
      </c>
      <c r="J42" s="330">
        <f>VLOOKUP(I42,'Turnus BY'!D$10:E$26,2,FALSE)</f>
        <v>11</v>
      </c>
      <c r="K42" s="127">
        <f t="shared" ref="K42:K53" si="45">+H42*J42</f>
        <v>588.93999999999994</v>
      </c>
      <c r="L42" s="266">
        <f>VLOOKUP(F42,'Leistungswerte UHR'!$C$6:$F$68,4,FALSE)</f>
        <v>0</v>
      </c>
      <c r="M42" s="267">
        <f t="shared" ref="M42:M53" si="46">IF(ISERROR(K42/L42),0,K42/L42)</f>
        <v>0</v>
      </c>
      <c r="N42" s="422">
        <f>'SVS UHR'!$F$77</f>
        <v>0</v>
      </c>
      <c r="O42" s="128">
        <f t="shared" ref="O42:O53" si="47">IF(ISERROR(H42/L42*N42),0,H42/L42*N42)</f>
        <v>0</v>
      </c>
      <c r="P42" s="297">
        <f t="shared" ref="P42:P53" si="48">Q42/12</f>
        <v>0</v>
      </c>
      <c r="Q42" s="268">
        <f t="shared" ref="Q42:Q53" si="49">+M42*N42</f>
        <v>0</v>
      </c>
    </row>
    <row r="43" spans="1:17" s="269" customFormat="1" ht="19.5" customHeight="1" x14ac:dyDescent="0.25">
      <c r="A43" s="295" t="s">
        <v>348</v>
      </c>
      <c r="B43" s="263" t="s">
        <v>196</v>
      </c>
      <c r="C43" s="295"/>
      <c r="D43" s="292" t="s">
        <v>168</v>
      </c>
      <c r="E43" s="263" t="s">
        <v>29</v>
      </c>
      <c r="F43" s="263" t="s">
        <v>458</v>
      </c>
      <c r="G43" s="291" t="s">
        <v>225</v>
      </c>
      <c r="H43" s="127">
        <v>57.2</v>
      </c>
      <c r="I43" s="263" t="str">
        <f>VLOOKUP(F43,'Leistungswerte UHR'!$C$6:$F$68,3,FALSE)</f>
        <v>W5</v>
      </c>
      <c r="J43" s="330">
        <f>VLOOKUP(I43,'Turnus BY'!D$10:E$26,2,FALSE)</f>
        <v>190</v>
      </c>
      <c r="K43" s="127">
        <f t="shared" si="45"/>
        <v>10868</v>
      </c>
      <c r="L43" s="266">
        <f>VLOOKUP(F43,'Leistungswerte UHR'!$C$6:$F$68,4,FALSE)</f>
        <v>0</v>
      </c>
      <c r="M43" s="267">
        <f t="shared" si="46"/>
        <v>0</v>
      </c>
      <c r="N43" s="422">
        <f>'SVS UHR'!$F$77</f>
        <v>0</v>
      </c>
      <c r="O43" s="128">
        <f t="shared" si="47"/>
        <v>0</v>
      </c>
      <c r="P43" s="297">
        <f t="shared" si="48"/>
        <v>0</v>
      </c>
      <c r="Q43" s="268">
        <f t="shared" si="49"/>
        <v>0</v>
      </c>
    </row>
    <row r="44" spans="1:17" s="269" customFormat="1" ht="19.5" customHeight="1" x14ac:dyDescent="0.25">
      <c r="A44" s="295" t="s">
        <v>348</v>
      </c>
      <c r="B44" s="263" t="s">
        <v>196</v>
      </c>
      <c r="C44" s="295" t="s">
        <v>730</v>
      </c>
      <c r="D44" s="292" t="s">
        <v>361</v>
      </c>
      <c r="E44" s="270" t="s">
        <v>38</v>
      </c>
      <c r="F44" s="270" t="s">
        <v>492</v>
      </c>
      <c r="G44" s="291" t="s">
        <v>225</v>
      </c>
      <c r="H44" s="127">
        <v>4.97</v>
      </c>
      <c r="I44" s="263" t="str">
        <f>VLOOKUP(F44,'Leistungswerte UHR'!$C$6:$F$68,3,FALSE)</f>
        <v>kR</v>
      </c>
      <c r="J44" s="330">
        <f>VLOOKUP(I44,'Turnus BY'!D$10:E$26,2,FALSE)</f>
        <v>0</v>
      </c>
      <c r="K44" s="127">
        <f t="shared" si="45"/>
        <v>0</v>
      </c>
      <c r="L44" s="266">
        <f>VLOOKUP(F44,'Leistungswerte UHR'!$C$6:$F$68,4,FALSE)</f>
        <v>0</v>
      </c>
      <c r="M44" s="267">
        <f t="shared" si="46"/>
        <v>0</v>
      </c>
      <c r="N44" s="422">
        <f>'SVS UHR'!$F$77</f>
        <v>0</v>
      </c>
      <c r="O44" s="128">
        <f t="shared" si="47"/>
        <v>0</v>
      </c>
      <c r="P44" s="297">
        <f t="shared" si="48"/>
        <v>0</v>
      </c>
      <c r="Q44" s="268">
        <f t="shared" si="49"/>
        <v>0</v>
      </c>
    </row>
    <row r="45" spans="1:17" s="269" customFormat="1" ht="19.5" customHeight="1" x14ac:dyDescent="0.25">
      <c r="A45" s="295" t="s">
        <v>348</v>
      </c>
      <c r="B45" s="263" t="s">
        <v>196</v>
      </c>
      <c r="C45" s="295" t="s">
        <v>731</v>
      </c>
      <c r="D45" s="292" t="s">
        <v>210</v>
      </c>
      <c r="E45" s="263" t="s">
        <v>502</v>
      </c>
      <c r="F45" s="263" t="s">
        <v>505</v>
      </c>
      <c r="G45" s="291" t="s">
        <v>225</v>
      </c>
      <c r="H45" s="127">
        <v>63.83</v>
      </c>
      <c r="I45" s="263" t="str">
        <f>VLOOKUP(F45,'Leistungswerte UHR'!$C$6:$F$68,3,FALSE)</f>
        <v>W3</v>
      </c>
      <c r="J45" s="330">
        <f>VLOOKUP(I45,'Turnus BY'!D$10:E$26,2,FALSE)</f>
        <v>114</v>
      </c>
      <c r="K45" s="127">
        <f t="shared" si="45"/>
        <v>7276.62</v>
      </c>
      <c r="L45" s="266">
        <f>VLOOKUP(F45,'Leistungswerte UHR'!$C$6:$F$68,4,FALSE)</f>
        <v>0</v>
      </c>
      <c r="M45" s="267">
        <f t="shared" si="46"/>
        <v>0</v>
      </c>
      <c r="N45" s="422">
        <f>'SVS UHR'!$F$77</f>
        <v>0</v>
      </c>
      <c r="O45" s="128">
        <f t="shared" si="47"/>
        <v>0</v>
      </c>
      <c r="P45" s="297">
        <f t="shared" si="48"/>
        <v>0</v>
      </c>
      <c r="Q45" s="268">
        <f t="shared" si="49"/>
        <v>0</v>
      </c>
    </row>
    <row r="46" spans="1:17" s="269" customFormat="1" ht="19.5" customHeight="1" x14ac:dyDescent="0.25">
      <c r="A46" s="295" t="s">
        <v>348</v>
      </c>
      <c r="B46" s="263" t="s">
        <v>196</v>
      </c>
      <c r="C46" s="295" t="s">
        <v>732</v>
      </c>
      <c r="D46" s="292" t="s">
        <v>362</v>
      </c>
      <c r="E46" s="263" t="s">
        <v>31</v>
      </c>
      <c r="F46" s="263" t="s">
        <v>844</v>
      </c>
      <c r="G46" s="291" t="s">
        <v>225</v>
      </c>
      <c r="H46" s="127">
        <v>9.1300000000000008</v>
      </c>
      <c r="I46" s="263" t="str">
        <f>VLOOKUP(F46,'Leistungswerte UHR'!$C$6:$F$68,3,FALSE)</f>
        <v>W3</v>
      </c>
      <c r="J46" s="330">
        <f>VLOOKUP(I46,'Turnus BY'!D$10:E$26,2,FALSE)</f>
        <v>114</v>
      </c>
      <c r="K46" s="127">
        <f t="shared" si="45"/>
        <v>1040.8200000000002</v>
      </c>
      <c r="L46" s="266">
        <f>VLOOKUP(F46,'Leistungswerte UHR'!$C$6:$F$68,4,FALSE)</f>
        <v>0</v>
      </c>
      <c r="M46" s="267">
        <f t="shared" si="46"/>
        <v>0</v>
      </c>
      <c r="N46" s="422">
        <f>'SVS UHR'!$F$77</f>
        <v>0</v>
      </c>
      <c r="O46" s="128">
        <f t="shared" si="47"/>
        <v>0</v>
      </c>
      <c r="P46" s="297">
        <f t="shared" si="48"/>
        <v>0</v>
      </c>
      <c r="Q46" s="268">
        <f t="shared" si="49"/>
        <v>0</v>
      </c>
    </row>
    <row r="47" spans="1:17" s="269" customFormat="1" ht="19.5" customHeight="1" x14ac:dyDescent="0.25">
      <c r="A47" s="295" t="s">
        <v>348</v>
      </c>
      <c r="B47" s="263" t="s">
        <v>196</v>
      </c>
      <c r="C47" s="296"/>
      <c r="D47" s="292" t="s">
        <v>363</v>
      </c>
      <c r="E47" s="263" t="s">
        <v>33</v>
      </c>
      <c r="F47" s="263" t="s">
        <v>454</v>
      </c>
      <c r="G47" s="291" t="s">
        <v>225</v>
      </c>
      <c r="H47" s="127">
        <v>36.049999999999997</v>
      </c>
      <c r="I47" s="263" t="str">
        <f>VLOOKUP(F47,'Leistungswerte UHR'!$C$6:$F$68,3,FALSE)</f>
        <v>M1</v>
      </c>
      <c r="J47" s="330">
        <f>VLOOKUP(I47,'Turnus BY'!D$10:E$26,2,FALSE)</f>
        <v>11</v>
      </c>
      <c r="K47" s="127">
        <f t="shared" si="45"/>
        <v>396.54999999999995</v>
      </c>
      <c r="L47" s="266">
        <f>VLOOKUP(F47,'Leistungswerte UHR'!$C$6:$F$68,4,FALSE)</f>
        <v>0</v>
      </c>
      <c r="M47" s="267">
        <f t="shared" si="46"/>
        <v>0</v>
      </c>
      <c r="N47" s="422">
        <f>'SVS UHR'!$F$77</f>
        <v>0</v>
      </c>
      <c r="O47" s="128">
        <f t="shared" si="47"/>
        <v>0</v>
      </c>
      <c r="P47" s="297">
        <f t="shared" si="48"/>
        <v>0</v>
      </c>
      <c r="Q47" s="268">
        <f t="shared" si="49"/>
        <v>0</v>
      </c>
    </row>
    <row r="48" spans="1:17" s="269" customFormat="1" ht="19.5" customHeight="1" x14ac:dyDescent="0.25">
      <c r="A48" s="295" t="s">
        <v>348</v>
      </c>
      <c r="B48" s="263" t="s">
        <v>196</v>
      </c>
      <c r="C48" s="298" t="s">
        <v>733</v>
      </c>
      <c r="D48" s="292" t="s">
        <v>364</v>
      </c>
      <c r="E48" s="263" t="s">
        <v>31</v>
      </c>
      <c r="F48" s="263" t="s">
        <v>844</v>
      </c>
      <c r="G48" s="291" t="s">
        <v>225</v>
      </c>
      <c r="H48" s="127">
        <v>9.1300000000000008</v>
      </c>
      <c r="I48" s="263" t="str">
        <f>VLOOKUP(F48,'Leistungswerte UHR'!$C$6:$F$68,3,FALSE)</f>
        <v>W3</v>
      </c>
      <c r="J48" s="330">
        <f>VLOOKUP(I48,'Turnus BY'!D$10:E$26,2,FALSE)</f>
        <v>114</v>
      </c>
      <c r="K48" s="127">
        <f t="shared" si="45"/>
        <v>1040.8200000000002</v>
      </c>
      <c r="L48" s="266">
        <f>VLOOKUP(F48,'Leistungswerte UHR'!$C$6:$F$68,4,FALSE)</f>
        <v>0</v>
      </c>
      <c r="M48" s="267">
        <f t="shared" si="46"/>
        <v>0</v>
      </c>
      <c r="N48" s="422">
        <f>'SVS UHR'!$F$77</f>
        <v>0</v>
      </c>
      <c r="O48" s="128">
        <f t="shared" si="47"/>
        <v>0</v>
      </c>
      <c r="P48" s="297">
        <f t="shared" si="48"/>
        <v>0</v>
      </c>
      <c r="Q48" s="268">
        <f t="shared" si="49"/>
        <v>0</v>
      </c>
    </row>
    <row r="49" spans="1:17" s="269" customFormat="1" ht="19.5" customHeight="1" x14ac:dyDescent="0.25">
      <c r="A49" s="295" t="s">
        <v>348</v>
      </c>
      <c r="B49" s="263" t="s">
        <v>196</v>
      </c>
      <c r="C49" s="298" t="s">
        <v>734</v>
      </c>
      <c r="D49" s="292" t="s">
        <v>334</v>
      </c>
      <c r="E49" s="263" t="s">
        <v>34</v>
      </c>
      <c r="F49" s="263" t="s">
        <v>496</v>
      </c>
      <c r="G49" s="291" t="s">
        <v>226</v>
      </c>
      <c r="H49" s="127">
        <v>6.88</v>
      </c>
      <c r="I49" s="263" t="str">
        <f>VLOOKUP(F49,'Leistungswerte UHR'!$C$6:$F$68,3,FALSE)</f>
        <v>W5</v>
      </c>
      <c r="J49" s="330">
        <f>VLOOKUP(I49,'Turnus BY'!D$10:E$26,2,FALSE)</f>
        <v>190</v>
      </c>
      <c r="K49" s="127">
        <f t="shared" si="45"/>
        <v>1307.2</v>
      </c>
      <c r="L49" s="266">
        <f>VLOOKUP(F49,'Leistungswerte UHR'!$C$6:$F$68,4,FALSE)</f>
        <v>0</v>
      </c>
      <c r="M49" s="267">
        <f t="shared" si="46"/>
        <v>0</v>
      </c>
      <c r="N49" s="422">
        <f>'SVS UHR'!$F$77</f>
        <v>0</v>
      </c>
      <c r="O49" s="128">
        <f t="shared" si="47"/>
        <v>0</v>
      </c>
      <c r="P49" s="297">
        <f t="shared" si="48"/>
        <v>0</v>
      </c>
      <c r="Q49" s="268">
        <f t="shared" si="49"/>
        <v>0</v>
      </c>
    </row>
    <row r="50" spans="1:17" s="269" customFormat="1" ht="19.5" customHeight="1" x14ac:dyDescent="0.25">
      <c r="A50" s="295" t="s">
        <v>348</v>
      </c>
      <c r="B50" s="263" t="s">
        <v>196</v>
      </c>
      <c r="C50" s="298"/>
      <c r="D50" s="292" t="s">
        <v>168</v>
      </c>
      <c r="E50" s="263" t="s">
        <v>29</v>
      </c>
      <c r="F50" s="263" t="s">
        <v>840</v>
      </c>
      <c r="G50" s="291" t="s">
        <v>225</v>
      </c>
      <c r="H50" s="127">
        <v>6.86</v>
      </c>
      <c r="I50" s="263" t="str">
        <f>VLOOKUP(F50,'Leistungswerte UHR'!$C$6:$F$68,3,FALSE)</f>
        <v>W3</v>
      </c>
      <c r="J50" s="330">
        <f>VLOOKUP(I50,'Turnus BY'!D$10:E$26,2,FALSE)</f>
        <v>114</v>
      </c>
      <c r="K50" s="127">
        <f t="shared" si="45"/>
        <v>782.04000000000008</v>
      </c>
      <c r="L50" s="266">
        <f>VLOOKUP(F50,'Leistungswerte UHR'!$C$6:$F$68,4,FALSE)</f>
        <v>0</v>
      </c>
      <c r="M50" s="267">
        <f t="shared" si="46"/>
        <v>0</v>
      </c>
      <c r="N50" s="422">
        <f>'SVS UHR'!$F$77</f>
        <v>0</v>
      </c>
      <c r="O50" s="128">
        <f t="shared" si="47"/>
        <v>0</v>
      </c>
      <c r="P50" s="297">
        <f t="shared" si="48"/>
        <v>0</v>
      </c>
      <c r="Q50" s="268">
        <f t="shared" si="49"/>
        <v>0</v>
      </c>
    </row>
    <row r="51" spans="1:17" s="269" customFormat="1" ht="19.5" customHeight="1" x14ac:dyDescent="0.25">
      <c r="A51" s="295" t="s">
        <v>348</v>
      </c>
      <c r="B51" s="263" t="s">
        <v>196</v>
      </c>
      <c r="C51" s="295" t="s">
        <v>735</v>
      </c>
      <c r="D51" s="292" t="s">
        <v>508</v>
      </c>
      <c r="E51" s="263" t="s">
        <v>213</v>
      </c>
      <c r="F51" s="263" t="s">
        <v>491</v>
      </c>
      <c r="G51" s="291" t="s">
        <v>225</v>
      </c>
      <c r="H51" s="127">
        <v>6.31</v>
      </c>
      <c r="I51" s="263" t="str">
        <f>VLOOKUP(F51,'Leistungswerte UHR'!$C$6:$F$68,3,FALSE)</f>
        <v>W1</v>
      </c>
      <c r="J51" s="330">
        <f>VLOOKUP(I51,'Turnus BY'!D$10:E$26,2,FALSE)</f>
        <v>38</v>
      </c>
      <c r="K51" s="127">
        <f t="shared" si="45"/>
        <v>239.77999999999997</v>
      </c>
      <c r="L51" s="266">
        <f>VLOOKUP(F51,'Leistungswerte UHR'!$C$6:$F$68,4,FALSE)</f>
        <v>0</v>
      </c>
      <c r="M51" s="267">
        <f t="shared" si="46"/>
        <v>0</v>
      </c>
      <c r="N51" s="422">
        <f>'SVS UHR'!$F$77</f>
        <v>0</v>
      </c>
      <c r="O51" s="128">
        <f t="shared" si="47"/>
        <v>0</v>
      </c>
      <c r="P51" s="297">
        <f t="shared" si="48"/>
        <v>0</v>
      </c>
      <c r="Q51" s="268">
        <f t="shared" si="49"/>
        <v>0</v>
      </c>
    </row>
    <row r="52" spans="1:17" s="269" customFormat="1" ht="19.5" customHeight="1" x14ac:dyDescent="0.25">
      <c r="A52" s="295" t="s">
        <v>348</v>
      </c>
      <c r="B52" s="263" t="s">
        <v>196</v>
      </c>
      <c r="C52" s="295" t="s">
        <v>737</v>
      </c>
      <c r="D52" s="292" t="s">
        <v>736</v>
      </c>
      <c r="E52" s="270" t="s">
        <v>27</v>
      </c>
      <c r="F52" s="270" t="s">
        <v>643</v>
      </c>
      <c r="G52" s="291" t="s">
        <v>225</v>
      </c>
      <c r="H52" s="127">
        <v>2.95</v>
      </c>
      <c r="I52" s="263" t="str">
        <f>VLOOKUP(F52,'Leistungswerte UHR'!$C$6:$F$68,3,FALSE)</f>
        <v>W5</v>
      </c>
      <c r="J52" s="330">
        <f>VLOOKUP(I52,'Turnus BY'!D$10:E$26,2,FALSE)</f>
        <v>190</v>
      </c>
      <c r="K52" s="127">
        <f t="shared" si="45"/>
        <v>560.5</v>
      </c>
      <c r="L52" s="266">
        <f>VLOOKUP(F52,'Leistungswerte UHR'!$C$6:$F$68,4,FALSE)</f>
        <v>0</v>
      </c>
      <c r="M52" s="267">
        <f t="shared" si="46"/>
        <v>0</v>
      </c>
      <c r="N52" s="422">
        <f>'SVS UHR'!$F$77</f>
        <v>0</v>
      </c>
      <c r="O52" s="128">
        <f t="shared" si="47"/>
        <v>0</v>
      </c>
      <c r="P52" s="297">
        <f t="shared" si="48"/>
        <v>0</v>
      </c>
      <c r="Q52" s="268">
        <f t="shared" si="49"/>
        <v>0</v>
      </c>
    </row>
    <row r="53" spans="1:17" s="269" customFormat="1" ht="19.5" customHeight="1" x14ac:dyDescent="0.25">
      <c r="A53" s="295" t="s">
        <v>348</v>
      </c>
      <c r="B53" s="263" t="s">
        <v>196</v>
      </c>
      <c r="C53" s="295" t="s">
        <v>738</v>
      </c>
      <c r="D53" s="292" t="s">
        <v>335</v>
      </c>
      <c r="E53" s="263" t="s">
        <v>34</v>
      </c>
      <c r="F53" s="263" t="s">
        <v>496</v>
      </c>
      <c r="G53" s="291" t="s">
        <v>226</v>
      </c>
      <c r="H53" s="127">
        <v>6.57</v>
      </c>
      <c r="I53" s="263" t="str">
        <f>VLOOKUP(F53,'Leistungswerte UHR'!$C$6:$F$68,3,FALSE)</f>
        <v>W5</v>
      </c>
      <c r="J53" s="330">
        <f>VLOOKUP(I53,'Turnus BY'!D$10:E$26,2,FALSE)</f>
        <v>190</v>
      </c>
      <c r="K53" s="127">
        <f t="shared" si="45"/>
        <v>1248.3</v>
      </c>
      <c r="L53" s="266">
        <f>VLOOKUP(F53,'Leistungswerte UHR'!$C$6:$F$68,4,FALSE)</f>
        <v>0</v>
      </c>
      <c r="M53" s="267">
        <f t="shared" si="46"/>
        <v>0</v>
      </c>
      <c r="N53" s="422">
        <f>'SVS UHR'!$F$77</f>
        <v>0</v>
      </c>
      <c r="O53" s="128">
        <f t="shared" si="47"/>
        <v>0</v>
      </c>
      <c r="P53" s="297">
        <f t="shared" si="48"/>
        <v>0</v>
      </c>
      <c r="Q53" s="268">
        <f t="shared" si="49"/>
        <v>0</v>
      </c>
    </row>
    <row r="54" spans="1:17" s="269" customFormat="1" ht="19.5" customHeight="1" x14ac:dyDescent="0.25">
      <c r="A54" s="295" t="s">
        <v>348</v>
      </c>
      <c r="B54" s="263" t="s">
        <v>196</v>
      </c>
      <c r="C54" s="295" t="s">
        <v>739</v>
      </c>
      <c r="D54" s="292" t="s">
        <v>365</v>
      </c>
      <c r="E54" s="263" t="s">
        <v>31</v>
      </c>
      <c r="F54" s="263" t="s">
        <v>844</v>
      </c>
      <c r="G54" s="291" t="s">
        <v>225</v>
      </c>
      <c r="H54" s="127">
        <v>9.1300000000000008</v>
      </c>
      <c r="I54" s="263" t="str">
        <f>VLOOKUP(F54,'Leistungswerte UHR'!$C$6:$F$68,3,FALSE)</f>
        <v>W3</v>
      </c>
      <c r="J54" s="330">
        <f>VLOOKUP(I54,'Turnus BY'!D$10:E$26,2,FALSE)</f>
        <v>114</v>
      </c>
      <c r="K54" s="127">
        <f t="shared" si="0"/>
        <v>1040.8200000000002</v>
      </c>
      <c r="L54" s="266">
        <f>VLOOKUP(F54,'Leistungswerte UHR'!$C$6:$F$68,4,FALSE)</f>
        <v>0</v>
      </c>
      <c r="M54" s="267">
        <f t="shared" si="1"/>
        <v>0</v>
      </c>
      <c r="N54" s="422">
        <f>'SVS UHR'!$F$77</f>
        <v>0</v>
      </c>
      <c r="O54" s="128">
        <f t="shared" si="2"/>
        <v>0</v>
      </c>
      <c r="P54" s="297">
        <f t="shared" si="4"/>
        <v>0</v>
      </c>
      <c r="Q54" s="268">
        <f t="shared" si="3"/>
        <v>0</v>
      </c>
    </row>
    <row r="55" spans="1:17" s="269" customFormat="1" ht="19.5" customHeight="1" x14ac:dyDescent="0.25">
      <c r="A55" s="295" t="s">
        <v>348</v>
      </c>
      <c r="B55" s="263" t="s">
        <v>196</v>
      </c>
      <c r="C55" s="295"/>
      <c r="D55" s="292" t="s">
        <v>366</v>
      </c>
      <c r="E55" s="270" t="s">
        <v>33</v>
      </c>
      <c r="F55" s="270" t="s">
        <v>454</v>
      </c>
      <c r="G55" s="291" t="s">
        <v>225</v>
      </c>
      <c r="H55" s="127">
        <v>48.47</v>
      </c>
      <c r="I55" s="263" t="str">
        <f>VLOOKUP(F55,'Leistungswerte UHR'!$C$6:$F$68,3,FALSE)</f>
        <v>M1</v>
      </c>
      <c r="J55" s="330">
        <f>VLOOKUP(I55,'Turnus BY'!D$10:E$26,2,FALSE)</f>
        <v>11</v>
      </c>
      <c r="K55" s="127">
        <f t="shared" si="0"/>
        <v>533.16999999999996</v>
      </c>
      <c r="L55" s="266">
        <f>VLOOKUP(F55,'Leistungswerte UHR'!$C$6:$F$68,4,FALSE)</f>
        <v>0</v>
      </c>
      <c r="M55" s="267">
        <f t="shared" si="1"/>
        <v>0</v>
      </c>
      <c r="N55" s="422">
        <f>'SVS UHR'!$F$77</f>
        <v>0</v>
      </c>
      <c r="O55" s="128">
        <f t="shared" si="2"/>
        <v>0</v>
      </c>
      <c r="P55" s="297">
        <f t="shared" si="4"/>
        <v>0</v>
      </c>
      <c r="Q55" s="268">
        <f t="shared" si="3"/>
        <v>0</v>
      </c>
    </row>
    <row r="56" spans="1:17" s="269" customFormat="1" ht="19.5" customHeight="1" x14ac:dyDescent="0.25">
      <c r="A56" s="295" t="s">
        <v>348</v>
      </c>
      <c r="B56" s="263" t="s">
        <v>196</v>
      </c>
      <c r="C56" s="295" t="s">
        <v>740</v>
      </c>
      <c r="D56" s="292" t="s">
        <v>323</v>
      </c>
      <c r="E56" s="270" t="s">
        <v>38</v>
      </c>
      <c r="F56" s="270" t="s">
        <v>492</v>
      </c>
      <c r="G56" s="265" t="s">
        <v>173</v>
      </c>
      <c r="H56" s="127">
        <v>105.68</v>
      </c>
      <c r="I56" s="263" t="str">
        <f>VLOOKUP(F56,'Leistungswerte UHR'!$C$6:$F$68,3,FALSE)</f>
        <v>kR</v>
      </c>
      <c r="J56" s="330">
        <f>VLOOKUP(I56,'Turnus BY'!D$10:E$26,2,FALSE)</f>
        <v>0</v>
      </c>
      <c r="K56" s="127">
        <f t="shared" si="0"/>
        <v>0</v>
      </c>
      <c r="L56" s="266">
        <f>VLOOKUP(F56,'Leistungswerte UHR'!$C$6:$F$68,4,FALSE)</f>
        <v>0</v>
      </c>
      <c r="M56" s="267">
        <f t="shared" si="1"/>
        <v>0</v>
      </c>
      <c r="N56" s="422">
        <f>'SVS UHR'!$F$77</f>
        <v>0</v>
      </c>
      <c r="O56" s="128">
        <f t="shared" si="2"/>
        <v>0</v>
      </c>
      <c r="P56" s="297">
        <f t="shared" si="4"/>
        <v>0</v>
      </c>
      <c r="Q56" s="268">
        <f t="shared" si="3"/>
        <v>0</v>
      </c>
    </row>
    <row r="57" spans="1:17" s="269" customFormat="1" ht="19.5" customHeight="1" x14ac:dyDescent="0.25">
      <c r="A57" s="295" t="s">
        <v>348</v>
      </c>
      <c r="B57" s="263" t="s">
        <v>196</v>
      </c>
      <c r="C57" s="295"/>
      <c r="D57" s="292" t="s">
        <v>367</v>
      </c>
      <c r="E57" s="263" t="s">
        <v>35</v>
      </c>
      <c r="F57" s="263" t="s">
        <v>838</v>
      </c>
      <c r="G57" s="291" t="s">
        <v>225</v>
      </c>
      <c r="H57" s="127">
        <v>6.26</v>
      </c>
      <c r="I57" s="263" t="str">
        <f>VLOOKUP(F57,'Leistungswerte UHR'!$C$6:$F$68,3,FALSE)</f>
        <v>W3</v>
      </c>
      <c r="J57" s="330">
        <f>VLOOKUP(I57,'Turnus BY'!D$10:E$26,2,FALSE)</f>
        <v>114</v>
      </c>
      <c r="K57" s="127">
        <f t="shared" si="0"/>
        <v>713.64</v>
      </c>
      <c r="L57" s="266">
        <f>VLOOKUP(F57,'Leistungswerte UHR'!$C$6:$F$68,4,FALSE)</f>
        <v>0</v>
      </c>
      <c r="M57" s="267">
        <f t="shared" si="1"/>
        <v>0</v>
      </c>
      <c r="N57" s="422">
        <f>'SVS UHR'!$F$77</f>
        <v>0</v>
      </c>
      <c r="O57" s="128">
        <f t="shared" si="2"/>
        <v>0</v>
      </c>
      <c r="P57" s="297">
        <f t="shared" si="4"/>
        <v>0</v>
      </c>
      <c r="Q57" s="268">
        <f t="shared" si="3"/>
        <v>0</v>
      </c>
    </row>
    <row r="58" spans="1:17" s="269" customFormat="1" ht="19.5" customHeight="1" x14ac:dyDescent="0.25">
      <c r="A58" s="295" t="s">
        <v>348</v>
      </c>
      <c r="B58" s="263" t="s">
        <v>196</v>
      </c>
      <c r="C58" s="296"/>
      <c r="D58" s="292" t="s">
        <v>368</v>
      </c>
      <c r="E58" s="270" t="s">
        <v>35</v>
      </c>
      <c r="F58" s="270" t="s">
        <v>838</v>
      </c>
      <c r="G58" s="291" t="s">
        <v>225</v>
      </c>
      <c r="H58" s="127">
        <f>8.24+13.38</f>
        <v>21.62</v>
      </c>
      <c r="I58" s="263" t="str">
        <f>VLOOKUP(F58,'Leistungswerte UHR'!$C$6:$F$68,3,FALSE)</f>
        <v>W3</v>
      </c>
      <c r="J58" s="330">
        <f>VLOOKUP(I58,'Turnus BY'!D$10:E$26,2,FALSE)</f>
        <v>114</v>
      </c>
      <c r="K58" s="127">
        <f t="shared" si="0"/>
        <v>2464.6800000000003</v>
      </c>
      <c r="L58" s="266">
        <f>VLOOKUP(F58,'Leistungswerte UHR'!$C$6:$F$68,4,FALSE)</f>
        <v>0</v>
      </c>
      <c r="M58" s="267">
        <f t="shared" si="1"/>
        <v>0</v>
      </c>
      <c r="N58" s="422">
        <f>'SVS UHR'!$F$77</f>
        <v>0</v>
      </c>
      <c r="O58" s="128">
        <f t="shared" si="2"/>
        <v>0</v>
      </c>
      <c r="P58" s="297">
        <f t="shared" si="4"/>
        <v>0</v>
      </c>
      <c r="Q58" s="268">
        <f t="shared" si="3"/>
        <v>0</v>
      </c>
    </row>
    <row r="59" spans="1:17" s="269" customFormat="1" ht="19.5" customHeight="1" x14ac:dyDescent="0.25">
      <c r="A59" s="295" t="s">
        <v>348</v>
      </c>
      <c r="B59" s="263" t="s">
        <v>196</v>
      </c>
      <c r="C59" s="298"/>
      <c r="D59" s="292" t="s">
        <v>209</v>
      </c>
      <c r="E59" s="263" t="s">
        <v>503</v>
      </c>
      <c r="F59" s="263" t="s">
        <v>845</v>
      </c>
      <c r="G59" s="291" t="s">
        <v>224</v>
      </c>
      <c r="H59" s="127">
        <v>1216.2</v>
      </c>
      <c r="I59" s="263" t="str">
        <f>VLOOKUP(F59,'Leistungswerte UHR'!$C$6:$F$68,3,FALSE)</f>
        <v>W3</v>
      </c>
      <c r="J59" s="330">
        <f>VLOOKUP(I59,'Turnus BY'!D$10:E$26,2,FALSE)</f>
        <v>114</v>
      </c>
      <c r="K59" s="127">
        <f t="shared" si="0"/>
        <v>138646.80000000002</v>
      </c>
      <c r="L59" s="266">
        <f>VLOOKUP(F59,'Leistungswerte UHR'!$C$6:$F$68,4,FALSE)</f>
        <v>0</v>
      </c>
      <c r="M59" s="267">
        <f t="shared" si="1"/>
        <v>0</v>
      </c>
      <c r="N59" s="422">
        <f>'SVS UHR'!$F$77</f>
        <v>0</v>
      </c>
      <c r="O59" s="128">
        <f t="shared" si="2"/>
        <v>0</v>
      </c>
      <c r="P59" s="297">
        <f t="shared" si="4"/>
        <v>0</v>
      </c>
      <c r="Q59" s="268">
        <f t="shared" si="3"/>
        <v>0</v>
      </c>
    </row>
    <row r="60" spans="1:17" x14ac:dyDescent="0.2">
      <c r="A60" s="271"/>
      <c r="B60" s="272"/>
      <c r="C60" s="272"/>
      <c r="D60" s="271"/>
      <c r="E60" s="272"/>
      <c r="F60" s="272"/>
      <c r="G60" s="272"/>
      <c r="H60" s="273"/>
      <c r="I60" s="274"/>
      <c r="J60" s="274"/>
      <c r="K60" s="273"/>
      <c r="L60" s="276"/>
      <c r="M60" s="277"/>
      <c r="N60" s="511"/>
      <c r="O60" s="511"/>
      <c r="P60" s="511"/>
      <c r="Q60" s="511"/>
    </row>
    <row r="61" spans="1:17" x14ac:dyDescent="0.2">
      <c r="B61" s="280"/>
      <c r="G61" s="241"/>
      <c r="I61" s="241"/>
      <c r="J61" s="241"/>
      <c r="K61" s="241"/>
    </row>
    <row r="62" spans="1:17" x14ac:dyDescent="0.2">
      <c r="D62" s="281"/>
      <c r="G62" s="241"/>
      <c r="I62" s="241"/>
      <c r="J62" s="241"/>
      <c r="K62" s="241"/>
    </row>
    <row r="63" spans="1:17" x14ac:dyDescent="0.2">
      <c r="C63" s="241"/>
      <c r="D63" s="281"/>
    </row>
    <row r="64" spans="1:17" x14ac:dyDescent="0.2">
      <c r="C64" s="241"/>
      <c r="D64" s="281"/>
    </row>
    <row r="65" spans="1:17" x14ac:dyDescent="0.2">
      <c r="C65" s="241"/>
      <c r="D65" s="281"/>
    </row>
    <row r="66" spans="1:17" x14ac:dyDescent="0.2">
      <c r="C66" s="241"/>
      <c r="D66" s="281"/>
    </row>
    <row r="67" spans="1:17" x14ac:dyDescent="0.2">
      <c r="B67" s="241"/>
      <c r="C67" s="241"/>
      <c r="D67" s="281"/>
    </row>
    <row r="68" spans="1:17" x14ac:dyDescent="0.2">
      <c r="C68" s="241"/>
      <c r="D68" s="281"/>
    </row>
    <row r="69" spans="1:17" x14ac:dyDescent="0.2">
      <c r="D69" s="281"/>
    </row>
    <row r="70" spans="1:17" x14ac:dyDescent="0.2">
      <c r="D70" s="281"/>
    </row>
    <row r="71" spans="1:17" x14ac:dyDescent="0.2">
      <c r="D71" s="281"/>
    </row>
    <row r="72" spans="1:17" x14ac:dyDescent="0.2">
      <c r="D72" s="281"/>
    </row>
    <row r="73" spans="1:17" s="281" customFormat="1" x14ac:dyDescent="0.2">
      <c r="A73" s="241"/>
      <c r="H73" s="282"/>
      <c r="I73" s="287"/>
      <c r="J73" s="287"/>
      <c r="K73" s="282"/>
      <c r="L73" s="284"/>
      <c r="M73" s="285"/>
      <c r="N73" s="286"/>
      <c r="O73" s="286"/>
      <c r="P73" s="286"/>
      <c r="Q73" s="286"/>
    </row>
    <row r="74" spans="1:17" s="281" customFormat="1" x14ac:dyDescent="0.2">
      <c r="A74" s="241"/>
      <c r="H74" s="282"/>
      <c r="I74" s="287"/>
      <c r="J74" s="287"/>
      <c r="K74" s="282"/>
      <c r="L74" s="284"/>
      <c r="M74" s="285"/>
      <c r="N74" s="286"/>
      <c r="O74" s="286"/>
      <c r="P74" s="286"/>
      <c r="Q74" s="286"/>
    </row>
    <row r="75" spans="1:17" s="281" customFormat="1" x14ac:dyDescent="0.2">
      <c r="A75" s="241"/>
      <c r="H75" s="282"/>
      <c r="I75" s="287"/>
      <c r="J75" s="287"/>
      <c r="K75" s="282"/>
      <c r="L75" s="284"/>
      <c r="M75" s="285"/>
      <c r="N75" s="286"/>
      <c r="O75" s="286"/>
      <c r="P75" s="286"/>
      <c r="Q75" s="286"/>
    </row>
    <row r="76" spans="1:17" s="281" customFormat="1" x14ac:dyDescent="0.2">
      <c r="A76" s="241"/>
      <c r="H76" s="282"/>
      <c r="I76" s="287"/>
      <c r="J76" s="287"/>
      <c r="K76" s="282"/>
      <c r="L76" s="284"/>
      <c r="M76" s="285"/>
      <c r="N76" s="286"/>
      <c r="O76" s="286"/>
      <c r="P76" s="286"/>
      <c r="Q76" s="286"/>
    </row>
    <row r="77" spans="1:17" s="281" customFormat="1" x14ac:dyDescent="0.2">
      <c r="A77" s="241"/>
      <c r="H77" s="282"/>
      <c r="I77" s="287"/>
      <c r="J77" s="287"/>
      <c r="K77" s="282"/>
      <c r="L77" s="284"/>
      <c r="M77" s="285"/>
      <c r="N77" s="286"/>
      <c r="O77" s="286"/>
      <c r="P77" s="286"/>
      <c r="Q77" s="286"/>
    </row>
    <row r="78" spans="1:17" s="281" customFormat="1" x14ac:dyDescent="0.2">
      <c r="A78" s="241"/>
      <c r="H78" s="282"/>
      <c r="I78" s="287"/>
      <c r="J78" s="287"/>
      <c r="K78" s="282"/>
      <c r="L78" s="284"/>
      <c r="M78" s="285"/>
      <c r="N78" s="286"/>
      <c r="O78" s="286"/>
      <c r="P78" s="286"/>
      <c r="Q78" s="286"/>
    </row>
    <row r="79" spans="1:17" s="281" customFormat="1" x14ac:dyDescent="0.2">
      <c r="A79" s="241"/>
      <c r="H79" s="282"/>
      <c r="I79" s="287"/>
      <c r="J79" s="287"/>
      <c r="K79" s="282"/>
      <c r="L79" s="284"/>
      <c r="M79" s="285"/>
      <c r="N79" s="286"/>
      <c r="O79" s="286"/>
      <c r="P79" s="286"/>
      <c r="Q79" s="286"/>
    </row>
    <row r="80" spans="1:17" s="281" customFormat="1" x14ac:dyDescent="0.2">
      <c r="A80" s="241"/>
      <c r="H80" s="282"/>
      <c r="I80" s="287"/>
      <c r="J80" s="287"/>
      <c r="K80" s="282"/>
      <c r="L80" s="284"/>
      <c r="M80" s="285"/>
      <c r="N80" s="286"/>
      <c r="O80" s="286"/>
      <c r="P80" s="286"/>
      <c r="Q80" s="286"/>
    </row>
    <row r="81" spans="1:17" s="281" customFormat="1" x14ac:dyDescent="0.2">
      <c r="A81" s="241"/>
      <c r="H81" s="282"/>
      <c r="I81" s="287"/>
      <c r="J81" s="287"/>
      <c r="K81" s="282"/>
      <c r="L81" s="284"/>
      <c r="M81" s="285"/>
      <c r="N81" s="286"/>
      <c r="O81" s="286"/>
      <c r="P81" s="286"/>
      <c r="Q81" s="286"/>
    </row>
    <row r="82" spans="1:17" s="281" customFormat="1" x14ac:dyDescent="0.2">
      <c r="A82" s="241"/>
      <c r="H82" s="282"/>
      <c r="I82" s="287"/>
      <c r="J82" s="287"/>
      <c r="K82" s="282"/>
      <c r="L82" s="284"/>
      <c r="M82" s="285"/>
      <c r="N82" s="286"/>
      <c r="O82" s="286"/>
      <c r="P82" s="286"/>
      <c r="Q82" s="286"/>
    </row>
    <row r="83" spans="1:17" s="281" customFormat="1" x14ac:dyDescent="0.2">
      <c r="A83" s="241"/>
      <c r="H83" s="282"/>
      <c r="I83" s="287"/>
      <c r="J83" s="287"/>
      <c r="K83" s="282"/>
      <c r="L83" s="284"/>
      <c r="M83" s="285"/>
      <c r="N83" s="286"/>
      <c r="O83" s="286"/>
      <c r="P83" s="286"/>
      <c r="Q83" s="286"/>
    </row>
    <row r="84" spans="1:17" s="281" customFormat="1" x14ac:dyDescent="0.2">
      <c r="A84" s="241"/>
      <c r="H84" s="282"/>
      <c r="I84" s="287"/>
      <c r="J84" s="287"/>
      <c r="K84" s="282"/>
      <c r="L84" s="284"/>
      <c r="M84" s="285"/>
      <c r="N84" s="286"/>
      <c r="O84" s="286"/>
      <c r="P84" s="286"/>
      <c r="Q84" s="286"/>
    </row>
    <row r="85" spans="1:17" s="281" customFormat="1" x14ac:dyDescent="0.2">
      <c r="A85" s="241"/>
      <c r="H85" s="282"/>
      <c r="I85" s="287"/>
      <c r="J85" s="287"/>
      <c r="K85" s="282"/>
      <c r="L85" s="284"/>
      <c r="M85" s="285"/>
      <c r="N85" s="286"/>
      <c r="O85" s="286"/>
      <c r="P85" s="286"/>
      <c r="Q85" s="286"/>
    </row>
    <row r="86" spans="1:17" s="281" customFormat="1" x14ac:dyDescent="0.2">
      <c r="A86" s="241"/>
      <c r="H86" s="282"/>
      <c r="I86" s="287"/>
      <c r="J86" s="287"/>
      <c r="K86" s="282"/>
      <c r="L86" s="284"/>
      <c r="M86" s="285"/>
      <c r="N86" s="286"/>
      <c r="O86" s="286"/>
      <c r="P86" s="286"/>
      <c r="Q86" s="286"/>
    </row>
    <row r="87" spans="1:17" s="281" customFormat="1" x14ac:dyDescent="0.2">
      <c r="A87" s="241"/>
      <c r="H87" s="282"/>
      <c r="I87" s="287"/>
      <c r="J87" s="287"/>
      <c r="K87" s="282"/>
      <c r="L87" s="284"/>
      <c r="M87" s="285"/>
      <c r="N87" s="286"/>
      <c r="O87" s="286"/>
      <c r="P87" s="286"/>
      <c r="Q87" s="286"/>
    </row>
    <row r="88" spans="1:17" s="281" customFormat="1" x14ac:dyDescent="0.2">
      <c r="A88" s="241"/>
      <c r="H88" s="282"/>
      <c r="I88" s="287"/>
      <c r="J88" s="287"/>
      <c r="K88" s="282"/>
      <c r="L88" s="284"/>
      <c r="M88" s="285"/>
      <c r="N88" s="286"/>
      <c r="O88" s="286"/>
      <c r="P88" s="286"/>
      <c r="Q88" s="286"/>
    </row>
    <row r="89" spans="1:17" s="281" customFormat="1" x14ac:dyDescent="0.2">
      <c r="A89" s="241"/>
      <c r="H89" s="282"/>
      <c r="I89" s="287"/>
      <c r="J89" s="287"/>
      <c r="K89" s="282"/>
      <c r="L89" s="284"/>
      <c r="M89" s="285"/>
      <c r="N89" s="286"/>
      <c r="O89" s="286"/>
      <c r="P89" s="286"/>
      <c r="Q89" s="286"/>
    </row>
    <row r="90" spans="1:17" s="281" customFormat="1" x14ac:dyDescent="0.2">
      <c r="A90" s="241"/>
      <c r="H90" s="282"/>
      <c r="I90" s="287"/>
      <c r="J90" s="287"/>
      <c r="K90" s="282"/>
      <c r="L90" s="284"/>
      <c r="M90" s="285"/>
      <c r="N90" s="286"/>
      <c r="O90" s="286"/>
      <c r="P90" s="286"/>
      <c r="Q90" s="286"/>
    </row>
    <row r="91" spans="1:17" s="281" customFormat="1" x14ac:dyDescent="0.2">
      <c r="A91" s="241"/>
      <c r="H91" s="282"/>
      <c r="I91" s="287"/>
      <c r="J91" s="287"/>
      <c r="K91" s="282"/>
      <c r="L91" s="284"/>
      <c r="M91" s="285"/>
      <c r="N91" s="286"/>
      <c r="O91" s="286"/>
      <c r="P91" s="286"/>
      <c r="Q91" s="286"/>
    </row>
    <row r="92" spans="1:17" s="281" customFormat="1" x14ac:dyDescent="0.2">
      <c r="A92" s="241"/>
      <c r="H92" s="282"/>
      <c r="I92" s="287"/>
      <c r="J92" s="287"/>
      <c r="K92" s="282"/>
      <c r="L92" s="284"/>
      <c r="M92" s="285"/>
      <c r="N92" s="286"/>
      <c r="O92" s="286"/>
      <c r="P92" s="286"/>
      <c r="Q92" s="286"/>
    </row>
    <row r="93" spans="1:17" s="281" customFormat="1" x14ac:dyDescent="0.2">
      <c r="A93" s="241"/>
      <c r="H93" s="282"/>
      <c r="I93" s="287"/>
      <c r="J93" s="287"/>
      <c r="K93" s="282"/>
      <c r="L93" s="284"/>
      <c r="M93" s="285"/>
      <c r="N93" s="286"/>
      <c r="O93" s="286"/>
      <c r="P93" s="286"/>
      <c r="Q93" s="286"/>
    </row>
    <row r="94" spans="1:17" s="281" customFormat="1" x14ac:dyDescent="0.2">
      <c r="A94" s="241"/>
      <c r="H94" s="282"/>
      <c r="I94" s="287"/>
      <c r="J94" s="287"/>
      <c r="K94" s="282"/>
      <c r="L94" s="284"/>
      <c r="M94" s="285"/>
      <c r="N94" s="286"/>
      <c r="O94" s="286"/>
      <c r="P94" s="286"/>
      <c r="Q94" s="286"/>
    </row>
    <row r="95" spans="1:17" s="281" customFormat="1" x14ac:dyDescent="0.2">
      <c r="A95" s="241"/>
      <c r="H95" s="282"/>
      <c r="I95" s="287"/>
      <c r="J95" s="287"/>
      <c r="K95" s="282"/>
      <c r="L95" s="284"/>
      <c r="M95" s="285"/>
      <c r="N95" s="286"/>
      <c r="O95" s="286"/>
      <c r="P95" s="286"/>
      <c r="Q95" s="286"/>
    </row>
    <row r="96" spans="1:17" s="281" customFormat="1" x14ac:dyDescent="0.2">
      <c r="A96" s="241"/>
      <c r="H96" s="282"/>
      <c r="I96" s="287"/>
      <c r="J96" s="287"/>
      <c r="K96" s="282"/>
      <c r="L96" s="284"/>
      <c r="M96" s="285"/>
      <c r="N96" s="286"/>
      <c r="O96" s="286"/>
      <c r="P96" s="286"/>
      <c r="Q96" s="286"/>
    </row>
    <row r="97" spans="1:17" s="281" customFormat="1" x14ac:dyDescent="0.2">
      <c r="A97" s="241"/>
      <c r="H97" s="282"/>
      <c r="I97" s="287"/>
      <c r="J97" s="287"/>
      <c r="K97" s="282"/>
      <c r="L97" s="284"/>
      <c r="M97" s="285"/>
      <c r="N97" s="286"/>
      <c r="O97" s="286"/>
      <c r="P97" s="286"/>
      <c r="Q97" s="286"/>
    </row>
    <row r="98" spans="1:17" s="281" customFormat="1" x14ac:dyDescent="0.2">
      <c r="A98" s="241"/>
      <c r="H98" s="282"/>
      <c r="I98" s="287"/>
      <c r="J98" s="287"/>
      <c r="K98" s="282"/>
      <c r="L98" s="284"/>
      <c r="M98" s="285"/>
      <c r="N98" s="286"/>
      <c r="O98" s="286"/>
      <c r="P98" s="286"/>
      <c r="Q98" s="286"/>
    </row>
    <row r="99" spans="1:17" s="281" customFormat="1" x14ac:dyDescent="0.2">
      <c r="A99" s="241"/>
      <c r="H99" s="282"/>
      <c r="I99" s="287"/>
      <c r="J99" s="287"/>
      <c r="K99" s="282"/>
      <c r="L99" s="284"/>
      <c r="M99" s="285"/>
      <c r="N99" s="286"/>
      <c r="O99" s="286"/>
      <c r="P99" s="286"/>
      <c r="Q99" s="286"/>
    </row>
    <row r="100" spans="1:17" s="281" customFormat="1" x14ac:dyDescent="0.2">
      <c r="A100" s="241"/>
      <c r="H100" s="282"/>
      <c r="I100" s="287"/>
      <c r="J100" s="287"/>
      <c r="K100" s="282"/>
      <c r="L100" s="284"/>
      <c r="M100" s="285"/>
      <c r="N100" s="286"/>
      <c r="O100" s="286"/>
      <c r="P100" s="286"/>
      <c r="Q100" s="286"/>
    </row>
    <row r="101" spans="1:17" s="281" customFormat="1" x14ac:dyDescent="0.2">
      <c r="A101" s="241"/>
      <c r="H101" s="282"/>
      <c r="I101" s="287"/>
      <c r="J101" s="287"/>
      <c r="K101" s="282"/>
      <c r="L101" s="284"/>
      <c r="M101" s="285"/>
      <c r="N101" s="286"/>
      <c r="O101" s="286"/>
      <c r="P101" s="286"/>
      <c r="Q101" s="286"/>
    </row>
    <row r="102" spans="1:17" s="281" customFormat="1" x14ac:dyDescent="0.2">
      <c r="A102" s="241"/>
      <c r="H102" s="282"/>
      <c r="I102" s="287"/>
      <c r="J102" s="287"/>
      <c r="K102" s="282"/>
      <c r="L102" s="284"/>
      <c r="M102" s="285"/>
      <c r="N102" s="286"/>
      <c r="O102" s="286"/>
      <c r="P102" s="286"/>
      <c r="Q102" s="286"/>
    </row>
    <row r="103" spans="1:17" s="281" customFormat="1" x14ac:dyDescent="0.2">
      <c r="A103" s="241"/>
      <c r="H103" s="282"/>
      <c r="I103" s="287"/>
      <c r="J103" s="287"/>
      <c r="K103" s="282"/>
      <c r="L103" s="284"/>
      <c r="M103" s="285"/>
      <c r="N103" s="286"/>
      <c r="O103" s="286"/>
      <c r="P103" s="286"/>
      <c r="Q103" s="286"/>
    </row>
    <row r="104" spans="1:17" s="281" customFormat="1" x14ac:dyDescent="0.2">
      <c r="A104" s="241"/>
      <c r="H104" s="282"/>
      <c r="I104" s="287"/>
      <c r="J104" s="287"/>
      <c r="K104" s="282"/>
      <c r="L104" s="284"/>
      <c r="M104" s="285"/>
      <c r="N104" s="286"/>
      <c r="O104" s="286"/>
      <c r="P104" s="286"/>
      <c r="Q104" s="286"/>
    </row>
    <row r="105" spans="1:17" s="281" customFormat="1" x14ac:dyDescent="0.2">
      <c r="A105" s="241"/>
      <c r="H105" s="282"/>
      <c r="I105" s="287"/>
      <c r="J105" s="287"/>
      <c r="K105" s="282"/>
      <c r="L105" s="284"/>
      <c r="M105" s="285"/>
      <c r="N105" s="286"/>
      <c r="O105" s="286"/>
      <c r="P105" s="286"/>
      <c r="Q105" s="286"/>
    </row>
    <row r="106" spans="1:17" s="281" customFormat="1" x14ac:dyDescent="0.2">
      <c r="A106" s="241"/>
      <c r="H106" s="282"/>
      <c r="I106" s="287"/>
      <c r="J106" s="287"/>
      <c r="K106" s="282"/>
      <c r="L106" s="284"/>
      <c r="M106" s="285"/>
      <c r="N106" s="286"/>
      <c r="O106" s="286"/>
      <c r="P106" s="286"/>
      <c r="Q106" s="286"/>
    </row>
    <row r="107" spans="1:17" s="281" customFormat="1" x14ac:dyDescent="0.2">
      <c r="A107" s="241"/>
      <c r="H107" s="282"/>
      <c r="I107" s="287"/>
      <c r="J107" s="287"/>
      <c r="K107" s="282"/>
      <c r="L107" s="284"/>
      <c r="M107" s="285"/>
      <c r="N107" s="286"/>
      <c r="O107" s="286"/>
      <c r="P107" s="286"/>
      <c r="Q107" s="286"/>
    </row>
    <row r="108" spans="1:17" s="281" customFormat="1" x14ac:dyDescent="0.2">
      <c r="A108" s="241"/>
      <c r="H108" s="282"/>
      <c r="I108" s="287"/>
      <c r="J108" s="287"/>
      <c r="K108" s="282"/>
      <c r="L108" s="284"/>
      <c r="M108" s="285"/>
      <c r="N108" s="286"/>
      <c r="O108" s="286"/>
      <c r="P108" s="286"/>
      <c r="Q108" s="286"/>
    </row>
    <row r="109" spans="1:17" s="281" customFormat="1" x14ac:dyDescent="0.2">
      <c r="A109" s="241"/>
      <c r="H109" s="282"/>
      <c r="I109" s="287"/>
      <c r="J109" s="287"/>
      <c r="K109" s="282"/>
      <c r="L109" s="284"/>
      <c r="M109" s="285"/>
      <c r="N109" s="286"/>
      <c r="O109" s="286"/>
      <c r="P109" s="286"/>
      <c r="Q109" s="286"/>
    </row>
    <row r="110" spans="1:17" s="281" customFormat="1" x14ac:dyDescent="0.2">
      <c r="A110" s="241"/>
      <c r="H110" s="282"/>
      <c r="I110" s="287"/>
      <c r="J110" s="287"/>
      <c r="K110" s="282"/>
      <c r="L110" s="284"/>
      <c r="M110" s="285"/>
      <c r="N110" s="286"/>
      <c r="O110" s="286"/>
      <c r="P110" s="286"/>
      <c r="Q110" s="286"/>
    </row>
    <row r="111" spans="1:17" s="281" customFormat="1" x14ac:dyDescent="0.2">
      <c r="A111" s="241"/>
      <c r="H111" s="282"/>
      <c r="I111" s="287"/>
      <c r="J111" s="287"/>
      <c r="K111" s="282"/>
      <c r="L111" s="284"/>
      <c r="M111" s="285"/>
      <c r="N111" s="286"/>
      <c r="O111" s="286"/>
      <c r="P111" s="286"/>
      <c r="Q111" s="286"/>
    </row>
    <row r="112" spans="1:17" s="281" customFormat="1" x14ac:dyDescent="0.2">
      <c r="A112" s="241"/>
      <c r="H112" s="282"/>
      <c r="I112" s="287"/>
      <c r="J112" s="287"/>
      <c r="K112" s="282"/>
      <c r="L112" s="284"/>
      <c r="M112" s="285"/>
      <c r="N112" s="286"/>
      <c r="O112" s="286"/>
      <c r="P112" s="286"/>
      <c r="Q112" s="286"/>
    </row>
    <row r="113" spans="1:17" s="281" customFormat="1" x14ac:dyDescent="0.2">
      <c r="A113" s="241"/>
      <c r="H113" s="282"/>
      <c r="I113" s="287"/>
      <c r="J113" s="287"/>
      <c r="K113" s="282"/>
      <c r="L113" s="284"/>
      <c r="M113" s="285"/>
      <c r="N113" s="286"/>
      <c r="O113" s="286"/>
      <c r="P113" s="286"/>
      <c r="Q113" s="286"/>
    </row>
    <row r="114" spans="1:17" s="281" customFormat="1" x14ac:dyDescent="0.2">
      <c r="A114" s="241"/>
      <c r="H114" s="282"/>
      <c r="I114" s="287"/>
      <c r="J114" s="287"/>
      <c r="K114" s="282"/>
      <c r="L114" s="284"/>
      <c r="M114" s="285"/>
      <c r="N114" s="286"/>
      <c r="O114" s="286"/>
      <c r="P114" s="286"/>
      <c r="Q114" s="286"/>
    </row>
    <row r="115" spans="1:17" s="281" customFormat="1" x14ac:dyDescent="0.2">
      <c r="A115" s="241"/>
      <c r="H115" s="282"/>
      <c r="I115" s="287"/>
      <c r="J115" s="287"/>
      <c r="K115" s="282"/>
      <c r="L115" s="284"/>
      <c r="M115" s="285"/>
      <c r="N115" s="286"/>
      <c r="O115" s="286"/>
      <c r="P115" s="286"/>
      <c r="Q115" s="286"/>
    </row>
    <row r="116" spans="1:17" s="281" customFormat="1" x14ac:dyDescent="0.2">
      <c r="A116" s="241"/>
      <c r="H116" s="282"/>
      <c r="I116" s="287"/>
      <c r="J116" s="287"/>
      <c r="K116" s="282"/>
      <c r="L116" s="284"/>
      <c r="M116" s="285"/>
      <c r="N116" s="286"/>
      <c r="O116" s="286"/>
      <c r="P116" s="286"/>
      <c r="Q116" s="286"/>
    </row>
    <row r="117" spans="1:17" s="281" customFormat="1" x14ac:dyDescent="0.2">
      <c r="A117" s="241"/>
      <c r="H117" s="282"/>
      <c r="I117" s="287"/>
      <c r="J117" s="287"/>
      <c r="K117" s="282"/>
      <c r="L117" s="284"/>
      <c r="M117" s="285"/>
      <c r="N117" s="286"/>
      <c r="O117" s="286"/>
      <c r="P117" s="286"/>
      <c r="Q117" s="286"/>
    </row>
    <row r="118" spans="1:17" s="281" customFormat="1" x14ac:dyDescent="0.2">
      <c r="A118" s="241"/>
      <c r="H118" s="282"/>
      <c r="I118" s="287"/>
      <c r="J118" s="287"/>
      <c r="K118" s="282"/>
      <c r="L118" s="284"/>
      <c r="M118" s="285"/>
      <c r="N118" s="286"/>
      <c r="O118" s="286"/>
      <c r="P118" s="286"/>
      <c r="Q118" s="286"/>
    </row>
    <row r="119" spans="1:17" s="281" customFormat="1" x14ac:dyDescent="0.2">
      <c r="A119" s="241"/>
      <c r="H119" s="282"/>
      <c r="I119" s="287"/>
      <c r="J119" s="287"/>
      <c r="K119" s="282"/>
      <c r="L119" s="284"/>
      <c r="M119" s="285"/>
      <c r="N119" s="286"/>
      <c r="O119" s="286"/>
      <c r="P119" s="286"/>
      <c r="Q119" s="286"/>
    </row>
    <row r="120" spans="1:17" s="281" customFormat="1" x14ac:dyDescent="0.2">
      <c r="A120" s="241"/>
      <c r="H120" s="282"/>
      <c r="I120" s="287"/>
      <c r="J120" s="287"/>
      <c r="K120" s="282"/>
      <c r="L120" s="284"/>
      <c r="M120" s="285"/>
      <c r="N120" s="286"/>
      <c r="O120" s="286"/>
      <c r="P120" s="286"/>
      <c r="Q120" s="286"/>
    </row>
    <row r="121" spans="1:17" s="281" customFormat="1" x14ac:dyDescent="0.2">
      <c r="A121" s="241"/>
      <c r="H121" s="282"/>
      <c r="I121" s="287"/>
      <c r="J121" s="287"/>
      <c r="K121" s="282"/>
      <c r="L121" s="284"/>
      <c r="M121" s="285"/>
      <c r="N121" s="286"/>
      <c r="O121" s="286"/>
      <c r="P121" s="286"/>
      <c r="Q121" s="286"/>
    </row>
    <row r="122" spans="1:17" s="281" customFormat="1" x14ac:dyDescent="0.2">
      <c r="A122" s="241"/>
      <c r="H122" s="282"/>
      <c r="I122" s="287"/>
      <c r="J122" s="287"/>
      <c r="K122" s="282"/>
      <c r="L122" s="284"/>
      <c r="M122" s="285"/>
      <c r="N122" s="286"/>
      <c r="O122" s="286"/>
      <c r="P122" s="286"/>
      <c r="Q122" s="286"/>
    </row>
    <row r="123" spans="1:17" s="281" customFormat="1" x14ac:dyDescent="0.2">
      <c r="A123" s="241"/>
      <c r="H123" s="282"/>
      <c r="I123" s="287"/>
      <c r="J123" s="287"/>
      <c r="K123" s="282"/>
      <c r="L123" s="284"/>
      <c r="M123" s="285"/>
      <c r="N123" s="286"/>
      <c r="O123" s="286"/>
      <c r="P123" s="286"/>
      <c r="Q123" s="286"/>
    </row>
    <row r="124" spans="1:17" s="281" customFormat="1" x14ac:dyDescent="0.2">
      <c r="A124" s="241"/>
      <c r="H124" s="282"/>
      <c r="I124" s="287"/>
      <c r="J124" s="287"/>
      <c r="K124" s="282"/>
      <c r="L124" s="284"/>
      <c r="M124" s="285"/>
      <c r="N124" s="286"/>
      <c r="O124" s="286"/>
      <c r="P124" s="286"/>
      <c r="Q124" s="286"/>
    </row>
    <row r="125" spans="1:17" s="281" customFormat="1" x14ac:dyDescent="0.2">
      <c r="A125" s="241"/>
      <c r="H125" s="282"/>
      <c r="I125" s="287"/>
      <c r="J125" s="287"/>
      <c r="K125" s="282"/>
      <c r="L125" s="284"/>
      <c r="M125" s="285"/>
      <c r="N125" s="286"/>
      <c r="O125" s="286"/>
      <c r="P125" s="286"/>
      <c r="Q125" s="286"/>
    </row>
    <row r="126" spans="1:17" s="281" customFormat="1" x14ac:dyDescent="0.2">
      <c r="A126" s="241"/>
      <c r="H126" s="282"/>
      <c r="I126" s="287"/>
      <c r="J126" s="287"/>
      <c r="K126" s="282"/>
      <c r="L126" s="284"/>
      <c r="M126" s="285"/>
      <c r="N126" s="286"/>
      <c r="O126" s="286"/>
      <c r="P126" s="286"/>
      <c r="Q126" s="286"/>
    </row>
    <row r="127" spans="1:17" s="281" customFormat="1" x14ac:dyDescent="0.2">
      <c r="A127" s="241"/>
      <c r="H127" s="282"/>
      <c r="I127" s="287"/>
      <c r="J127" s="287"/>
      <c r="K127" s="282"/>
      <c r="L127" s="284"/>
      <c r="M127" s="285"/>
      <c r="N127" s="286"/>
      <c r="O127" s="286"/>
      <c r="P127" s="286"/>
      <c r="Q127" s="286"/>
    </row>
    <row r="128" spans="1:17" s="281" customFormat="1" x14ac:dyDescent="0.2">
      <c r="A128" s="241"/>
      <c r="H128" s="282"/>
      <c r="I128" s="287"/>
      <c r="J128" s="287"/>
      <c r="K128" s="282"/>
      <c r="L128" s="284"/>
      <c r="M128" s="285"/>
      <c r="N128" s="286"/>
      <c r="O128" s="286"/>
      <c r="P128" s="286"/>
      <c r="Q128" s="286"/>
    </row>
    <row r="129" spans="1:17" s="281" customFormat="1" x14ac:dyDescent="0.2">
      <c r="A129" s="241"/>
      <c r="H129" s="282"/>
      <c r="I129" s="287"/>
      <c r="J129" s="287"/>
      <c r="K129" s="282"/>
      <c r="L129" s="284"/>
      <c r="M129" s="285"/>
      <c r="N129" s="286"/>
      <c r="O129" s="286"/>
      <c r="P129" s="286"/>
      <c r="Q129" s="286"/>
    </row>
    <row r="130" spans="1:17" s="281" customFormat="1" x14ac:dyDescent="0.2">
      <c r="A130" s="241"/>
      <c r="H130" s="282"/>
      <c r="I130" s="287"/>
      <c r="J130" s="287"/>
      <c r="K130" s="282"/>
      <c r="L130" s="284"/>
      <c r="M130" s="285"/>
      <c r="N130" s="286"/>
      <c r="O130" s="286"/>
      <c r="P130" s="286"/>
      <c r="Q130" s="286"/>
    </row>
    <row r="131" spans="1:17" s="281" customFormat="1" x14ac:dyDescent="0.2">
      <c r="A131" s="241"/>
      <c r="H131" s="282"/>
      <c r="I131" s="287"/>
      <c r="J131" s="287"/>
      <c r="K131" s="282"/>
      <c r="L131" s="284"/>
      <c r="M131" s="285"/>
      <c r="N131" s="286"/>
      <c r="O131" s="286"/>
      <c r="P131" s="286"/>
      <c r="Q131" s="286"/>
    </row>
    <row r="132" spans="1:17" s="281" customFormat="1" x14ac:dyDescent="0.2">
      <c r="A132" s="241"/>
      <c r="H132" s="282"/>
      <c r="I132" s="287"/>
      <c r="J132" s="287"/>
      <c r="K132" s="282"/>
      <c r="L132" s="284"/>
      <c r="M132" s="285"/>
      <c r="N132" s="286"/>
      <c r="O132" s="286"/>
      <c r="P132" s="286"/>
      <c r="Q132" s="286"/>
    </row>
    <row r="133" spans="1:17" s="281" customFormat="1" x14ac:dyDescent="0.2">
      <c r="A133" s="241"/>
      <c r="H133" s="282"/>
      <c r="I133" s="287"/>
      <c r="J133" s="287"/>
      <c r="K133" s="282"/>
      <c r="L133" s="284"/>
      <c r="M133" s="285"/>
      <c r="N133" s="286"/>
      <c r="O133" s="286"/>
      <c r="P133" s="286"/>
      <c r="Q133" s="286"/>
    </row>
    <row r="134" spans="1:17" s="281" customFormat="1" x14ac:dyDescent="0.2">
      <c r="A134" s="241"/>
      <c r="H134" s="282"/>
      <c r="I134" s="287"/>
      <c r="J134" s="287"/>
      <c r="K134" s="282"/>
      <c r="L134" s="284"/>
      <c r="M134" s="285"/>
      <c r="N134" s="286"/>
      <c r="O134" s="286"/>
      <c r="P134" s="286"/>
      <c r="Q134" s="286"/>
    </row>
    <row r="135" spans="1:17" s="281" customFormat="1" x14ac:dyDescent="0.2">
      <c r="A135" s="241"/>
      <c r="H135" s="282"/>
      <c r="I135" s="287"/>
      <c r="J135" s="287"/>
      <c r="K135" s="282"/>
      <c r="L135" s="284"/>
      <c r="M135" s="285"/>
      <c r="N135" s="286"/>
      <c r="O135" s="286"/>
      <c r="P135" s="286"/>
      <c r="Q135" s="286"/>
    </row>
    <row r="136" spans="1:17" s="281" customFormat="1" x14ac:dyDescent="0.2">
      <c r="A136" s="241"/>
      <c r="H136" s="282"/>
      <c r="I136" s="287"/>
      <c r="J136" s="287"/>
      <c r="K136" s="282"/>
      <c r="L136" s="284"/>
      <c r="M136" s="285"/>
      <c r="N136" s="286"/>
      <c r="O136" s="286"/>
      <c r="P136" s="286"/>
      <c r="Q136" s="286"/>
    </row>
    <row r="137" spans="1:17" s="281" customFormat="1" x14ac:dyDescent="0.2">
      <c r="A137" s="241"/>
      <c r="H137" s="282"/>
      <c r="I137" s="287"/>
      <c r="J137" s="287"/>
      <c r="K137" s="282"/>
      <c r="L137" s="284"/>
      <c r="M137" s="285"/>
      <c r="N137" s="286"/>
      <c r="O137" s="286"/>
      <c r="P137" s="286"/>
      <c r="Q137" s="286"/>
    </row>
    <row r="138" spans="1:17" s="281" customFormat="1" x14ac:dyDescent="0.2">
      <c r="A138" s="241"/>
      <c r="H138" s="282"/>
      <c r="I138" s="287"/>
      <c r="J138" s="287"/>
      <c r="K138" s="282"/>
      <c r="L138" s="284"/>
      <c r="M138" s="285"/>
      <c r="N138" s="286"/>
      <c r="O138" s="286"/>
      <c r="P138" s="286"/>
      <c r="Q138" s="286"/>
    </row>
    <row r="139" spans="1:17" s="281" customFormat="1" x14ac:dyDescent="0.2">
      <c r="A139" s="241"/>
      <c r="H139" s="282"/>
      <c r="I139" s="287"/>
      <c r="J139" s="287"/>
      <c r="K139" s="282"/>
      <c r="L139" s="284"/>
      <c r="M139" s="285"/>
      <c r="N139" s="286"/>
      <c r="O139" s="286"/>
      <c r="P139" s="286"/>
      <c r="Q139" s="286"/>
    </row>
    <row r="140" spans="1:17" s="281" customFormat="1" x14ac:dyDescent="0.2">
      <c r="A140" s="241"/>
      <c r="H140" s="282"/>
      <c r="I140" s="287"/>
      <c r="J140" s="287"/>
      <c r="K140" s="282"/>
      <c r="L140" s="284"/>
      <c r="M140" s="285"/>
      <c r="N140" s="286"/>
      <c r="O140" s="286"/>
      <c r="P140" s="286"/>
      <c r="Q140" s="286"/>
    </row>
    <row r="141" spans="1:17" s="281" customFormat="1" x14ac:dyDescent="0.2">
      <c r="A141" s="241"/>
      <c r="H141" s="282"/>
      <c r="I141" s="287"/>
      <c r="J141" s="287"/>
      <c r="K141" s="282"/>
      <c r="L141" s="284"/>
      <c r="M141" s="285"/>
      <c r="N141" s="286"/>
      <c r="O141" s="286"/>
      <c r="P141" s="286"/>
      <c r="Q141" s="286"/>
    </row>
    <row r="142" spans="1:17" s="281" customFormat="1" x14ac:dyDescent="0.2">
      <c r="A142" s="241"/>
      <c r="H142" s="282"/>
      <c r="I142" s="287"/>
      <c r="J142" s="287"/>
      <c r="K142" s="282"/>
      <c r="L142" s="284"/>
      <c r="M142" s="285"/>
      <c r="N142" s="286"/>
      <c r="O142" s="286"/>
      <c r="P142" s="286"/>
      <c r="Q142" s="286"/>
    </row>
    <row r="143" spans="1:17" s="281" customFormat="1" x14ac:dyDescent="0.2">
      <c r="A143" s="241"/>
      <c r="H143" s="282"/>
      <c r="I143" s="287"/>
      <c r="J143" s="287"/>
      <c r="K143" s="282"/>
      <c r="L143" s="284"/>
      <c r="M143" s="285"/>
      <c r="N143" s="286"/>
      <c r="O143" s="286"/>
      <c r="P143" s="286"/>
      <c r="Q143" s="286"/>
    </row>
    <row r="144" spans="1:17" s="281" customFormat="1" x14ac:dyDescent="0.2">
      <c r="A144" s="241"/>
      <c r="H144" s="282"/>
      <c r="I144" s="287"/>
      <c r="J144" s="287"/>
      <c r="K144" s="282"/>
      <c r="L144" s="284"/>
      <c r="M144" s="285"/>
      <c r="N144" s="286"/>
      <c r="O144" s="286"/>
      <c r="P144" s="286"/>
      <c r="Q144" s="286"/>
    </row>
    <row r="145" spans="1:17" s="281" customFormat="1" x14ac:dyDescent="0.2">
      <c r="A145" s="241"/>
      <c r="H145" s="282"/>
      <c r="I145" s="287"/>
      <c r="J145" s="287"/>
      <c r="K145" s="282"/>
      <c r="L145" s="284"/>
      <c r="M145" s="285"/>
      <c r="N145" s="286"/>
      <c r="O145" s="286"/>
      <c r="P145" s="286"/>
      <c r="Q145" s="286"/>
    </row>
    <row r="146" spans="1:17" s="281" customFormat="1" x14ac:dyDescent="0.2">
      <c r="A146" s="241"/>
      <c r="H146" s="282"/>
      <c r="I146" s="287"/>
      <c r="J146" s="287"/>
      <c r="K146" s="282"/>
      <c r="L146" s="284"/>
      <c r="M146" s="285"/>
      <c r="N146" s="286"/>
      <c r="O146" s="286"/>
      <c r="P146" s="286"/>
      <c r="Q146" s="286"/>
    </row>
    <row r="147" spans="1:17" s="281" customFormat="1" x14ac:dyDescent="0.2">
      <c r="A147" s="241"/>
      <c r="H147" s="282"/>
      <c r="I147" s="287"/>
      <c r="J147" s="287"/>
      <c r="K147" s="282"/>
      <c r="L147" s="284"/>
      <c r="M147" s="285"/>
      <c r="N147" s="286"/>
      <c r="O147" s="286"/>
      <c r="P147" s="286"/>
      <c r="Q147" s="286"/>
    </row>
    <row r="148" spans="1:17" s="281" customFormat="1" x14ac:dyDescent="0.2">
      <c r="A148" s="241"/>
      <c r="H148" s="282"/>
      <c r="I148" s="287"/>
      <c r="J148" s="287"/>
      <c r="K148" s="282"/>
      <c r="L148" s="284"/>
      <c r="M148" s="285"/>
      <c r="N148" s="286"/>
      <c r="O148" s="286"/>
      <c r="P148" s="286"/>
      <c r="Q148" s="286"/>
    </row>
    <row r="149" spans="1:17" s="281" customFormat="1" x14ac:dyDescent="0.2">
      <c r="A149" s="241"/>
      <c r="H149" s="282"/>
      <c r="I149" s="287"/>
      <c r="J149" s="287"/>
      <c r="K149" s="282"/>
      <c r="L149" s="284"/>
      <c r="M149" s="285"/>
      <c r="N149" s="286"/>
      <c r="O149" s="286"/>
      <c r="P149" s="286"/>
      <c r="Q149" s="286"/>
    </row>
    <row r="150" spans="1:17" s="281" customFormat="1" x14ac:dyDescent="0.2">
      <c r="A150" s="241"/>
      <c r="H150" s="282"/>
      <c r="I150" s="287"/>
      <c r="J150" s="287"/>
      <c r="K150" s="282"/>
      <c r="L150" s="284"/>
      <c r="M150" s="285"/>
      <c r="N150" s="286"/>
      <c r="O150" s="286"/>
      <c r="P150" s="286"/>
      <c r="Q150" s="286"/>
    </row>
    <row r="151" spans="1:17" s="281" customFormat="1" x14ac:dyDescent="0.2">
      <c r="A151" s="241"/>
      <c r="H151" s="282"/>
      <c r="I151" s="287"/>
      <c r="J151" s="287"/>
      <c r="K151" s="282"/>
      <c r="L151" s="284"/>
      <c r="M151" s="285"/>
      <c r="N151" s="286"/>
      <c r="O151" s="286"/>
      <c r="P151" s="286"/>
      <c r="Q151" s="286"/>
    </row>
    <row r="152" spans="1:17" s="281" customFormat="1" x14ac:dyDescent="0.2">
      <c r="A152" s="241"/>
      <c r="H152" s="282"/>
      <c r="I152" s="287"/>
      <c r="J152" s="287"/>
      <c r="K152" s="282"/>
      <c r="L152" s="284"/>
      <c r="M152" s="285"/>
      <c r="N152" s="286"/>
      <c r="O152" s="286"/>
      <c r="P152" s="286"/>
      <c r="Q152" s="286"/>
    </row>
    <row r="153" spans="1:17" s="281" customFormat="1" x14ac:dyDescent="0.2">
      <c r="A153" s="241"/>
      <c r="H153" s="282"/>
      <c r="I153" s="287"/>
      <c r="J153" s="287"/>
      <c r="K153" s="282"/>
      <c r="L153" s="284"/>
      <c r="M153" s="285"/>
      <c r="N153" s="286"/>
      <c r="O153" s="286"/>
      <c r="P153" s="286"/>
      <c r="Q153" s="286"/>
    </row>
    <row r="154" spans="1:17" s="281" customFormat="1" x14ac:dyDescent="0.2">
      <c r="A154" s="241"/>
      <c r="H154" s="282"/>
      <c r="I154" s="287"/>
      <c r="J154" s="287"/>
      <c r="K154" s="282"/>
      <c r="L154" s="284"/>
      <c r="M154" s="285"/>
      <c r="N154" s="286"/>
      <c r="O154" s="286"/>
      <c r="P154" s="286"/>
      <c r="Q154" s="286"/>
    </row>
    <row r="155" spans="1:17" s="281" customFormat="1" x14ac:dyDescent="0.2">
      <c r="A155" s="241"/>
      <c r="H155" s="282"/>
      <c r="I155" s="287"/>
      <c r="J155" s="287"/>
      <c r="K155" s="282"/>
      <c r="L155" s="284"/>
      <c r="M155" s="285"/>
      <c r="N155" s="286"/>
      <c r="O155" s="286"/>
      <c r="P155" s="286"/>
      <c r="Q155" s="286"/>
    </row>
    <row r="156" spans="1:17" s="281" customFormat="1" x14ac:dyDescent="0.2">
      <c r="A156" s="241"/>
      <c r="H156" s="282"/>
      <c r="I156" s="287"/>
      <c r="J156" s="287"/>
      <c r="K156" s="282"/>
      <c r="L156" s="284"/>
      <c r="M156" s="285"/>
      <c r="N156" s="286"/>
      <c r="O156" s="286"/>
      <c r="P156" s="286"/>
      <c r="Q156" s="286"/>
    </row>
    <row r="157" spans="1:17" s="281" customFormat="1" x14ac:dyDescent="0.2">
      <c r="A157" s="241"/>
      <c r="H157" s="282"/>
      <c r="I157" s="287"/>
      <c r="J157" s="287"/>
      <c r="K157" s="282"/>
      <c r="L157" s="284"/>
      <c r="M157" s="285"/>
      <c r="N157" s="286"/>
      <c r="O157" s="286"/>
      <c r="P157" s="286"/>
      <c r="Q157" s="286"/>
    </row>
    <row r="158" spans="1:17" s="281" customFormat="1" x14ac:dyDescent="0.2">
      <c r="A158" s="241"/>
      <c r="H158" s="282"/>
      <c r="I158" s="287"/>
      <c r="J158" s="287"/>
      <c r="K158" s="282"/>
      <c r="L158" s="284"/>
      <c r="M158" s="285"/>
      <c r="N158" s="286"/>
      <c r="O158" s="286"/>
      <c r="P158" s="286"/>
      <c r="Q158" s="286"/>
    </row>
    <row r="159" spans="1:17" s="281" customFormat="1" x14ac:dyDescent="0.2">
      <c r="A159" s="241"/>
      <c r="H159" s="282"/>
      <c r="I159" s="287"/>
      <c r="J159" s="287"/>
      <c r="K159" s="282"/>
      <c r="L159" s="284"/>
      <c r="M159" s="285"/>
      <c r="N159" s="286"/>
      <c r="O159" s="286"/>
      <c r="P159" s="286"/>
      <c r="Q159" s="286"/>
    </row>
    <row r="160" spans="1:17" s="281" customFormat="1" x14ac:dyDescent="0.2">
      <c r="A160" s="241"/>
      <c r="H160" s="282"/>
      <c r="I160" s="287"/>
      <c r="J160" s="287"/>
      <c r="K160" s="282"/>
      <c r="L160" s="284"/>
      <c r="M160" s="285"/>
      <c r="N160" s="286"/>
      <c r="O160" s="286"/>
      <c r="P160" s="286"/>
      <c r="Q160" s="286"/>
    </row>
    <row r="161" spans="1:17" s="281" customFormat="1" x14ac:dyDescent="0.2">
      <c r="A161" s="241"/>
      <c r="H161" s="282"/>
      <c r="I161" s="287"/>
      <c r="J161" s="287"/>
      <c r="K161" s="282"/>
      <c r="L161" s="284"/>
      <c r="M161" s="285"/>
      <c r="N161" s="286"/>
      <c r="O161" s="286"/>
      <c r="P161" s="286"/>
      <c r="Q161" s="286"/>
    </row>
    <row r="162" spans="1:17" s="281" customFormat="1" x14ac:dyDescent="0.2">
      <c r="A162" s="241"/>
      <c r="H162" s="282"/>
      <c r="I162" s="287"/>
      <c r="J162" s="287"/>
      <c r="K162" s="282"/>
      <c r="L162" s="284"/>
      <c r="M162" s="285"/>
      <c r="N162" s="286"/>
      <c r="O162" s="286"/>
      <c r="P162" s="286"/>
      <c r="Q162" s="286"/>
    </row>
    <row r="163" spans="1:17" s="281" customFormat="1" x14ac:dyDescent="0.2">
      <c r="A163" s="241"/>
      <c r="H163" s="282"/>
      <c r="I163" s="287"/>
      <c r="J163" s="287"/>
      <c r="K163" s="282"/>
      <c r="L163" s="284"/>
      <c r="M163" s="285"/>
      <c r="N163" s="286"/>
      <c r="O163" s="286"/>
      <c r="P163" s="286"/>
      <c r="Q163" s="286"/>
    </row>
    <row r="164" spans="1:17" s="281" customFormat="1" x14ac:dyDescent="0.2">
      <c r="A164" s="241"/>
      <c r="H164" s="282"/>
      <c r="I164" s="287"/>
      <c r="J164" s="287"/>
      <c r="K164" s="282"/>
      <c r="L164" s="284"/>
      <c r="M164" s="285"/>
      <c r="N164" s="286"/>
      <c r="O164" s="286"/>
      <c r="P164" s="286"/>
      <c r="Q164" s="286"/>
    </row>
    <row r="165" spans="1:17" s="281" customFormat="1" x14ac:dyDescent="0.2">
      <c r="A165" s="241"/>
      <c r="H165" s="282"/>
      <c r="I165" s="287"/>
      <c r="J165" s="287"/>
      <c r="K165" s="282"/>
      <c r="L165" s="284"/>
      <c r="M165" s="285"/>
      <c r="N165" s="286"/>
      <c r="O165" s="286"/>
      <c r="P165" s="286"/>
      <c r="Q165" s="286"/>
    </row>
    <row r="166" spans="1:17" s="281" customFormat="1" x14ac:dyDescent="0.2">
      <c r="A166" s="241"/>
      <c r="H166" s="282"/>
      <c r="I166" s="287"/>
      <c r="J166" s="287"/>
      <c r="K166" s="282"/>
      <c r="L166" s="284"/>
      <c r="M166" s="285"/>
      <c r="N166" s="286"/>
      <c r="O166" s="286"/>
      <c r="P166" s="286"/>
      <c r="Q166" s="286"/>
    </row>
    <row r="167" spans="1:17" s="281" customFormat="1" x14ac:dyDescent="0.2">
      <c r="A167" s="241"/>
      <c r="H167" s="282"/>
      <c r="I167" s="287"/>
      <c r="J167" s="287"/>
      <c r="K167" s="282"/>
      <c r="L167" s="284"/>
      <c r="M167" s="285"/>
      <c r="N167" s="286"/>
      <c r="O167" s="286"/>
      <c r="P167" s="286"/>
      <c r="Q167" s="286"/>
    </row>
    <row r="168" spans="1:17" s="281" customFormat="1" x14ac:dyDescent="0.2">
      <c r="A168" s="241"/>
      <c r="H168" s="282"/>
      <c r="I168" s="287"/>
      <c r="J168" s="287"/>
      <c r="K168" s="282"/>
      <c r="L168" s="284"/>
      <c r="M168" s="285"/>
      <c r="N168" s="286"/>
      <c r="O168" s="286"/>
      <c r="P168" s="286"/>
      <c r="Q168" s="286"/>
    </row>
    <row r="169" spans="1:17" s="281" customFormat="1" x14ac:dyDescent="0.2">
      <c r="A169" s="241"/>
      <c r="H169" s="282"/>
      <c r="I169" s="287"/>
      <c r="J169" s="287"/>
      <c r="K169" s="282"/>
      <c r="L169" s="284"/>
      <c r="M169" s="285"/>
      <c r="N169" s="286"/>
      <c r="O169" s="286"/>
      <c r="P169" s="286"/>
      <c r="Q169" s="286"/>
    </row>
    <row r="170" spans="1:17" s="281" customFormat="1" x14ac:dyDescent="0.2">
      <c r="A170" s="241"/>
      <c r="H170" s="282"/>
      <c r="I170" s="287"/>
      <c r="J170" s="287"/>
      <c r="K170" s="282"/>
      <c r="L170" s="284"/>
      <c r="M170" s="285"/>
      <c r="N170" s="286"/>
      <c r="O170" s="286"/>
      <c r="P170" s="286"/>
      <c r="Q170" s="286"/>
    </row>
    <row r="171" spans="1:17" s="281" customFormat="1" x14ac:dyDescent="0.2">
      <c r="A171" s="241"/>
      <c r="H171" s="282"/>
      <c r="I171" s="287"/>
      <c r="J171" s="287"/>
      <c r="K171" s="282"/>
      <c r="L171" s="284"/>
      <c r="M171" s="285"/>
      <c r="N171" s="286"/>
      <c r="O171" s="286"/>
      <c r="P171" s="286"/>
      <c r="Q171" s="286"/>
    </row>
    <row r="172" spans="1:17" s="281" customFormat="1" x14ac:dyDescent="0.2">
      <c r="A172" s="241"/>
      <c r="H172" s="282"/>
      <c r="I172" s="287"/>
      <c r="J172" s="287"/>
      <c r="K172" s="282"/>
      <c r="L172" s="284"/>
      <c r="M172" s="285"/>
      <c r="N172" s="286"/>
      <c r="O172" s="286"/>
      <c r="P172" s="286"/>
      <c r="Q172" s="286"/>
    </row>
    <row r="173" spans="1:17" s="281" customFormat="1" x14ac:dyDescent="0.2">
      <c r="A173" s="241"/>
      <c r="H173" s="282"/>
      <c r="I173" s="287"/>
      <c r="J173" s="287"/>
      <c r="K173" s="282"/>
      <c r="L173" s="284"/>
      <c r="M173" s="285"/>
      <c r="N173" s="286"/>
      <c r="O173" s="286"/>
      <c r="P173" s="286"/>
      <c r="Q173" s="286"/>
    </row>
    <row r="174" spans="1:17" s="281" customFormat="1" x14ac:dyDescent="0.2">
      <c r="A174" s="241"/>
      <c r="H174" s="282"/>
      <c r="I174" s="287"/>
      <c r="J174" s="287"/>
      <c r="K174" s="282"/>
      <c r="L174" s="284"/>
      <c r="M174" s="285"/>
      <c r="N174" s="286"/>
      <c r="O174" s="286"/>
      <c r="P174" s="286"/>
      <c r="Q174" s="286"/>
    </row>
    <row r="175" spans="1:17" s="281" customFormat="1" x14ac:dyDescent="0.2">
      <c r="A175" s="241"/>
      <c r="H175" s="282"/>
      <c r="I175" s="287"/>
      <c r="J175" s="287"/>
      <c r="K175" s="282"/>
      <c r="L175" s="284"/>
      <c r="M175" s="285"/>
      <c r="N175" s="286"/>
      <c r="O175" s="286"/>
      <c r="P175" s="286"/>
      <c r="Q175" s="286"/>
    </row>
    <row r="176" spans="1:17" s="281" customFormat="1" x14ac:dyDescent="0.2">
      <c r="A176" s="241"/>
      <c r="H176" s="282"/>
      <c r="I176" s="287"/>
      <c r="J176" s="287"/>
      <c r="K176" s="282"/>
      <c r="L176" s="284"/>
      <c r="M176" s="285"/>
      <c r="N176" s="286"/>
      <c r="O176" s="286"/>
      <c r="P176" s="286"/>
      <c r="Q176" s="286"/>
    </row>
    <row r="177" spans="1:17" s="281" customFormat="1" x14ac:dyDescent="0.2">
      <c r="A177" s="241"/>
      <c r="H177" s="282"/>
      <c r="I177" s="287"/>
      <c r="J177" s="287"/>
      <c r="K177" s="282"/>
      <c r="L177" s="284"/>
      <c r="M177" s="285"/>
      <c r="N177" s="286"/>
      <c r="O177" s="286"/>
      <c r="P177" s="286"/>
      <c r="Q177" s="286"/>
    </row>
  </sheetData>
  <sheetProtection selectLockedCells="1"/>
  <autoFilter ref="A8:Q59" xr:uid="{00000000-0001-0000-0E00-000000000000}"/>
  <mergeCells count="5">
    <mergeCell ref="N60:O60"/>
    <mergeCell ref="P60:Q60"/>
    <mergeCell ref="A1:Q1"/>
    <mergeCell ref="I2:L2"/>
    <mergeCell ref="P2:Q2"/>
  </mergeCells>
  <phoneticPr fontId="57" type="noConversion"/>
  <printOptions horizontalCentered="1"/>
  <pageMargins left="0.19685039370078741" right="0.19685039370078741" top="0.78740157480314965" bottom="0.78740157480314965" header="0.51181102362204722" footer="0.51181102362204722"/>
  <pageSetup paperSize="9" scale="67" fitToHeight="0" orientation="landscape" r:id="rId1"/>
  <headerFooter alignWithMargins="0">
    <oddHeader>&amp;CReinigung Zweckverband Gymnasium Oberhaching</oddHeader>
    <oddFooter>&amp;CSeite &amp;P von &amp;N Seiten</oddFooter>
  </headerFooter>
  <rowBreaks count="1" manualBreakCount="1">
    <brk id="33"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tabColor theme="6" tint="0.39997558519241921"/>
    <pageSetUpPr fitToPage="1"/>
  </sheetPr>
  <dimension ref="A1:Q177"/>
  <sheetViews>
    <sheetView zoomScale="90" zoomScaleNormal="90" zoomScaleSheetLayoutView="80" zoomScalePageLayoutView="70" workbookViewId="0">
      <selection activeCell="F3" sqref="F3"/>
    </sheetView>
  </sheetViews>
  <sheetFormatPr baseColWidth="10" defaultColWidth="11.44140625" defaultRowHeight="12.6" x14ac:dyDescent="0.2"/>
  <cols>
    <col min="1" max="1" width="9.33203125" style="241" customWidth="1"/>
    <col min="2" max="2" width="8.109375" style="281" customWidth="1"/>
    <col min="3" max="3" width="7.6640625" style="281" customWidth="1"/>
    <col min="4" max="4" width="29.44140625" style="241" customWidth="1"/>
    <col min="5" max="5" width="7.109375" style="281" customWidth="1"/>
    <col min="6" max="6" width="10.44140625" style="281" customWidth="1"/>
    <col min="7" max="7" width="17.44140625" style="281" customWidth="1"/>
    <col min="8" max="8" width="15.5546875" style="282" customWidth="1"/>
    <col min="9" max="9" width="8.33203125" style="287" customWidth="1"/>
    <col min="10" max="10" width="8.88671875" style="287" bestFit="1" customWidth="1"/>
    <col min="11" max="11" width="17.88671875" style="282" customWidth="1"/>
    <col min="12" max="12" width="12.109375" style="284" customWidth="1"/>
    <col min="13" max="13" width="12.33203125" style="285" customWidth="1"/>
    <col min="14" max="14" width="9.88671875" style="286" customWidth="1"/>
    <col min="15" max="15" width="13.5546875" style="286" customWidth="1"/>
    <col min="16" max="16" width="18.109375" style="286" customWidth="1"/>
    <col min="17" max="16384" width="11.44140625" style="241"/>
  </cols>
  <sheetData>
    <row r="1" spans="1:17" ht="21" x14ac:dyDescent="0.2">
      <c r="A1" s="457" t="s">
        <v>767</v>
      </c>
      <c r="B1" s="457"/>
      <c r="C1" s="457"/>
      <c r="D1" s="457"/>
      <c r="E1" s="457"/>
      <c r="F1" s="457"/>
      <c r="G1" s="457"/>
      <c r="H1" s="457"/>
      <c r="I1" s="457"/>
      <c r="J1" s="457"/>
      <c r="K1" s="457"/>
      <c r="L1" s="457"/>
      <c r="M1" s="457"/>
      <c r="N1" s="457"/>
      <c r="O1" s="457"/>
      <c r="P1" s="457"/>
      <c r="Q1" s="240"/>
    </row>
    <row r="2" spans="1:17" s="248" customFormat="1" ht="46.2" customHeight="1" x14ac:dyDescent="0.3">
      <c r="A2" s="242" t="s">
        <v>2</v>
      </c>
      <c r="B2" s="125" t="str">
        <f>Kunde</f>
        <v>Zweckverband Staatliches Gymnasium Oberhaching</v>
      </c>
      <c r="C2" s="126"/>
      <c r="D2" s="125"/>
      <c r="E2" s="243"/>
      <c r="F2" s="243"/>
      <c r="G2" s="244"/>
      <c r="H2" s="245" t="s">
        <v>3</v>
      </c>
      <c r="I2" s="512">
        <f>Basisinfo!E5</f>
        <v>0</v>
      </c>
      <c r="J2" s="512"/>
      <c r="K2" s="512"/>
      <c r="L2" s="512"/>
      <c r="M2" s="246"/>
      <c r="N2" s="245" t="s">
        <v>1</v>
      </c>
      <c r="O2" s="514">
        <f>Basisinfo!E3</f>
        <v>0</v>
      </c>
      <c r="P2" s="514"/>
    </row>
    <row r="3" spans="1:17" s="248" customFormat="1" ht="19.2" customHeight="1" x14ac:dyDescent="0.3">
      <c r="A3" s="244" t="s">
        <v>5</v>
      </c>
      <c r="B3" s="125" t="s">
        <v>751</v>
      </c>
      <c r="C3" s="126"/>
      <c r="D3" s="125"/>
      <c r="E3" s="243"/>
      <c r="F3" s="243"/>
      <c r="G3" s="243"/>
      <c r="H3" s="243"/>
      <c r="I3" s="243"/>
      <c r="J3" s="243"/>
      <c r="K3" s="243"/>
      <c r="L3" s="243"/>
      <c r="M3" s="243"/>
      <c r="N3" s="245"/>
      <c r="O3" s="245"/>
      <c r="P3" s="245"/>
    </row>
    <row r="4" spans="1:17" s="248" customFormat="1" ht="3.6" customHeight="1" x14ac:dyDescent="0.3">
      <c r="E4" s="243"/>
      <c r="F4" s="243"/>
      <c r="L4" s="252"/>
      <c r="M4" s="246"/>
      <c r="N4" s="247"/>
      <c r="O4" s="247"/>
      <c r="P4" s="294"/>
    </row>
    <row r="5" spans="1:17" s="248" customFormat="1" ht="3.6" customHeight="1" x14ac:dyDescent="0.3">
      <c r="A5" s="244"/>
      <c r="B5" s="244"/>
      <c r="C5" s="242"/>
      <c r="D5" s="244"/>
      <c r="E5" s="243"/>
      <c r="F5" s="243"/>
      <c r="H5" s="249"/>
      <c r="I5" s="250"/>
      <c r="J5" s="251"/>
      <c r="K5" s="249"/>
      <c r="L5" s="252"/>
      <c r="M5" s="246"/>
      <c r="N5" s="247"/>
      <c r="O5" s="247"/>
      <c r="P5" s="252"/>
    </row>
    <row r="6" spans="1:17" ht="24" customHeight="1" x14ac:dyDescent="0.2">
      <c r="A6" s="164"/>
      <c r="B6" s="164"/>
      <c r="C6" s="164"/>
      <c r="D6" s="164"/>
      <c r="E6" s="164"/>
      <c r="F6" s="164"/>
      <c r="G6" s="165" t="s">
        <v>316</v>
      </c>
      <c r="H6" s="166">
        <f>SUBTOTAL(9,H9:H559)</f>
        <v>2416.0199999999995</v>
      </c>
      <c r="I6" s="164"/>
      <c r="J6" s="164"/>
      <c r="K6" s="166">
        <f>SUBTOTAL(9,K9:K559)</f>
        <v>2305.37</v>
      </c>
      <c r="L6" s="167">
        <f>IF(ISERROR(K6/M6),0,(K6/M6))</f>
        <v>0</v>
      </c>
      <c r="M6" s="168">
        <f>SUBTOTAL(9,M9:M559)</f>
        <v>0</v>
      </c>
      <c r="N6" s="164"/>
      <c r="O6" s="164"/>
      <c r="P6" s="169">
        <f>SUBTOTAL(9,P9:P559)</f>
        <v>0</v>
      </c>
    </row>
    <row r="7" spans="1:17" ht="24.6" customHeight="1" x14ac:dyDescent="0.2">
      <c r="A7" s="170"/>
      <c r="B7" s="170"/>
      <c r="C7" s="170"/>
      <c r="D7" s="170"/>
      <c r="E7" s="170"/>
      <c r="F7" s="254"/>
      <c r="G7" s="171" t="s">
        <v>317</v>
      </c>
      <c r="H7" s="172">
        <f>SUM(H$9:H$559)</f>
        <v>2416.0199999999995</v>
      </c>
      <c r="I7" s="170"/>
      <c r="J7" s="170"/>
      <c r="K7" s="172">
        <f>SUM(K$9:K$559)</f>
        <v>2305.37</v>
      </c>
      <c r="L7" s="173">
        <f>IF(ISERROR(K7/M7),0,(K7/M7))</f>
        <v>0</v>
      </c>
      <c r="M7" s="174">
        <f>SUM(M$9:M$559)</f>
        <v>0</v>
      </c>
      <c r="N7" s="170"/>
      <c r="O7" s="170"/>
      <c r="P7" s="255">
        <f>SUM(P$9:P$559)</f>
        <v>0</v>
      </c>
    </row>
    <row r="8" spans="1:17" s="262" customFormat="1" ht="42" customHeight="1" x14ac:dyDescent="0.3">
      <c r="A8" s="351" t="s">
        <v>158</v>
      </c>
      <c r="B8" s="351" t="s">
        <v>159</v>
      </c>
      <c r="C8" s="351" t="s">
        <v>160</v>
      </c>
      <c r="D8" s="351" t="s">
        <v>161</v>
      </c>
      <c r="E8" s="351" t="s">
        <v>283</v>
      </c>
      <c r="F8" s="351" t="s">
        <v>325</v>
      </c>
      <c r="G8" s="351" t="s">
        <v>320</v>
      </c>
      <c r="H8" s="352" t="s">
        <v>17</v>
      </c>
      <c r="I8" s="352" t="s">
        <v>139</v>
      </c>
      <c r="J8" s="352" t="s">
        <v>162</v>
      </c>
      <c r="K8" s="352" t="s">
        <v>163</v>
      </c>
      <c r="L8" s="354" t="s">
        <v>164</v>
      </c>
      <c r="M8" s="355" t="s">
        <v>165</v>
      </c>
      <c r="N8" s="356" t="s">
        <v>166</v>
      </c>
      <c r="O8" s="356" t="s">
        <v>321</v>
      </c>
      <c r="P8" s="356" t="s">
        <v>167</v>
      </c>
    </row>
    <row r="9" spans="1:17" s="269" customFormat="1" ht="19.5" customHeight="1" x14ac:dyDescent="0.25">
      <c r="A9" s="295" t="str">
        <f>'Kalk UHR Turnhalle'!A9</f>
        <v>TH</v>
      </c>
      <c r="B9" s="295" t="str">
        <f>'Kalk UHR Turnhalle'!B9</f>
        <v>EG</v>
      </c>
      <c r="C9" s="295">
        <f>'Kalk UHR Turnhalle'!C9</f>
        <v>0</v>
      </c>
      <c r="D9" s="295" t="str">
        <f>'Kalk UHR Turnhalle'!D9</f>
        <v>Windfang</v>
      </c>
      <c r="E9" s="456" t="str">
        <f>'Kalk UHR Turnhalle'!E9</f>
        <v>E</v>
      </c>
      <c r="F9" s="263" t="str">
        <f>IF(E9="Z","Z kR",CONCATENATE(E9," ","J1"))</f>
        <v>E J1</v>
      </c>
      <c r="G9" s="265" t="str">
        <f>'Kalk UHR Turnhalle'!G9</f>
        <v>Sauberlaufzone</v>
      </c>
      <c r="H9" s="127">
        <f>'Kalk UHR Turnhalle'!H9</f>
        <v>7.3</v>
      </c>
      <c r="I9" s="263" t="str">
        <f>VLOOKUP(F9,'Leistungswerte GR'!$C$6:$F$79,3,FALSE)</f>
        <v>J1</v>
      </c>
      <c r="J9" s="330">
        <f>VLOOKUP(I9,'Turnus BY'!D$10:E$26,2,FALSE)</f>
        <v>1</v>
      </c>
      <c r="K9" s="127">
        <f t="shared" ref="K9:K59" si="0">+H9*J9</f>
        <v>7.3</v>
      </c>
      <c r="L9" s="266">
        <f>VLOOKUP(F9,'Leistungswerte GR'!$C$6:$F$79,4,FALSE)</f>
        <v>0</v>
      </c>
      <c r="M9" s="267">
        <f t="shared" ref="M9:M59" si="1">IF(ISERROR(K9/L9),0,K9/L9)</f>
        <v>0</v>
      </c>
      <c r="N9" s="422">
        <f>'SVS GR'!$F$77</f>
        <v>0</v>
      </c>
      <c r="O9" s="128">
        <f t="shared" ref="O9:O59" si="2">IF(ISERROR(H9/L9*N9),0,H9/L9*N9)</f>
        <v>0</v>
      </c>
      <c r="P9" s="268">
        <f t="shared" ref="P9:P59" si="3">+M9*N9</f>
        <v>0</v>
      </c>
    </row>
    <row r="10" spans="1:17" s="269" customFormat="1" ht="19.5" customHeight="1" x14ac:dyDescent="0.25">
      <c r="A10" s="295" t="str">
        <f>'Kalk UHR Turnhalle'!A10</f>
        <v>TH</v>
      </c>
      <c r="B10" s="295" t="str">
        <f>'Kalk UHR Turnhalle'!B10</f>
        <v>EG</v>
      </c>
      <c r="C10" s="295">
        <f>'Kalk UHR Turnhalle'!C10</f>
        <v>0</v>
      </c>
      <c r="D10" s="295" t="str">
        <f>'Kalk UHR Turnhalle'!D10</f>
        <v>Vorraum</v>
      </c>
      <c r="E10" s="456" t="str">
        <f>'Kalk UHR Turnhalle'!E10</f>
        <v>A</v>
      </c>
      <c r="F10" s="263" t="str">
        <f t="shared" ref="F10:F59" si="4">IF(E10="Z","Z kR",CONCATENATE(E10," ","J1"))</f>
        <v>A J1</v>
      </c>
      <c r="G10" s="265" t="str">
        <f>'Kalk UHR Turnhalle'!G10</f>
        <v>Linoleum</v>
      </c>
      <c r="H10" s="127">
        <f>'Kalk UHR Turnhalle'!H10</f>
        <v>83.9</v>
      </c>
      <c r="I10" s="263" t="str">
        <f>VLOOKUP(F10,'Leistungswerte GR'!$C$6:$F$79,3,FALSE)</f>
        <v>J1</v>
      </c>
      <c r="J10" s="330">
        <f>VLOOKUP(I10,'Turnus BY'!D$10:E$26,2,FALSE)</f>
        <v>1</v>
      </c>
      <c r="K10" s="127">
        <f t="shared" si="0"/>
        <v>83.9</v>
      </c>
      <c r="L10" s="266">
        <f>VLOOKUP(F10,'Leistungswerte GR'!$C$6:$F$79,4,FALSE)</f>
        <v>0</v>
      </c>
      <c r="M10" s="267">
        <f t="shared" si="1"/>
        <v>0</v>
      </c>
      <c r="N10" s="422">
        <f>'SVS GR'!$F$77</f>
        <v>0</v>
      </c>
      <c r="O10" s="128">
        <f t="shared" si="2"/>
        <v>0</v>
      </c>
      <c r="P10" s="268">
        <f t="shared" si="3"/>
        <v>0</v>
      </c>
    </row>
    <row r="11" spans="1:17" s="269" customFormat="1" ht="19.5" customHeight="1" x14ac:dyDescent="0.25">
      <c r="A11" s="295" t="str">
        <f>'Kalk UHR Turnhalle'!A11</f>
        <v>TH</v>
      </c>
      <c r="B11" s="295" t="str">
        <f>'Kalk UHR Turnhalle'!B11</f>
        <v>EG</v>
      </c>
      <c r="C11" s="295" t="str">
        <f>'Kalk UHR Turnhalle'!C11</f>
        <v>D103</v>
      </c>
      <c r="D11" s="295" t="str">
        <f>'Kalk UHR Turnhalle'!D11</f>
        <v>WC H</v>
      </c>
      <c r="E11" s="456" t="str">
        <f>'Kalk UHR Turnhalle'!E11</f>
        <v>S</v>
      </c>
      <c r="F11" s="263" t="str">
        <f t="shared" si="4"/>
        <v>S J1</v>
      </c>
      <c r="G11" s="265" t="str">
        <f>'Kalk UHR Turnhalle'!G11</f>
        <v>Fliesen</v>
      </c>
      <c r="H11" s="127">
        <f>'Kalk UHR Turnhalle'!H11</f>
        <v>11.13</v>
      </c>
      <c r="I11" s="263" t="str">
        <f>VLOOKUP(F11,'Leistungswerte GR'!$C$6:$F$79,3,FALSE)</f>
        <v>J1</v>
      </c>
      <c r="J11" s="330">
        <f>VLOOKUP(I11,'Turnus BY'!D$10:E$26,2,FALSE)</f>
        <v>1</v>
      </c>
      <c r="K11" s="127">
        <f t="shared" si="0"/>
        <v>11.13</v>
      </c>
      <c r="L11" s="266">
        <f>VLOOKUP(F11,'Leistungswerte GR'!$C$6:$F$79,4,FALSE)</f>
        <v>0</v>
      </c>
      <c r="M11" s="267">
        <f t="shared" si="1"/>
        <v>0</v>
      </c>
      <c r="N11" s="422">
        <f>'SVS GR'!$F$77</f>
        <v>0</v>
      </c>
      <c r="O11" s="128">
        <f t="shared" si="2"/>
        <v>0</v>
      </c>
      <c r="P11" s="268">
        <f t="shared" si="3"/>
        <v>0</v>
      </c>
    </row>
    <row r="12" spans="1:17" s="269" customFormat="1" ht="19.5" customHeight="1" x14ac:dyDescent="0.25">
      <c r="A12" s="295" t="str">
        <f>'Kalk UHR Turnhalle'!A12</f>
        <v>TH</v>
      </c>
      <c r="B12" s="295" t="str">
        <f>'Kalk UHR Turnhalle'!B12</f>
        <v>EG</v>
      </c>
      <c r="C12" s="295" t="str">
        <f>'Kalk UHR Turnhalle'!C12</f>
        <v>D102</v>
      </c>
      <c r="D12" s="295" t="str">
        <f>'Kalk UHR Turnhalle'!D12</f>
        <v>WC D</v>
      </c>
      <c r="E12" s="456" t="str">
        <f>'Kalk UHR Turnhalle'!E12</f>
        <v>S</v>
      </c>
      <c r="F12" s="263" t="str">
        <f t="shared" si="4"/>
        <v>S J1</v>
      </c>
      <c r="G12" s="265" t="str">
        <f>'Kalk UHR Turnhalle'!G12</f>
        <v>Fliesen</v>
      </c>
      <c r="H12" s="127">
        <f>'Kalk UHR Turnhalle'!H12</f>
        <v>11.15</v>
      </c>
      <c r="I12" s="263" t="str">
        <f>VLOOKUP(F12,'Leistungswerte GR'!$C$6:$F$79,3,FALSE)</f>
        <v>J1</v>
      </c>
      <c r="J12" s="330">
        <f>VLOOKUP(I12,'Turnus BY'!D$10:E$26,2,FALSE)</f>
        <v>1</v>
      </c>
      <c r="K12" s="127">
        <f t="shared" si="0"/>
        <v>11.15</v>
      </c>
      <c r="L12" s="266">
        <f>VLOOKUP(F12,'Leistungswerte GR'!$C$6:$F$79,4,FALSE)</f>
        <v>0</v>
      </c>
      <c r="M12" s="267">
        <f t="shared" si="1"/>
        <v>0</v>
      </c>
      <c r="N12" s="422">
        <f>'SVS GR'!$F$77</f>
        <v>0</v>
      </c>
      <c r="O12" s="128">
        <f t="shared" si="2"/>
        <v>0</v>
      </c>
      <c r="P12" s="268">
        <f t="shared" si="3"/>
        <v>0</v>
      </c>
    </row>
    <row r="13" spans="1:17" s="269" customFormat="1" ht="19.5" customHeight="1" x14ac:dyDescent="0.25">
      <c r="A13" s="295" t="str">
        <f>'Kalk UHR Turnhalle'!A13</f>
        <v>TH</v>
      </c>
      <c r="B13" s="295" t="str">
        <f>'Kalk UHR Turnhalle'!B13</f>
        <v>EG</v>
      </c>
      <c r="C13" s="295" t="str">
        <f>'Kalk UHR Turnhalle'!C13</f>
        <v>D112</v>
      </c>
      <c r="D13" s="295" t="str">
        <f>'Kalk UHR Turnhalle'!D13</f>
        <v>Umkleide</v>
      </c>
      <c r="E13" s="456" t="str">
        <f>'Kalk UHR Turnhalle'!E13</f>
        <v>H</v>
      </c>
      <c r="F13" s="263" t="str">
        <f t="shared" si="4"/>
        <v>H J1</v>
      </c>
      <c r="G13" s="265" t="str">
        <f>'Kalk UHR Turnhalle'!G13</f>
        <v>Linoleum</v>
      </c>
      <c r="H13" s="127">
        <f>'Kalk UHR Turnhalle'!H13</f>
        <v>23.04</v>
      </c>
      <c r="I13" s="263" t="str">
        <f>VLOOKUP(F13,'Leistungswerte GR'!$C$6:$F$79,3,FALSE)</f>
        <v>J1</v>
      </c>
      <c r="J13" s="330">
        <f>VLOOKUP(I13,'Turnus BY'!D$10:E$26,2,FALSE)</f>
        <v>1</v>
      </c>
      <c r="K13" s="127">
        <f t="shared" si="0"/>
        <v>23.04</v>
      </c>
      <c r="L13" s="266">
        <f>VLOOKUP(F13,'Leistungswerte GR'!$C$6:$F$79,4,FALSE)</f>
        <v>0</v>
      </c>
      <c r="M13" s="267">
        <f t="shared" si="1"/>
        <v>0</v>
      </c>
      <c r="N13" s="422">
        <f>'SVS GR'!$F$77</f>
        <v>0</v>
      </c>
      <c r="O13" s="128">
        <f t="shared" si="2"/>
        <v>0</v>
      </c>
      <c r="P13" s="268">
        <f t="shared" si="3"/>
        <v>0</v>
      </c>
    </row>
    <row r="14" spans="1:17" s="269" customFormat="1" ht="19.5" customHeight="1" x14ac:dyDescent="0.25">
      <c r="A14" s="295" t="str">
        <f>'Kalk UHR Turnhalle'!A14</f>
        <v>TH</v>
      </c>
      <c r="B14" s="295" t="str">
        <f>'Kalk UHR Turnhalle'!B14</f>
        <v>EG</v>
      </c>
      <c r="C14" s="295" t="str">
        <f>'Kalk UHR Turnhalle'!C14</f>
        <v>D112</v>
      </c>
      <c r="D14" s="295" t="str">
        <f>'Kalk UHR Turnhalle'!D14</f>
        <v>Nebenraum Umkleide</v>
      </c>
      <c r="E14" s="456" t="str">
        <f>'Kalk UHR Turnhalle'!E14</f>
        <v>V</v>
      </c>
      <c r="F14" s="263" t="str">
        <f t="shared" si="4"/>
        <v>V J1</v>
      </c>
      <c r="G14" s="265" t="str">
        <f>'Kalk UHR Turnhalle'!G14</f>
        <v>Linoleum</v>
      </c>
      <c r="H14" s="127">
        <f>'Kalk UHR Turnhalle'!H14</f>
        <v>2.12</v>
      </c>
      <c r="I14" s="263" t="str">
        <f>VLOOKUP(F14,'Leistungswerte GR'!$C$6:$F$79,3,FALSE)</f>
        <v>J1</v>
      </c>
      <c r="J14" s="330">
        <f>VLOOKUP(I14,'Turnus BY'!D$10:E$26,2,FALSE)</f>
        <v>1</v>
      </c>
      <c r="K14" s="127">
        <f t="shared" si="0"/>
        <v>2.12</v>
      </c>
      <c r="L14" s="266">
        <f>VLOOKUP(F14,'Leistungswerte GR'!$C$6:$F$79,4,FALSE)</f>
        <v>0</v>
      </c>
      <c r="M14" s="267">
        <f t="shared" si="1"/>
        <v>0</v>
      </c>
      <c r="N14" s="422">
        <f>'SVS GR'!$F$77</f>
        <v>0</v>
      </c>
      <c r="O14" s="128">
        <f t="shared" si="2"/>
        <v>0</v>
      </c>
      <c r="P14" s="268">
        <f t="shared" si="3"/>
        <v>0</v>
      </c>
    </row>
    <row r="15" spans="1:17" s="269" customFormat="1" ht="19.5" customHeight="1" x14ac:dyDescent="0.25">
      <c r="A15" s="295" t="str">
        <f>'Kalk UHR Turnhalle'!A15</f>
        <v>TH</v>
      </c>
      <c r="B15" s="295" t="str">
        <f>'Kalk UHR Turnhalle'!B15</f>
        <v>EG</v>
      </c>
      <c r="C15" s="295" t="str">
        <f>'Kalk UHR Turnhalle'!C15</f>
        <v>D112</v>
      </c>
      <c r="D15" s="295" t="str">
        <f>'Kalk UHR Turnhalle'!D15</f>
        <v>Sanitär/Dusche/WC</v>
      </c>
      <c r="E15" s="456" t="str">
        <f>'Kalk UHR Turnhalle'!E15</f>
        <v>S</v>
      </c>
      <c r="F15" s="263" t="str">
        <f t="shared" si="4"/>
        <v>S J1</v>
      </c>
      <c r="G15" s="265" t="str">
        <f>'Kalk UHR Turnhalle'!G15</f>
        <v>Fliesen</v>
      </c>
      <c r="H15" s="127">
        <f>'Kalk UHR Turnhalle'!H15</f>
        <v>14.86</v>
      </c>
      <c r="I15" s="263" t="str">
        <f>VLOOKUP(F15,'Leistungswerte GR'!$C$6:$F$79,3,FALSE)</f>
        <v>J1</v>
      </c>
      <c r="J15" s="330">
        <f>VLOOKUP(I15,'Turnus BY'!D$10:E$26,2,FALSE)</f>
        <v>1</v>
      </c>
      <c r="K15" s="127">
        <f t="shared" si="0"/>
        <v>14.86</v>
      </c>
      <c r="L15" s="266">
        <f>VLOOKUP(F15,'Leistungswerte GR'!$C$6:$F$79,4,FALSE)</f>
        <v>0</v>
      </c>
      <c r="M15" s="267">
        <f t="shared" si="1"/>
        <v>0</v>
      </c>
      <c r="N15" s="422">
        <f>'SVS GR'!$F$77</f>
        <v>0</v>
      </c>
      <c r="O15" s="128">
        <f t="shared" si="2"/>
        <v>0</v>
      </c>
      <c r="P15" s="268">
        <f t="shared" si="3"/>
        <v>0</v>
      </c>
    </row>
    <row r="16" spans="1:17" s="269" customFormat="1" ht="19.5" customHeight="1" x14ac:dyDescent="0.25">
      <c r="A16" s="295" t="str">
        <f>'Kalk UHR Turnhalle'!A16</f>
        <v>TH</v>
      </c>
      <c r="B16" s="295" t="str">
        <f>'Kalk UHR Turnhalle'!B16</f>
        <v>EG</v>
      </c>
      <c r="C16" s="295" t="str">
        <f>'Kalk UHR Turnhalle'!C16</f>
        <v>D111</v>
      </c>
      <c r="D16" s="295" t="str">
        <f>'Kalk UHR Turnhalle'!D16</f>
        <v>Umkleide</v>
      </c>
      <c r="E16" s="456" t="str">
        <f>'Kalk UHR Turnhalle'!E16</f>
        <v>H</v>
      </c>
      <c r="F16" s="263" t="str">
        <f t="shared" si="4"/>
        <v>H J1</v>
      </c>
      <c r="G16" s="265" t="str">
        <f>'Kalk UHR Turnhalle'!G16</f>
        <v>Linoleum</v>
      </c>
      <c r="H16" s="127">
        <f>'Kalk UHR Turnhalle'!H16</f>
        <v>24.36</v>
      </c>
      <c r="I16" s="263" t="str">
        <f>VLOOKUP(F16,'Leistungswerte GR'!$C$6:$F$79,3,FALSE)</f>
        <v>J1</v>
      </c>
      <c r="J16" s="330">
        <f>VLOOKUP(I16,'Turnus BY'!D$10:E$26,2,FALSE)</f>
        <v>1</v>
      </c>
      <c r="K16" s="127">
        <f t="shared" si="0"/>
        <v>24.36</v>
      </c>
      <c r="L16" s="266">
        <f>VLOOKUP(F16,'Leistungswerte GR'!$C$6:$F$79,4,FALSE)</f>
        <v>0</v>
      </c>
      <c r="M16" s="267">
        <f t="shared" si="1"/>
        <v>0</v>
      </c>
      <c r="N16" s="422">
        <f>'SVS GR'!$F$77</f>
        <v>0</v>
      </c>
      <c r="O16" s="128">
        <f t="shared" si="2"/>
        <v>0</v>
      </c>
      <c r="P16" s="268">
        <f t="shared" si="3"/>
        <v>0</v>
      </c>
    </row>
    <row r="17" spans="1:16" s="269" customFormat="1" ht="19.5" customHeight="1" x14ac:dyDescent="0.25">
      <c r="A17" s="295" t="str">
        <f>'Kalk UHR Turnhalle'!A17</f>
        <v>TH</v>
      </c>
      <c r="B17" s="295" t="str">
        <f>'Kalk UHR Turnhalle'!B17</f>
        <v>EG</v>
      </c>
      <c r="C17" s="295" t="str">
        <f>'Kalk UHR Turnhalle'!C17</f>
        <v>D111</v>
      </c>
      <c r="D17" s="295" t="str">
        <f>'Kalk UHR Turnhalle'!D17</f>
        <v>Sanitär/Dusche/WC</v>
      </c>
      <c r="E17" s="456" t="str">
        <f>'Kalk UHR Turnhalle'!E17</f>
        <v>S</v>
      </c>
      <c r="F17" s="263" t="str">
        <f t="shared" si="4"/>
        <v>S J1</v>
      </c>
      <c r="G17" s="265" t="str">
        <f>'Kalk UHR Turnhalle'!G17</f>
        <v>Fliesen</v>
      </c>
      <c r="H17" s="127">
        <f>'Kalk UHR Turnhalle'!H17</f>
        <v>13.64</v>
      </c>
      <c r="I17" s="263" t="str">
        <f>VLOOKUP(F17,'Leistungswerte GR'!$C$6:$F$79,3,FALSE)</f>
        <v>J1</v>
      </c>
      <c r="J17" s="330">
        <f>VLOOKUP(I17,'Turnus BY'!D$10:E$26,2,FALSE)</f>
        <v>1</v>
      </c>
      <c r="K17" s="127">
        <f t="shared" si="0"/>
        <v>13.64</v>
      </c>
      <c r="L17" s="266">
        <f>VLOOKUP(F17,'Leistungswerte GR'!$C$6:$F$79,4,FALSE)</f>
        <v>0</v>
      </c>
      <c r="M17" s="267">
        <f t="shared" si="1"/>
        <v>0</v>
      </c>
      <c r="N17" s="422">
        <f>'SVS GR'!$F$77</f>
        <v>0</v>
      </c>
      <c r="O17" s="128">
        <f t="shared" si="2"/>
        <v>0</v>
      </c>
      <c r="P17" s="268">
        <f t="shared" si="3"/>
        <v>0</v>
      </c>
    </row>
    <row r="18" spans="1:16" s="269" customFormat="1" ht="19.2" customHeight="1" x14ac:dyDescent="0.25">
      <c r="A18" s="295" t="str">
        <f>'Kalk UHR Turnhalle'!A18</f>
        <v>TH</v>
      </c>
      <c r="B18" s="295" t="str">
        <f>'Kalk UHR Turnhalle'!B18</f>
        <v>EG</v>
      </c>
      <c r="C18" s="295" t="str">
        <f>'Kalk UHR Turnhalle'!C18</f>
        <v>D111</v>
      </c>
      <c r="D18" s="295" t="str">
        <f>'Kalk UHR Turnhalle'!D18</f>
        <v>Nebenraum Umkleide</v>
      </c>
      <c r="E18" s="456" t="str">
        <f>'Kalk UHR Turnhalle'!E18</f>
        <v>V</v>
      </c>
      <c r="F18" s="263" t="str">
        <f t="shared" si="4"/>
        <v>V J1</v>
      </c>
      <c r="G18" s="265" t="str">
        <f>'Kalk UHR Turnhalle'!G18</f>
        <v>Linoleum</v>
      </c>
      <c r="H18" s="127">
        <f>'Kalk UHR Turnhalle'!H18</f>
        <v>1.39</v>
      </c>
      <c r="I18" s="263" t="str">
        <f>VLOOKUP(F18,'Leistungswerte GR'!$C$6:$F$79,3,FALSE)</f>
        <v>J1</v>
      </c>
      <c r="J18" s="330">
        <f>VLOOKUP(I18,'Turnus BY'!D$10:E$26,2,FALSE)</f>
        <v>1</v>
      </c>
      <c r="K18" s="127">
        <f t="shared" si="0"/>
        <v>1.39</v>
      </c>
      <c r="L18" s="266">
        <f>VLOOKUP(F18,'Leistungswerte GR'!$C$6:$F$79,4,FALSE)</f>
        <v>0</v>
      </c>
      <c r="M18" s="267">
        <f t="shared" si="1"/>
        <v>0</v>
      </c>
      <c r="N18" s="422">
        <f>'SVS GR'!$F$77</f>
        <v>0</v>
      </c>
      <c r="O18" s="128">
        <f t="shared" si="2"/>
        <v>0</v>
      </c>
      <c r="P18" s="268">
        <f t="shared" si="3"/>
        <v>0</v>
      </c>
    </row>
    <row r="19" spans="1:16" s="269" customFormat="1" ht="19.5" customHeight="1" x14ac:dyDescent="0.25">
      <c r="A19" s="295" t="str">
        <f>'Kalk UHR Turnhalle'!A19</f>
        <v>TH</v>
      </c>
      <c r="B19" s="295" t="str">
        <f>'Kalk UHR Turnhalle'!B19</f>
        <v>EG</v>
      </c>
      <c r="C19" s="295">
        <f>'Kalk UHR Turnhalle'!C19</f>
        <v>0</v>
      </c>
      <c r="D19" s="295" t="str">
        <f>'Kalk UHR Turnhalle'!D19</f>
        <v>Flur</v>
      </c>
      <c r="E19" s="456" t="str">
        <f>'Kalk UHR Turnhalle'!E19</f>
        <v>F</v>
      </c>
      <c r="F19" s="263" t="str">
        <f t="shared" si="4"/>
        <v>F J1</v>
      </c>
      <c r="G19" s="265" t="str">
        <f>'Kalk UHR Turnhalle'!G19</f>
        <v>Linoleum</v>
      </c>
      <c r="H19" s="127">
        <f>'Kalk UHR Turnhalle'!H19</f>
        <v>19.98</v>
      </c>
      <c r="I19" s="263" t="str">
        <f>VLOOKUP(F19,'Leistungswerte GR'!$C$6:$F$79,3,FALSE)</f>
        <v>J1</v>
      </c>
      <c r="J19" s="330">
        <f>VLOOKUP(I19,'Turnus BY'!D$10:E$26,2,FALSE)</f>
        <v>1</v>
      </c>
      <c r="K19" s="127">
        <f t="shared" si="0"/>
        <v>19.98</v>
      </c>
      <c r="L19" s="266">
        <f>VLOOKUP(F19,'Leistungswerte GR'!$C$6:$F$79,4,FALSE)</f>
        <v>0</v>
      </c>
      <c r="M19" s="267">
        <f t="shared" si="1"/>
        <v>0</v>
      </c>
      <c r="N19" s="422">
        <f>'SVS GR'!$F$77</f>
        <v>0</v>
      </c>
      <c r="O19" s="128">
        <f t="shared" si="2"/>
        <v>0</v>
      </c>
      <c r="P19" s="268">
        <f t="shared" si="3"/>
        <v>0</v>
      </c>
    </row>
    <row r="20" spans="1:16" s="269" customFormat="1" ht="19.5" customHeight="1" x14ac:dyDescent="0.25">
      <c r="A20" s="295" t="str">
        <f>'Kalk UHR Turnhalle'!A20</f>
        <v>TH</v>
      </c>
      <c r="B20" s="295" t="str">
        <f>'Kalk UHR Turnhalle'!B20</f>
        <v>EG</v>
      </c>
      <c r="C20" s="295">
        <f>'Kalk UHR Turnhalle'!C20</f>
        <v>0</v>
      </c>
      <c r="D20" s="295" t="str">
        <f>'Kalk UHR Turnhalle'!D20</f>
        <v>Flur</v>
      </c>
      <c r="E20" s="456" t="str">
        <f>'Kalk UHR Turnhalle'!E20</f>
        <v>F</v>
      </c>
      <c r="F20" s="263" t="str">
        <f t="shared" si="4"/>
        <v>F J1</v>
      </c>
      <c r="G20" s="265" t="str">
        <f>'Kalk UHR Turnhalle'!G20</f>
        <v>Linoleum</v>
      </c>
      <c r="H20" s="127">
        <f>'Kalk UHR Turnhalle'!H20</f>
        <v>19.98</v>
      </c>
      <c r="I20" s="263" t="str">
        <f>VLOOKUP(F20,'Leistungswerte GR'!$C$6:$F$79,3,FALSE)</f>
        <v>J1</v>
      </c>
      <c r="J20" s="330">
        <f>VLOOKUP(I20,'Turnus BY'!D$10:E$26,2,FALSE)</f>
        <v>1</v>
      </c>
      <c r="K20" s="127">
        <f t="shared" si="0"/>
        <v>19.98</v>
      </c>
      <c r="L20" s="266">
        <f>VLOOKUP(F20,'Leistungswerte GR'!$C$6:$F$79,4,FALSE)</f>
        <v>0</v>
      </c>
      <c r="M20" s="267">
        <f t="shared" si="1"/>
        <v>0</v>
      </c>
      <c r="N20" s="422">
        <f>'SVS GR'!$F$77</f>
        <v>0</v>
      </c>
      <c r="O20" s="128">
        <f t="shared" si="2"/>
        <v>0</v>
      </c>
      <c r="P20" s="268">
        <f t="shared" si="3"/>
        <v>0</v>
      </c>
    </row>
    <row r="21" spans="1:16" s="269" customFormat="1" ht="19.5" customHeight="1" x14ac:dyDescent="0.25">
      <c r="A21" s="295" t="str">
        <f>'Kalk UHR Turnhalle'!A21</f>
        <v>TH</v>
      </c>
      <c r="B21" s="295" t="str">
        <f>'Kalk UHR Turnhalle'!B21</f>
        <v>EG</v>
      </c>
      <c r="C21" s="295" t="str">
        <f>'Kalk UHR Turnhalle'!C21</f>
        <v>D101</v>
      </c>
      <c r="D21" s="295" t="str">
        <f>'Kalk UHR Turnhalle'!D21</f>
        <v>Platzwart</v>
      </c>
      <c r="E21" s="456" t="str">
        <f>'Kalk UHR Turnhalle'!E21</f>
        <v>W</v>
      </c>
      <c r="F21" s="263" t="str">
        <f t="shared" si="4"/>
        <v>W J1</v>
      </c>
      <c r="G21" s="265" t="str">
        <f>'Kalk UHR Turnhalle'!G21</f>
        <v>Linoleum</v>
      </c>
      <c r="H21" s="127">
        <f>'Kalk UHR Turnhalle'!H21</f>
        <v>11.9</v>
      </c>
      <c r="I21" s="263" t="str">
        <f>VLOOKUP(F21,'Leistungswerte GR'!$C$6:$F$79,3,FALSE)</f>
        <v>J1</v>
      </c>
      <c r="J21" s="330">
        <f>VLOOKUP(I21,'Turnus BY'!D$10:E$26,2,FALSE)</f>
        <v>1</v>
      </c>
      <c r="K21" s="127">
        <f t="shared" si="0"/>
        <v>11.9</v>
      </c>
      <c r="L21" s="266">
        <f>VLOOKUP(F21,'Leistungswerte GR'!$C$6:$F$79,4,FALSE)</f>
        <v>0</v>
      </c>
      <c r="M21" s="267">
        <f t="shared" si="1"/>
        <v>0</v>
      </c>
      <c r="N21" s="422">
        <f>'SVS GR'!$F$77</f>
        <v>0</v>
      </c>
      <c r="O21" s="128">
        <f t="shared" si="2"/>
        <v>0</v>
      </c>
      <c r="P21" s="268">
        <f t="shared" si="3"/>
        <v>0</v>
      </c>
    </row>
    <row r="22" spans="1:16" s="269" customFormat="1" ht="19.5" customHeight="1" x14ac:dyDescent="0.25">
      <c r="A22" s="295" t="str">
        <f>'Kalk UHR Turnhalle'!A22</f>
        <v>TH</v>
      </c>
      <c r="B22" s="295" t="str">
        <f>'Kalk UHR Turnhalle'!B22</f>
        <v>EG</v>
      </c>
      <c r="C22" s="295" t="str">
        <f>'Kalk UHR Turnhalle'!C22</f>
        <v>D100</v>
      </c>
      <c r="D22" s="295" t="str">
        <f>'Kalk UHR Turnhalle'!D22</f>
        <v>Außengeräte</v>
      </c>
      <c r="E22" s="456" t="str">
        <f>'Kalk UHR Turnhalle'!E22</f>
        <v>L</v>
      </c>
      <c r="F22" s="263" t="str">
        <f t="shared" si="4"/>
        <v>L J1</v>
      </c>
      <c r="G22" s="265" t="str">
        <f>'Kalk UHR Turnhalle'!G22</f>
        <v>Linoleum</v>
      </c>
      <c r="H22" s="127">
        <f>'Kalk UHR Turnhalle'!H22</f>
        <v>36.83</v>
      </c>
      <c r="I22" s="263" t="str">
        <f>VLOOKUP(F22,'Leistungswerte GR'!$C$6:$F$79,3,FALSE)</f>
        <v>J1</v>
      </c>
      <c r="J22" s="330">
        <f>VLOOKUP(I22,'Turnus BY'!D$10:E$26,2,FALSE)</f>
        <v>1</v>
      </c>
      <c r="K22" s="127">
        <f t="shared" si="0"/>
        <v>36.83</v>
      </c>
      <c r="L22" s="266">
        <f>VLOOKUP(F22,'Leistungswerte GR'!$C$6:$F$79,4,FALSE)</f>
        <v>0</v>
      </c>
      <c r="M22" s="267">
        <f t="shared" si="1"/>
        <v>0</v>
      </c>
      <c r="N22" s="422">
        <f>'SVS GR'!$F$77</f>
        <v>0</v>
      </c>
      <c r="O22" s="128">
        <f t="shared" si="2"/>
        <v>0</v>
      </c>
      <c r="P22" s="268">
        <f t="shared" si="3"/>
        <v>0</v>
      </c>
    </row>
    <row r="23" spans="1:16" s="269" customFormat="1" ht="19.5" customHeight="1" x14ac:dyDescent="0.25">
      <c r="A23" s="295" t="str">
        <f>'Kalk UHR Turnhalle'!A23</f>
        <v>TH</v>
      </c>
      <c r="B23" s="295" t="str">
        <f>'Kalk UHR Turnhalle'!B23</f>
        <v>EG</v>
      </c>
      <c r="C23" s="295">
        <f>'Kalk UHR Turnhalle'!C23</f>
        <v>0</v>
      </c>
      <c r="D23" s="295" t="str">
        <f>'Kalk UHR Turnhalle'!D23</f>
        <v>Tribüne 1</v>
      </c>
      <c r="E23" s="456" t="str">
        <f>'Kalk UHR Turnhalle'!E23</f>
        <v>F</v>
      </c>
      <c r="F23" s="263" t="str">
        <f t="shared" si="4"/>
        <v>F J1</v>
      </c>
      <c r="G23" s="265" t="str">
        <f>'Kalk UHR Turnhalle'!G23</f>
        <v>Linoleum</v>
      </c>
      <c r="H23" s="127">
        <f>'Kalk UHR Turnhalle'!H23</f>
        <v>44.8</v>
      </c>
      <c r="I23" s="263" t="str">
        <f>VLOOKUP(F23,'Leistungswerte GR'!$C$6:$F$79,3,FALSE)</f>
        <v>J1</v>
      </c>
      <c r="J23" s="330">
        <f>VLOOKUP(I23,'Turnus BY'!D$10:E$26,2,FALSE)</f>
        <v>1</v>
      </c>
      <c r="K23" s="127">
        <f t="shared" si="0"/>
        <v>44.8</v>
      </c>
      <c r="L23" s="266">
        <f>VLOOKUP(F23,'Leistungswerte GR'!$C$6:$F$79,4,FALSE)</f>
        <v>0</v>
      </c>
      <c r="M23" s="267">
        <f t="shared" si="1"/>
        <v>0</v>
      </c>
      <c r="N23" s="422">
        <f>'SVS GR'!$F$77</f>
        <v>0</v>
      </c>
      <c r="O23" s="128">
        <f t="shared" si="2"/>
        <v>0</v>
      </c>
      <c r="P23" s="268">
        <f t="shared" si="3"/>
        <v>0</v>
      </c>
    </row>
    <row r="24" spans="1:16" s="269" customFormat="1" ht="19.5" customHeight="1" x14ac:dyDescent="0.25">
      <c r="A24" s="295" t="str">
        <f>'Kalk UHR Turnhalle'!A24</f>
        <v>TH</v>
      </c>
      <c r="B24" s="295" t="str">
        <f>'Kalk UHR Turnhalle'!B24</f>
        <v>EG</v>
      </c>
      <c r="C24" s="295">
        <f>'Kalk UHR Turnhalle'!C24</f>
        <v>0</v>
      </c>
      <c r="D24" s="295" t="str">
        <f>'Kalk UHR Turnhalle'!D24</f>
        <v>Tribüne 2</v>
      </c>
      <c r="E24" s="456" t="str">
        <f>'Kalk UHR Turnhalle'!E24</f>
        <v>F</v>
      </c>
      <c r="F24" s="263" t="str">
        <f t="shared" si="4"/>
        <v>F J1</v>
      </c>
      <c r="G24" s="265" t="str">
        <f>'Kalk UHR Turnhalle'!G24</f>
        <v>Linoleum</v>
      </c>
      <c r="H24" s="127">
        <f>'Kalk UHR Turnhalle'!H24</f>
        <v>44.05</v>
      </c>
      <c r="I24" s="263" t="str">
        <f>VLOOKUP(F24,'Leistungswerte GR'!$C$6:$F$79,3,FALSE)</f>
        <v>J1</v>
      </c>
      <c r="J24" s="330">
        <f>VLOOKUP(I24,'Turnus BY'!D$10:E$26,2,FALSE)</f>
        <v>1</v>
      </c>
      <c r="K24" s="127">
        <f t="shared" si="0"/>
        <v>44.05</v>
      </c>
      <c r="L24" s="266">
        <f>VLOOKUP(F24,'Leistungswerte GR'!$C$6:$F$79,4,FALSE)</f>
        <v>0</v>
      </c>
      <c r="M24" s="267">
        <f t="shared" si="1"/>
        <v>0</v>
      </c>
      <c r="N24" s="422">
        <f>'SVS GR'!$F$77</f>
        <v>0</v>
      </c>
      <c r="O24" s="128">
        <f t="shared" si="2"/>
        <v>0</v>
      </c>
      <c r="P24" s="268">
        <f t="shared" si="3"/>
        <v>0</v>
      </c>
    </row>
    <row r="25" spans="1:16" s="269" customFormat="1" ht="19.5" customHeight="1" x14ac:dyDescent="0.25">
      <c r="A25" s="295" t="str">
        <f>'Kalk UHR Turnhalle'!A25</f>
        <v>TH</v>
      </c>
      <c r="B25" s="295" t="str">
        <f>'Kalk UHR Turnhalle'!B25</f>
        <v>EG</v>
      </c>
      <c r="C25" s="295">
        <f>'Kalk UHR Turnhalle'!C25</f>
        <v>0</v>
      </c>
      <c r="D25" s="295" t="str">
        <f>'Kalk UHR Turnhalle'!D25</f>
        <v>Tribüne 3</v>
      </c>
      <c r="E25" s="456" t="str">
        <f>'Kalk UHR Turnhalle'!E25</f>
        <v>F</v>
      </c>
      <c r="F25" s="263" t="str">
        <f t="shared" si="4"/>
        <v>F J1</v>
      </c>
      <c r="G25" s="265" t="str">
        <f>'Kalk UHR Turnhalle'!G25</f>
        <v>Linoleum</v>
      </c>
      <c r="H25" s="127">
        <f>'Kalk UHR Turnhalle'!H25</f>
        <v>44.84</v>
      </c>
      <c r="I25" s="263" t="str">
        <f>VLOOKUP(F25,'Leistungswerte GR'!$C$6:$F$79,3,FALSE)</f>
        <v>J1</v>
      </c>
      <c r="J25" s="330">
        <f>VLOOKUP(I25,'Turnus BY'!D$10:E$26,2,FALSE)</f>
        <v>1</v>
      </c>
      <c r="K25" s="127">
        <f t="shared" si="0"/>
        <v>44.84</v>
      </c>
      <c r="L25" s="266">
        <f>VLOOKUP(F25,'Leistungswerte GR'!$C$6:$F$79,4,FALSE)</f>
        <v>0</v>
      </c>
      <c r="M25" s="267">
        <f t="shared" si="1"/>
        <v>0</v>
      </c>
      <c r="N25" s="422">
        <f>'SVS GR'!$F$77</f>
        <v>0</v>
      </c>
      <c r="O25" s="128">
        <f t="shared" si="2"/>
        <v>0</v>
      </c>
      <c r="P25" s="268">
        <f t="shared" si="3"/>
        <v>0</v>
      </c>
    </row>
    <row r="26" spans="1:16" s="269" customFormat="1" ht="19.5" customHeight="1" x14ac:dyDescent="0.25">
      <c r="A26" s="295" t="str">
        <f>'Kalk UHR Turnhalle'!A26</f>
        <v>TH</v>
      </c>
      <c r="B26" s="295" t="str">
        <f>'Kalk UHR Turnhalle'!B26</f>
        <v>EG</v>
      </c>
      <c r="C26" s="295" t="str">
        <f>'Kalk UHR Turnhalle'!C26</f>
        <v>D132</v>
      </c>
      <c r="D26" s="295" t="str">
        <f>'Kalk UHR Turnhalle'!D26</f>
        <v>Umkleide</v>
      </c>
      <c r="E26" s="456" t="str">
        <f>'Kalk UHR Turnhalle'!E26</f>
        <v>H</v>
      </c>
      <c r="F26" s="263" t="str">
        <f t="shared" si="4"/>
        <v>H J1</v>
      </c>
      <c r="G26" s="265" t="str">
        <f>'Kalk UHR Turnhalle'!G26</f>
        <v>Linoleum</v>
      </c>
      <c r="H26" s="127">
        <f>'Kalk UHR Turnhalle'!H26</f>
        <v>23.4</v>
      </c>
      <c r="I26" s="263" t="str">
        <f>VLOOKUP(F26,'Leistungswerte GR'!$C$6:$F$79,3,FALSE)</f>
        <v>J1</v>
      </c>
      <c r="J26" s="330">
        <f>VLOOKUP(I26,'Turnus BY'!D$10:E$26,2,FALSE)</f>
        <v>1</v>
      </c>
      <c r="K26" s="127">
        <f t="shared" si="0"/>
        <v>23.4</v>
      </c>
      <c r="L26" s="266">
        <f>VLOOKUP(F26,'Leistungswerte GR'!$C$6:$F$79,4,FALSE)</f>
        <v>0</v>
      </c>
      <c r="M26" s="267">
        <f t="shared" si="1"/>
        <v>0</v>
      </c>
      <c r="N26" s="422">
        <f>'SVS GR'!$F$77</f>
        <v>0</v>
      </c>
      <c r="O26" s="128">
        <f t="shared" si="2"/>
        <v>0</v>
      </c>
      <c r="P26" s="268">
        <f t="shared" si="3"/>
        <v>0</v>
      </c>
    </row>
    <row r="27" spans="1:16" s="269" customFormat="1" ht="19.5" customHeight="1" x14ac:dyDescent="0.25">
      <c r="A27" s="295" t="str">
        <f>'Kalk UHR Turnhalle'!A27</f>
        <v>TH</v>
      </c>
      <c r="B27" s="295" t="str">
        <f>'Kalk UHR Turnhalle'!B27</f>
        <v>EG</v>
      </c>
      <c r="C27" s="295" t="str">
        <f>'Kalk UHR Turnhalle'!C27</f>
        <v>D132</v>
      </c>
      <c r="D27" s="295" t="str">
        <f>'Kalk UHR Turnhalle'!D27</f>
        <v>Nebenraum Umkleide</v>
      </c>
      <c r="E27" s="456" t="str">
        <f>'Kalk UHR Turnhalle'!E27</f>
        <v>V</v>
      </c>
      <c r="F27" s="263" t="str">
        <f t="shared" si="4"/>
        <v>V J1</v>
      </c>
      <c r="G27" s="265" t="str">
        <f>'Kalk UHR Turnhalle'!G27</f>
        <v>Linoleum</v>
      </c>
      <c r="H27" s="127">
        <f>'Kalk UHR Turnhalle'!H27</f>
        <v>1.28</v>
      </c>
      <c r="I27" s="263" t="str">
        <f>VLOOKUP(F27,'Leistungswerte GR'!$C$6:$F$79,3,FALSE)</f>
        <v>J1</v>
      </c>
      <c r="J27" s="330">
        <f>VLOOKUP(I27,'Turnus BY'!D$10:E$26,2,FALSE)</f>
        <v>1</v>
      </c>
      <c r="K27" s="127">
        <f t="shared" si="0"/>
        <v>1.28</v>
      </c>
      <c r="L27" s="266">
        <f>VLOOKUP(F27,'Leistungswerte GR'!$C$6:$F$79,4,FALSE)</f>
        <v>0</v>
      </c>
      <c r="M27" s="267">
        <f t="shared" si="1"/>
        <v>0</v>
      </c>
      <c r="N27" s="422">
        <f>'SVS GR'!$F$77</f>
        <v>0</v>
      </c>
      <c r="O27" s="128">
        <f t="shared" si="2"/>
        <v>0</v>
      </c>
      <c r="P27" s="268">
        <f t="shared" si="3"/>
        <v>0</v>
      </c>
    </row>
    <row r="28" spans="1:16" s="269" customFormat="1" ht="19.5" customHeight="1" x14ac:dyDescent="0.25">
      <c r="A28" s="295" t="str">
        <f>'Kalk UHR Turnhalle'!A28</f>
        <v>TH</v>
      </c>
      <c r="B28" s="295" t="str">
        <f>'Kalk UHR Turnhalle'!B28</f>
        <v>EG</v>
      </c>
      <c r="C28" s="295" t="str">
        <f>'Kalk UHR Turnhalle'!C28</f>
        <v>D132</v>
      </c>
      <c r="D28" s="295" t="str">
        <f>'Kalk UHR Turnhalle'!D28</f>
        <v>Sanitär/Dusche/WC</v>
      </c>
      <c r="E28" s="456" t="str">
        <f>'Kalk UHR Turnhalle'!E28</f>
        <v>S</v>
      </c>
      <c r="F28" s="263" t="str">
        <f t="shared" si="4"/>
        <v>S J1</v>
      </c>
      <c r="G28" s="265" t="str">
        <f>'Kalk UHR Turnhalle'!G28</f>
        <v>Fliesen</v>
      </c>
      <c r="H28" s="127">
        <f>'Kalk UHR Turnhalle'!H28</f>
        <v>14.86</v>
      </c>
      <c r="I28" s="263" t="str">
        <f>VLOOKUP(F28,'Leistungswerte GR'!$C$6:$F$79,3,FALSE)</f>
        <v>J1</v>
      </c>
      <c r="J28" s="330">
        <f>VLOOKUP(I28,'Turnus BY'!D$10:E$26,2,FALSE)</f>
        <v>1</v>
      </c>
      <c r="K28" s="127">
        <f t="shared" si="0"/>
        <v>14.86</v>
      </c>
      <c r="L28" s="266">
        <f>VLOOKUP(F28,'Leistungswerte GR'!$C$6:$F$79,4,FALSE)</f>
        <v>0</v>
      </c>
      <c r="M28" s="267">
        <f t="shared" si="1"/>
        <v>0</v>
      </c>
      <c r="N28" s="422">
        <f>'SVS GR'!$F$77</f>
        <v>0</v>
      </c>
      <c r="O28" s="128">
        <f t="shared" si="2"/>
        <v>0</v>
      </c>
      <c r="P28" s="268">
        <f t="shared" si="3"/>
        <v>0</v>
      </c>
    </row>
    <row r="29" spans="1:16" s="269" customFormat="1" ht="19.5" customHeight="1" x14ac:dyDescent="0.25">
      <c r="A29" s="295" t="str">
        <f>'Kalk UHR Turnhalle'!A29</f>
        <v>TH</v>
      </c>
      <c r="B29" s="295" t="str">
        <f>'Kalk UHR Turnhalle'!B29</f>
        <v>EG</v>
      </c>
      <c r="C29" s="295">
        <f>'Kalk UHR Turnhalle'!C29</f>
        <v>0</v>
      </c>
      <c r="D29" s="295" t="str">
        <f>'Kalk UHR Turnhalle'!D29</f>
        <v>Treppenhaus 1</v>
      </c>
      <c r="E29" s="456" t="str">
        <f>'Kalk UHR Turnhalle'!E29</f>
        <v>T</v>
      </c>
      <c r="F29" s="263" t="str">
        <f t="shared" si="4"/>
        <v>T J1</v>
      </c>
      <c r="G29" s="265" t="str">
        <f>'Kalk UHR Turnhalle'!G29</f>
        <v>Linoleum</v>
      </c>
      <c r="H29" s="127">
        <f>'Kalk UHR Turnhalle'!H29</f>
        <v>27.950000000000003</v>
      </c>
      <c r="I29" s="263" t="str">
        <f>VLOOKUP(F29,'Leistungswerte GR'!$C$6:$F$79,3,FALSE)</f>
        <v>J1</v>
      </c>
      <c r="J29" s="330">
        <f>VLOOKUP(I29,'Turnus BY'!D$10:E$26,2,FALSE)</f>
        <v>1</v>
      </c>
      <c r="K29" s="127">
        <f t="shared" si="0"/>
        <v>27.950000000000003</v>
      </c>
      <c r="L29" s="266">
        <f>VLOOKUP(F29,'Leistungswerte GR'!$C$6:$F$79,4,FALSE)</f>
        <v>0</v>
      </c>
      <c r="M29" s="267">
        <f t="shared" si="1"/>
        <v>0</v>
      </c>
      <c r="N29" s="422">
        <f>'SVS GR'!$F$77</f>
        <v>0</v>
      </c>
      <c r="O29" s="128">
        <f t="shared" si="2"/>
        <v>0</v>
      </c>
      <c r="P29" s="268">
        <f t="shared" si="3"/>
        <v>0</v>
      </c>
    </row>
    <row r="30" spans="1:16" s="269" customFormat="1" ht="19.5" customHeight="1" x14ac:dyDescent="0.25">
      <c r="A30" s="295" t="str">
        <f>'Kalk UHR Turnhalle'!A30</f>
        <v>TH</v>
      </c>
      <c r="B30" s="295" t="str">
        <f>'Kalk UHR Turnhalle'!B30</f>
        <v>EG</v>
      </c>
      <c r="C30" s="295" t="str">
        <f>'Kalk UHR Turnhalle'!C30</f>
        <v>D131</v>
      </c>
      <c r="D30" s="295" t="str">
        <f>'Kalk UHR Turnhalle'!D30</f>
        <v>Umkleide</v>
      </c>
      <c r="E30" s="456" t="str">
        <f>'Kalk UHR Turnhalle'!E30</f>
        <v>H</v>
      </c>
      <c r="F30" s="263" t="str">
        <f t="shared" si="4"/>
        <v>H J1</v>
      </c>
      <c r="G30" s="265" t="str">
        <f>'Kalk UHR Turnhalle'!G30</f>
        <v>Linoleum</v>
      </c>
      <c r="H30" s="127">
        <f>'Kalk UHR Turnhalle'!H30</f>
        <v>23.1</v>
      </c>
      <c r="I30" s="263" t="str">
        <f>VLOOKUP(F30,'Leistungswerte GR'!$C$6:$F$79,3,FALSE)</f>
        <v>J1</v>
      </c>
      <c r="J30" s="330">
        <f>VLOOKUP(I30,'Turnus BY'!D$10:E$26,2,FALSE)</f>
        <v>1</v>
      </c>
      <c r="K30" s="127">
        <f t="shared" si="0"/>
        <v>23.1</v>
      </c>
      <c r="L30" s="266">
        <f>VLOOKUP(F30,'Leistungswerte GR'!$C$6:$F$79,4,FALSE)</f>
        <v>0</v>
      </c>
      <c r="M30" s="267">
        <f t="shared" si="1"/>
        <v>0</v>
      </c>
      <c r="N30" s="422">
        <f>'SVS GR'!$F$77</f>
        <v>0</v>
      </c>
      <c r="O30" s="128">
        <f t="shared" si="2"/>
        <v>0</v>
      </c>
      <c r="P30" s="268">
        <f t="shared" si="3"/>
        <v>0</v>
      </c>
    </row>
    <row r="31" spans="1:16" s="269" customFormat="1" ht="19.5" customHeight="1" x14ac:dyDescent="0.25">
      <c r="A31" s="295" t="str">
        <f>'Kalk UHR Turnhalle'!A31</f>
        <v>TH</v>
      </c>
      <c r="B31" s="295" t="str">
        <f>'Kalk UHR Turnhalle'!B31</f>
        <v>EG</v>
      </c>
      <c r="C31" s="295" t="str">
        <f>'Kalk UHR Turnhalle'!C31</f>
        <v>D131</v>
      </c>
      <c r="D31" s="295" t="str">
        <f>'Kalk UHR Turnhalle'!D31</f>
        <v>Nebenraum Umkleide</v>
      </c>
      <c r="E31" s="456" t="str">
        <f>'Kalk UHR Turnhalle'!E31</f>
        <v>V</v>
      </c>
      <c r="F31" s="263" t="str">
        <f t="shared" si="4"/>
        <v>V J1</v>
      </c>
      <c r="G31" s="265" t="str">
        <f>'Kalk UHR Turnhalle'!G31</f>
        <v>Linoleum</v>
      </c>
      <c r="H31" s="127">
        <f>'Kalk UHR Turnhalle'!H31</f>
        <v>1.28</v>
      </c>
      <c r="I31" s="263" t="str">
        <f>VLOOKUP(F31,'Leistungswerte GR'!$C$6:$F$79,3,FALSE)</f>
        <v>J1</v>
      </c>
      <c r="J31" s="330">
        <f>VLOOKUP(I31,'Turnus BY'!D$10:E$26,2,FALSE)</f>
        <v>1</v>
      </c>
      <c r="K31" s="127">
        <f t="shared" si="0"/>
        <v>1.28</v>
      </c>
      <c r="L31" s="266">
        <f>VLOOKUP(F31,'Leistungswerte GR'!$C$6:$F$79,4,FALSE)</f>
        <v>0</v>
      </c>
      <c r="M31" s="267">
        <f t="shared" si="1"/>
        <v>0</v>
      </c>
      <c r="N31" s="422">
        <f>'SVS GR'!$F$77</f>
        <v>0</v>
      </c>
      <c r="O31" s="128">
        <f t="shared" si="2"/>
        <v>0</v>
      </c>
      <c r="P31" s="268">
        <f t="shared" si="3"/>
        <v>0</v>
      </c>
    </row>
    <row r="32" spans="1:16" s="269" customFormat="1" ht="19.5" customHeight="1" x14ac:dyDescent="0.25">
      <c r="A32" s="295" t="str">
        <f>'Kalk UHR Turnhalle'!A32</f>
        <v>TH</v>
      </c>
      <c r="B32" s="295" t="str">
        <f>'Kalk UHR Turnhalle'!B32</f>
        <v>EG</v>
      </c>
      <c r="C32" s="295" t="str">
        <f>'Kalk UHR Turnhalle'!C32</f>
        <v>D131</v>
      </c>
      <c r="D32" s="295" t="str">
        <f>'Kalk UHR Turnhalle'!D32</f>
        <v>Sanitär/Dusche/WC</v>
      </c>
      <c r="E32" s="456" t="str">
        <f>'Kalk UHR Turnhalle'!E32</f>
        <v>S</v>
      </c>
      <c r="F32" s="263" t="str">
        <f t="shared" si="4"/>
        <v>S J1</v>
      </c>
      <c r="G32" s="265" t="str">
        <f>'Kalk UHR Turnhalle'!G32</f>
        <v>Fliesen</v>
      </c>
      <c r="H32" s="127">
        <f>'Kalk UHR Turnhalle'!H32</f>
        <v>14.27</v>
      </c>
      <c r="I32" s="263" t="str">
        <f>VLOOKUP(F32,'Leistungswerte GR'!$C$6:$F$79,3,FALSE)</f>
        <v>J1</v>
      </c>
      <c r="J32" s="330">
        <f>VLOOKUP(I32,'Turnus BY'!D$10:E$26,2,FALSE)</f>
        <v>1</v>
      </c>
      <c r="K32" s="127">
        <f t="shared" si="0"/>
        <v>14.27</v>
      </c>
      <c r="L32" s="266">
        <f>VLOOKUP(F32,'Leistungswerte GR'!$C$6:$F$79,4,FALSE)</f>
        <v>0</v>
      </c>
      <c r="M32" s="267">
        <f t="shared" si="1"/>
        <v>0</v>
      </c>
      <c r="N32" s="422">
        <f>'SVS GR'!$F$77</f>
        <v>0</v>
      </c>
      <c r="O32" s="128">
        <f t="shared" si="2"/>
        <v>0</v>
      </c>
      <c r="P32" s="268">
        <f t="shared" si="3"/>
        <v>0</v>
      </c>
    </row>
    <row r="33" spans="1:16" s="269" customFormat="1" ht="19.5" customHeight="1" x14ac:dyDescent="0.25">
      <c r="A33" s="295" t="str">
        <f>'Kalk UHR Turnhalle'!A33</f>
        <v>TH</v>
      </c>
      <c r="B33" s="295" t="str">
        <f>'Kalk UHR Turnhalle'!B33</f>
        <v>EG</v>
      </c>
      <c r="C33" s="295" t="str">
        <f>'Kalk UHR Turnhalle'!C33</f>
        <v>D122</v>
      </c>
      <c r="D33" s="295" t="str">
        <f>'Kalk UHR Turnhalle'!D33</f>
        <v>Umkleide</v>
      </c>
      <c r="E33" s="456" t="str">
        <f>'Kalk UHR Turnhalle'!E33</f>
        <v>H</v>
      </c>
      <c r="F33" s="263" t="str">
        <f t="shared" si="4"/>
        <v>H J1</v>
      </c>
      <c r="G33" s="265" t="str">
        <f>'Kalk UHR Turnhalle'!G33</f>
        <v>Linoleum</v>
      </c>
      <c r="H33" s="127">
        <f>'Kalk UHR Turnhalle'!H33</f>
        <v>24.9</v>
      </c>
      <c r="I33" s="263" t="str">
        <f>VLOOKUP(F33,'Leistungswerte GR'!$C$6:$F$79,3,FALSE)</f>
        <v>J1</v>
      </c>
      <c r="J33" s="330">
        <f>VLOOKUP(I33,'Turnus BY'!D$10:E$26,2,FALSE)</f>
        <v>1</v>
      </c>
      <c r="K33" s="127">
        <f t="shared" si="0"/>
        <v>24.9</v>
      </c>
      <c r="L33" s="266">
        <f>VLOOKUP(F33,'Leistungswerte GR'!$C$6:$F$79,4,FALSE)</f>
        <v>0</v>
      </c>
      <c r="M33" s="267">
        <f t="shared" si="1"/>
        <v>0</v>
      </c>
      <c r="N33" s="422">
        <f>'SVS GR'!$F$77</f>
        <v>0</v>
      </c>
      <c r="O33" s="128">
        <f t="shared" si="2"/>
        <v>0</v>
      </c>
      <c r="P33" s="268">
        <f t="shared" si="3"/>
        <v>0</v>
      </c>
    </row>
    <row r="34" spans="1:16" s="269" customFormat="1" ht="19.5" customHeight="1" x14ac:dyDescent="0.25">
      <c r="A34" s="295" t="str">
        <f>'Kalk UHR Turnhalle'!A34</f>
        <v>TH</v>
      </c>
      <c r="B34" s="295" t="str">
        <f>'Kalk UHR Turnhalle'!B34</f>
        <v>EG</v>
      </c>
      <c r="C34" s="295" t="str">
        <f>'Kalk UHR Turnhalle'!C34</f>
        <v>D122</v>
      </c>
      <c r="D34" s="295" t="str">
        <f>'Kalk UHR Turnhalle'!D34</f>
        <v>Nebenraum Umkleide</v>
      </c>
      <c r="E34" s="456" t="str">
        <f>'Kalk UHR Turnhalle'!E34</f>
        <v>V</v>
      </c>
      <c r="F34" s="263" t="str">
        <f t="shared" si="4"/>
        <v>V J1</v>
      </c>
      <c r="G34" s="265" t="str">
        <f>'Kalk UHR Turnhalle'!G34</f>
        <v>Linoleum</v>
      </c>
      <c r="H34" s="127">
        <f>'Kalk UHR Turnhalle'!H34</f>
        <v>1.3</v>
      </c>
      <c r="I34" s="263" t="str">
        <f>VLOOKUP(F34,'Leistungswerte GR'!$C$6:$F$79,3,FALSE)</f>
        <v>J1</v>
      </c>
      <c r="J34" s="330">
        <f>VLOOKUP(I34,'Turnus BY'!D$10:E$26,2,FALSE)</f>
        <v>1</v>
      </c>
      <c r="K34" s="127">
        <f t="shared" si="0"/>
        <v>1.3</v>
      </c>
      <c r="L34" s="266">
        <f>VLOOKUP(F34,'Leistungswerte GR'!$C$6:$F$79,4,FALSE)</f>
        <v>0</v>
      </c>
      <c r="M34" s="267">
        <f t="shared" si="1"/>
        <v>0</v>
      </c>
      <c r="N34" s="422">
        <f>'SVS GR'!$F$77</f>
        <v>0</v>
      </c>
      <c r="O34" s="128">
        <f t="shared" si="2"/>
        <v>0</v>
      </c>
      <c r="P34" s="268">
        <f t="shared" si="3"/>
        <v>0</v>
      </c>
    </row>
    <row r="35" spans="1:16" s="269" customFormat="1" ht="19.5" customHeight="1" x14ac:dyDescent="0.25">
      <c r="A35" s="295" t="str">
        <f>'Kalk UHR Turnhalle'!A35</f>
        <v>TH</v>
      </c>
      <c r="B35" s="295" t="str">
        <f>'Kalk UHR Turnhalle'!B35</f>
        <v>EG</v>
      </c>
      <c r="C35" s="295" t="str">
        <f>'Kalk UHR Turnhalle'!C35</f>
        <v>D122</v>
      </c>
      <c r="D35" s="295" t="str">
        <f>'Kalk UHR Turnhalle'!D35</f>
        <v>Sanitär/Dusche/WC</v>
      </c>
      <c r="E35" s="456" t="str">
        <f>'Kalk UHR Turnhalle'!E35</f>
        <v>S</v>
      </c>
      <c r="F35" s="263" t="str">
        <f t="shared" si="4"/>
        <v>S J1</v>
      </c>
      <c r="G35" s="265" t="str">
        <f>'Kalk UHR Turnhalle'!G35</f>
        <v>Fliesen</v>
      </c>
      <c r="H35" s="127">
        <f>'Kalk UHR Turnhalle'!H35</f>
        <v>14.26</v>
      </c>
      <c r="I35" s="263" t="str">
        <f>VLOOKUP(F35,'Leistungswerte GR'!$C$6:$F$79,3,FALSE)</f>
        <v>J1</v>
      </c>
      <c r="J35" s="330">
        <f>VLOOKUP(I35,'Turnus BY'!D$10:E$26,2,FALSE)</f>
        <v>1</v>
      </c>
      <c r="K35" s="127">
        <f t="shared" si="0"/>
        <v>14.26</v>
      </c>
      <c r="L35" s="266">
        <f>VLOOKUP(F35,'Leistungswerte GR'!$C$6:$F$79,4,FALSE)</f>
        <v>0</v>
      </c>
      <c r="M35" s="267">
        <f t="shared" si="1"/>
        <v>0</v>
      </c>
      <c r="N35" s="422">
        <f>'SVS GR'!$F$77</f>
        <v>0</v>
      </c>
      <c r="O35" s="128">
        <f t="shared" si="2"/>
        <v>0</v>
      </c>
      <c r="P35" s="268">
        <f t="shared" si="3"/>
        <v>0</v>
      </c>
    </row>
    <row r="36" spans="1:16" s="269" customFormat="1" ht="19.5" customHeight="1" x14ac:dyDescent="0.25">
      <c r="A36" s="295" t="str">
        <f>'Kalk UHR Turnhalle'!A36</f>
        <v>TH</v>
      </c>
      <c r="B36" s="295" t="str">
        <f>'Kalk UHR Turnhalle'!B36</f>
        <v>EG</v>
      </c>
      <c r="C36" s="295" t="str">
        <f>'Kalk UHR Turnhalle'!C36</f>
        <v>D121</v>
      </c>
      <c r="D36" s="295" t="str">
        <f>'Kalk UHR Turnhalle'!D36</f>
        <v>Umkleide</v>
      </c>
      <c r="E36" s="456" t="str">
        <f>'Kalk UHR Turnhalle'!E36</f>
        <v>H</v>
      </c>
      <c r="F36" s="263" t="str">
        <f t="shared" si="4"/>
        <v>H J1</v>
      </c>
      <c r="G36" s="265" t="str">
        <f>'Kalk UHR Turnhalle'!G36</f>
        <v>Linoleum</v>
      </c>
      <c r="H36" s="127">
        <f>'Kalk UHR Turnhalle'!H36</f>
        <v>23.78</v>
      </c>
      <c r="I36" s="263" t="str">
        <f>VLOOKUP(F36,'Leistungswerte GR'!$C$6:$F$79,3,FALSE)</f>
        <v>J1</v>
      </c>
      <c r="J36" s="330">
        <f>VLOOKUP(I36,'Turnus BY'!D$10:E$26,2,FALSE)</f>
        <v>1</v>
      </c>
      <c r="K36" s="127">
        <f t="shared" si="0"/>
        <v>23.78</v>
      </c>
      <c r="L36" s="266">
        <f>VLOOKUP(F36,'Leistungswerte GR'!$C$6:$F$79,4,FALSE)</f>
        <v>0</v>
      </c>
      <c r="M36" s="267">
        <f t="shared" si="1"/>
        <v>0</v>
      </c>
      <c r="N36" s="422">
        <f>'SVS GR'!$F$77</f>
        <v>0</v>
      </c>
      <c r="O36" s="128">
        <f t="shared" si="2"/>
        <v>0</v>
      </c>
      <c r="P36" s="268">
        <f t="shared" si="3"/>
        <v>0</v>
      </c>
    </row>
    <row r="37" spans="1:16" s="269" customFormat="1" ht="19.5" customHeight="1" x14ac:dyDescent="0.25">
      <c r="A37" s="295" t="str">
        <f>'Kalk UHR Turnhalle'!A37</f>
        <v>TH</v>
      </c>
      <c r="B37" s="295" t="str">
        <f>'Kalk UHR Turnhalle'!B37</f>
        <v>EG</v>
      </c>
      <c r="C37" s="295" t="str">
        <f>'Kalk UHR Turnhalle'!C37</f>
        <v>D121</v>
      </c>
      <c r="D37" s="295" t="str">
        <f>'Kalk UHR Turnhalle'!D37</f>
        <v>Nebenraum Umkleide</v>
      </c>
      <c r="E37" s="456" t="str">
        <f>'Kalk UHR Turnhalle'!E37</f>
        <v>V</v>
      </c>
      <c r="F37" s="263" t="str">
        <f t="shared" si="4"/>
        <v>V J1</v>
      </c>
      <c r="G37" s="265" t="str">
        <f>'Kalk UHR Turnhalle'!G37</f>
        <v>Linoleum</v>
      </c>
      <c r="H37" s="127">
        <f>'Kalk UHR Turnhalle'!H37</f>
        <v>1.28</v>
      </c>
      <c r="I37" s="263" t="str">
        <f>VLOOKUP(F37,'Leistungswerte GR'!$C$6:$F$79,3,FALSE)</f>
        <v>J1</v>
      </c>
      <c r="J37" s="330">
        <f>VLOOKUP(I37,'Turnus BY'!D$10:E$26,2,FALSE)</f>
        <v>1</v>
      </c>
      <c r="K37" s="127">
        <f t="shared" si="0"/>
        <v>1.28</v>
      </c>
      <c r="L37" s="266">
        <f>VLOOKUP(F37,'Leistungswerte GR'!$C$6:$F$79,4,FALSE)</f>
        <v>0</v>
      </c>
      <c r="M37" s="267">
        <f t="shared" si="1"/>
        <v>0</v>
      </c>
      <c r="N37" s="422">
        <f>'SVS GR'!$F$77</f>
        <v>0</v>
      </c>
      <c r="O37" s="128">
        <f t="shared" si="2"/>
        <v>0</v>
      </c>
      <c r="P37" s="268">
        <f t="shared" si="3"/>
        <v>0</v>
      </c>
    </row>
    <row r="38" spans="1:16" s="269" customFormat="1" ht="19.5" customHeight="1" x14ac:dyDescent="0.25">
      <c r="A38" s="295" t="str">
        <f>'Kalk UHR Turnhalle'!A38</f>
        <v>TH</v>
      </c>
      <c r="B38" s="295" t="str">
        <f>'Kalk UHR Turnhalle'!B38</f>
        <v>EG</v>
      </c>
      <c r="C38" s="295" t="str">
        <f>'Kalk UHR Turnhalle'!C38</f>
        <v>D121</v>
      </c>
      <c r="D38" s="295" t="str">
        <f>'Kalk UHR Turnhalle'!D38</f>
        <v>Sanitär/Dusche/WC</v>
      </c>
      <c r="E38" s="456" t="str">
        <f>'Kalk UHR Turnhalle'!E38</f>
        <v>S</v>
      </c>
      <c r="F38" s="263" t="str">
        <f t="shared" si="4"/>
        <v>S J1</v>
      </c>
      <c r="G38" s="265" t="str">
        <f>'Kalk UHR Turnhalle'!G38</f>
        <v>Fliesen</v>
      </c>
      <c r="H38" s="127">
        <f>'Kalk UHR Turnhalle'!H38</f>
        <v>14.26</v>
      </c>
      <c r="I38" s="263" t="str">
        <f>VLOOKUP(F38,'Leistungswerte GR'!$C$6:$F$79,3,FALSE)</f>
        <v>J1</v>
      </c>
      <c r="J38" s="330">
        <f>VLOOKUP(I38,'Turnus BY'!D$10:E$26,2,FALSE)</f>
        <v>1</v>
      </c>
      <c r="K38" s="127">
        <f t="shared" si="0"/>
        <v>14.26</v>
      </c>
      <c r="L38" s="266">
        <f>VLOOKUP(F38,'Leistungswerte GR'!$C$6:$F$79,4,FALSE)</f>
        <v>0</v>
      </c>
      <c r="M38" s="267">
        <f t="shared" si="1"/>
        <v>0</v>
      </c>
      <c r="N38" s="422">
        <f>'SVS GR'!$F$77</f>
        <v>0</v>
      </c>
      <c r="O38" s="128">
        <f t="shared" si="2"/>
        <v>0</v>
      </c>
      <c r="P38" s="268">
        <f t="shared" si="3"/>
        <v>0</v>
      </c>
    </row>
    <row r="39" spans="1:16" s="269" customFormat="1" ht="19.5" customHeight="1" x14ac:dyDescent="0.25">
      <c r="A39" s="295" t="str">
        <f>'Kalk UHR Turnhalle'!A39</f>
        <v>TH</v>
      </c>
      <c r="B39" s="295" t="str">
        <f>'Kalk UHR Turnhalle'!B39</f>
        <v>EG</v>
      </c>
      <c r="C39" s="295">
        <f>'Kalk UHR Turnhalle'!C39</f>
        <v>0</v>
      </c>
      <c r="D39" s="295" t="str">
        <f>'Kalk UHR Turnhalle'!D39</f>
        <v>Treppenhaus 2</v>
      </c>
      <c r="E39" s="456" t="str">
        <f>'Kalk UHR Turnhalle'!E39</f>
        <v>T</v>
      </c>
      <c r="F39" s="263" t="str">
        <f t="shared" si="4"/>
        <v>T J1</v>
      </c>
      <c r="G39" s="265" t="str">
        <f>'Kalk UHR Turnhalle'!G39</f>
        <v>Linoleum</v>
      </c>
      <c r="H39" s="127">
        <f>'Kalk UHR Turnhalle'!H39</f>
        <v>23.75</v>
      </c>
      <c r="I39" s="263" t="str">
        <f>VLOOKUP(F39,'Leistungswerte GR'!$C$6:$F$79,3,FALSE)</f>
        <v>J1</v>
      </c>
      <c r="J39" s="330">
        <f>VLOOKUP(I39,'Turnus BY'!D$10:E$26,2,FALSE)</f>
        <v>1</v>
      </c>
      <c r="K39" s="127">
        <f t="shared" si="0"/>
        <v>23.75</v>
      </c>
      <c r="L39" s="266">
        <f>VLOOKUP(F39,'Leistungswerte GR'!$C$6:$F$79,4,FALSE)</f>
        <v>0</v>
      </c>
      <c r="M39" s="267">
        <f t="shared" si="1"/>
        <v>0</v>
      </c>
      <c r="N39" s="422">
        <f>'SVS GR'!$F$77</f>
        <v>0</v>
      </c>
      <c r="O39" s="128">
        <f t="shared" si="2"/>
        <v>0</v>
      </c>
      <c r="P39" s="268">
        <f t="shared" si="3"/>
        <v>0</v>
      </c>
    </row>
    <row r="40" spans="1:16" s="269" customFormat="1" ht="19.5" customHeight="1" x14ac:dyDescent="0.25">
      <c r="A40" s="295" t="str">
        <f>'Kalk UHR Turnhalle'!A40</f>
        <v>TH</v>
      </c>
      <c r="B40" s="295" t="str">
        <f>'Kalk UHR Turnhalle'!B40</f>
        <v>EG</v>
      </c>
      <c r="C40" s="295">
        <f>'Kalk UHR Turnhalle'!C40</f>
        <v>0</v>
      </c>
      <c r="D40" s="295" t="str">
        <f>'Kalk UHR Turnhalle'!D40</f>
        <v>Stiefelgang</v>
      </c>
      <c r="E40" s="456" t="str">
        <f>'Kalk UHR Turnhalle'!E40</f>
        <v>F</v>
      </c>
      <c r="F40" s="263" t="str">
        <f t="shared" si="4"/>
        <v>F J1</v>
      </c>
      <c r="G40" s="265" t="str">
        <f>'Kalk UHR Turnhalle'!G40</f>
        <v>Linoleum</v>
      </c>
      <c r="H40" s="127">
        <f>'Kalk UHR Turnhalle'!H40</f>
        <v>108.75</v>
      </c>
      <c r="I40" s="263" t="str">
        <f>VLOOKUP(F40,'Leistungswerte GR'!$C$6:$F$79,3,FALSE)</f>
        <v>J1</v>
      </c>
      <c r="J40" s="330">
        <f>VLOOKUP(I40,'Turnus BY'!D$10:E$26,2,FALSE)</f>
        <v>1</v>
      </c>
      <c r="K40" s="127">
        <f t="shared" si="0"/>
        <v>108.75</v>
      </c>
      <c r="L40" s="266">
        <f>VLOOKUP(F40,'Leistungswerte GR'!$C$6:$F$79,4,FALSE)</f>
        <v>0</v>
      </c>
      <c r="M40" s="267">
        <f t="shared" si="1"/>
        <v>0</v>
      </c>
      <c r="N40" s="422">
        <f>'SVS GR'!$F$77</f>
        <v>0</v>
      </c>
      <c r="O40" s="128">
        <f t="shared" si="2"/>
        <v>0</v>
      </c>
      <c r="P40" s="268">
        <f t="shared" si="3"/>
        <v>0</v>
      </c>
    </row>
    <row r="41" spans="1:16" s="269" customFormat="1" ht="19.5" customHeight="1" x14ac:dyDescent="0.25">
      <c r="A41" s="295" t="str">
        <f>'Kalk UHR Turnhalle'!A41</f>
        <v>TH</v>
      </c>
      <c r="B41" s="295" t="str">
        <f>'Kalk UHR Turnhalle'!B41</f>
        <v>UG</v>
      </c>
      <c r="C41" s="295">
        <f>'Kalk UHR Turnhalle'!C41</f>
        <v>0</v>
      </c>
      <c r="D41" s="295" t="str">
        <f>'Kalk UHR Turnhalle'!D41</f>
        <v>Treppenhaus 3</v>
      </c>
      <c r="E41" s="456" t="str">
        <f>'Kalk UHR Turnhalle'!E41</f>
        <v>T</v>
      </c>
      <c r="F41" s="263" t="str">
        <f t="shared" si="4"/>
        <v>T J1</v>
      </c>
      <c r="G41" s="265" t="str">
        <f>'Kalk UHR Turnhalle'!G41</f>
        <v>Linoleum</v>
      </c>
      <c r="H41" s="127">
        <f>'Kalk UHR Turnhalle'!H41</f>
        <v>11.55</v>
      </c>
      <c r="I41" s="263" t="str">
        <f>VLOOKUP(F41,'Leistungswerte GR'!$C$6:$F$79,3,FALSE)</f>
        <v>J1</v>
      </c>
      <c r="J41" s="330">
        <f>VLOOKUP(I41,'Turnus BY'!D$10:E$26,2,FALSE)</f>
        <v>1</v>
      </c>
      <c r="K41" s="127">
        <f t="shared" si="0"/>
        <v>11.55</v>
      </c>
      <c r="L41" s="266">
        <f>VLOOKUP(F41,'Leistungswerte GR'!$C$6:$F$79,4,FALSE)</f>
        <v>0</v>
      </c>
      <c r="M41" s="267">
        <f t="shared" si="1"/>
        <v>0</v>
      </c>
      <c r="N41" s="422">
        <f>'SVS GR'!$F$77</f>
        <v>0</v>
      </c>
      <c r="O41" s="128">
        <f t="shared" si="2"/>
        <v>0</v>
      </c>
      <c r="P41" s="268">
        <f t="shared" si="3"/>
        <v>0</v>
      </c>
    </row>
    <row r="42" spans="1:16" s="269" customFormat="1" ht="19.2" customHeight="1" x14ac:dyDescent="0.25">
      <c r="A42" s="295" t="str">
        <f>'Kalk UHR Turnhalle'!A42</f>
        <v>TH</v>
      </c>
      <c r="B42" s="295" t="str">
        <f>'Kalk UHR Turnhalle'!B42</f>
        <v>UG</v>
      </c>
      <c r="C42" s="295">
        <f>'Kalk UHR Turnhalle'!C42</f>
        <v>0</v>
      </c>
      <c r="D42" s="295" t="str">
        <f>'Kalk UHR Turnhalle'!D42</f>
        <v>Geräte 1</v>
      </c>
      <c r="E42" s="456" t="str">
        <f>'Kalk UHR Turnhalle'!E42</f>
        <v>L</v>
      </c>
      <c r="F42" s="263" t="str">
        <f t="shared" si="4"/>
        <v>L J1</v>
      </c>
      <c r="G42" s="265" t="str">
        <f>'Kalk UHR Turnhalle'!G42</f>
        <v>Linoleum</v>
      </c>
      <c r="H42" s="127">
        <f>'Kalk UHR Turnhalle'!H42</f>
        <v>53.54</v>
      </c>
      <c r="I42" s="263" t="str">
        <f>VLOOKUP(F42,'Leistungswerte GR'!$C$6:$F$79,3,FALSE)</f>
        <v>J1</v>
      </c>
      <c r="J42" s="330">
        <f>VLOOKUP(I42,'Turnus BY'!D$10:E$26,2,FALSE)</f>
        <v>1</v>
      </c>
      <c r="K42" s="127">
        <f t="shared" si="0"/>
        <v>53.54</v>
      </c>
      <c r="L42" s="266">
        <f>VLOOKUP(F42,'Leistungswerte GR'!$C$6:$F$79,4,FALSE)</f>
        <v>0</v>
      </c>
      <c r="M42" s="267">
        <f t="shared" si="1"/>
        <v>0</v>
      </c>
      <c r="N42" s="422">
        <f>'SVS GR'!$F$77</f>
        <v>0</v>
      </c>
      <c r="O42" s="128">
        <f t="shared" si="2"/>
        <v>0</v>
      </c>
      <c r="P42" s="268">
        <f t="shared" si="3"/>
        <v>0</v>
      </c>
    </row>
    <row r="43" spans="1:16" s="269" customFormat="1" ht="19.5" customHeight="1" x14ac:dyDescent="0.25">
      <c r="A43" s="295" t="str">
        <f>'Kalk UHR Turnhalle'!A43</f>
        <v>TH</v>
      </c>
      <c r="B43" s="295" t="str">
        <f>'Kalk UHR Turnhalle'!B43</f>
        <v>UG</v>
      </c>
      <c r="C43" s="295">
        <f>'Kalk UHR Turnhalle'!C43</f>
        <v>0</v>
      </c>
      <c r="D43" s="295" t="str">
        <f>'Kalk UHR Turnhalle'!D43</f>
        <v>Flur</v>
      </c>
      <c r="E43" s="456" t="str">
        <f>'Kalk UHR Turnhalle'!E43</f>
        <v>F</v>
      </c>
      <c r="F43" s="263" t="str">
        <f t="shared" si="4"/>
        <v>F J1</v>
      </c>
      <c r="G43" s="265" t="str">
        <f>'Kalk UHR Turnhalle'!G43</f>
        <v>Linoleum</v>
      </c>
      <c r="H43" s="127">
        <f>'Kalk UHR Turnhalle'!H43</f>
        <v>57.2</v>
      </c>
      <c r="I43" s="263" t="str">
        <f>VLOOKUP(F43,'Leistungswerte GR'!$C$6:$F$79,3,FALSE)</f>
        <v>J1</v>
      </c>
      <c r="J43" s="330">
        <f>VLOOKUP(I43,'Turnus BY'!D$10:E$26,2,FALSE)</f>
        <v>1</v>
      </c>
      <c r="K43" s="127">
        <f t="shared" si="0"/>
        <v>57.2</v>
      </c>
      <c r="L43" s="266">
        <f>VLOOKUP(F43,'Leistungswerte GR'!$C$6:$F$79,4,FALSE)</f>
        <v>0</v>
      </c>
      <c r="M43" s="267">
        <f t="shared" si="1"/>
        <v>0</v>
      </c>
      <c r="N43" s="422">
        <f>'SVS GR'!$F$77</f>
        <v>0</v>
      </c>
      <c r="O43" s="128">
        <f t="shared" si="2"/>
        <v>0</v>
      </c>
      <c r="P43" s="268">
        <f t="shared" si="3"/>
        <v>0</v>
      </c>
    </row>
    <row r="44" spans="1:16" s="269" customFormat="1" ht="19.5" customHeight="1" x14ac:dyDescent="0.25">
      <c r="A44" s="295" t="str">
        <f>'Kalk UHR Turnhalle'!A44</f>
        <v>TH</v>
      </c>
      <c r="B44" s="295" t="str">
        <f>'Kalk UHR Turnhalle'!B44</f>
        <v>UG</v>
      </c>
      <c r="C44" s="295" t="str">
        <f>'Kalk UHR Turnhalle'!C44</f>
        <v>D008</v>
      </c>
      <c r="D44" s="295" t="str">
        <f>'Kalk UHR Turnhalle'!D44</f>
        <v>Putzmittel</v>
      </c>
      <c r="E44" s="456" t="str">
        <f>'Kalk UHR Turnhalle'!E44</f>
        <v>Z</v>
      </c>
      <c r="F44" s="263" t="str">
        <f t="shared" si="4"/>
        <v>Z kR</v>
      </c>
      <c r="G44" s="265" t="str">
        <f>'Kalk UHR Turnhalle'!G44</f>
        <v>Linoleum</v>
      </c>
      <c r="H44" s="127">
        <f>'Kalk UHR Turnhalle'!H44</f>
        <v>4.97</v>
      </c>
      <c r="I44" s="263" t="str">
        <f>VLOOKUP(F44,'Leistungswerte GR'!$C$6:$F$79,3,FALSE)</f>
        <v>kR</v>
      </c>
      <c r="J44" s="330">
        <f>VLOOKUP(I44,'Turnus BY'!D$10:E$26,2,FALSE)</f>
        <v>0</v>
      </c>
      <c r="K44" s="127">
        <f t="shared" si="0"/>
        <v>0</v>
      </c>
      <c r="L44" s="266">
        <f>VLOOKUP(F44,'Leistungswerte GR'!$C$6:$F$79,4,FALSE)</f>
        <v>0</v>
      </c>
      <c r="M44" s="267">
        <f t="shared" si="1"/>
        <v>0</v>
      </c>
      <c r="N44" s="422">
        <f>'SVS GR'!$F$77</f>
        <v>0</v>
      </c>
      <c r="O44" s="128">
        <f t="shared" si="2"/>
        <v>0</v>
      </c>
      <c r="P44" s="268">
        <f t="shared" si="3"/>
        <v>0</v>
      </c>
    </row>
    <row r="45" spans="1:16" s="269" customFormat="1" ht="19.5" customHeight="1" x14ac:dyDescent="0.25">
      <c r="A45" s="295" t="str">
        <f>'Kalk UHR Turnhalle'!A45</f>
        <v>TH</v>
      </c>
      <c r="B45" s="295" t="str">
        <f>'Kalk UHR Turnhalle'!B45</f>
        <v>UG</v>
      </c>
      <c r="C45" s="295" t="str">
        <f>'Kalk UHR Turnhalle'!C45</f>
        <v>D006</v>
      </c>
      <c r="D45" s="295" t="str">
        <f>'Kalk UHR Turnhalle'!D45</f>
        <v>Konditionsraum</v>
      </c>
      <c r="E45" s="456" t="str">
        <f>'Kalk UHR Turnhalle'!E45</f>
        <v>NG</v>
      </c>
      <c r="F45" s="263" t="str">
        <f t="shared" si="4"/>
        <v>NG J1</v>
      </c>
      <c r="G45" s="265" t="str">
        <f>'Kalk UHR Turnhalle'!G45</f>
        <v>Linoleum</v>
      </c>
      <c r="H45" s="127">
        <f>'Kalk UHR Turnhalle'!H45</f>
        <v>63.83</v>
      </c>
      <c r="I45" s="263" t="str">
        <f>VLOOKUP(F45,'Leistungswerte GR'!$C$6:$F$79,3,FALSE)</f>
        <v>J1</v>
      </c>
      <c r="J45" s="330">
        <f>VLOOKUP(I45,'Turnus BY'!D$10:E$26,2,FALSE)</f>
        <v>1</v>
      </c>
      <c r="K45" s="127">
        <f t="shared" si="0"/>
        <v>63.83</v>
      </c>
      <c r="L45" s="266">
        <f>VLOOKUP(F45,'Leistungswerte GR'!$C$6:$F$79,4,FALSE)</f>
        <v>0</v>
      </c>
      <c r="M45" s="267">
        <f t="shared" si="1"/>
        <v>0</v>
      </c>
      <c r="N45" s="422">
        <f>'SVS GR'!$F$77</f>
        <v>0</v>
      </c>
      <c r="O45" s="128">
        <f t="shared" si="2"/>
        <v>0</v>
      </c>
      <c r="P45" s="268">
        <f t="shared" si="3"/>
        <v>0</v>
      </c>
    </row>
    <row r="46" spans="1:16" s="269" customFormat="1" ht="19.5" customHeight="1" x14ac:dyDescent="0.25">
      <c r="A46" s="295" t="str">
        <f>'Kalk UHR Turnhalle'!A46</f>
        <v>TH</v>
      </c>
      <c r="B46" s="295" t="str">
        <f>'Kalk UHR Turnhalle'!B46</f>
        <v>UG</v>
      </c>
      <c r="C46" s="295" t="str">
        <f>'Kalk UHR Turnhalle'!C46</f>
        <v>D031</v>
      </c>
      <c r="D46" s="295" t="str">
        <f>'Kalk UHR Turnhalle'!D46</f>
        <v>Lehrer I</v>
      </c>
      <c r="E46" s="456" t="str">
        <f>'Kalk UHR Turnhalle'!E46</f>
        <v>H</v>
      </c>
      <c r="F46" s="263" t="str">
        <f t="shared" si="4"/>
        <v>H J1</v>
      </c>
      <c r="G46" s="265" t="str">
        <f>'Kalk UHR Turnhalle'!G46</f>
        <v>Linoleum</v>
      </c>
      <c r="H46" s="127">
        <f>'Kalk UHR Turnhalle'!H46</f>
        <v>9.1300000000000008</v>
      </c>
      <c r="I46" s="263" t="str">
        <f>VLOOKUP(F46,'Leistungswerte GR'!$C$6:$F$79,3,FALSE)</f>
        <v>J1</v>
      </c>
      <c r="J46" s="330">
        <f>VLOOKUP(I46,'Turnus BY'!D$10:E$26,2,FALSE)</f>
        <v>1</v>
      </c>
      <c r="K46" s="127">
        <f t="shared" si="0"/>
        <v>9.1300000000000008</v>
      </c>
      <c r="L46" s="266">
        <f>VLOOKUP(F46,'Leistungswerte GR'!$C$6:$F$79,4,FALSE)</f>
        <v>0</v>
      </c>
      <c r="M46" s="267">
        <f t="shared" si="1"/>
        <v>0</v>
      </c>
      <c r="N46" s="422">
        <f>'SVS GR'!$F$77</f>
        <v>0</v>
      </c>
      <c r="O46" s="128">
        <f t="shared" si="2"/>
        <v>0</v>
      </c>
      <c r="P46" s="268">
        <f t="shared" si="3"/>
        <v>0</v>
      </c>
    </row>
    <row r="47" spans="1:16" s="269" customFormat="1" ht="19.5" customHeight="1" x14ac:dyDescent="0.25">
      <c r="A47" s="295" t="str">
        <f>'Kalk UHR Turnhalle'!A47</f>
        <v>TH</v>
      </c>
      <c r="B47" s="295" t="str">
        <f>'Kalk UHR Turnhalle'!B47</f>
        <v>UG</v>
      </c>
      <c r="C47" s="295">
        <f>'Kalk UHR Turnhalle'!C47</f>
        <v>0</v>
      </c>
      <c r="D47" s="295" t="str">
        <f>'Kalk UHR Turnhalle'!D47</f>
        <v>Geräte 2</v>
      </c>
      <c r="E47" s="456" t="str">
        <f>'Kalk UHR Turnhalle'!E47</f>
        <v>L</v>
      </c>
      <c r="F47" s="263" t="str">
        <f t="shared" si="4"/>
        <v>L J1</v>
      </c>
      <c r="G47" s="265" t="str">
        <f>'Kalk UHR Turnhalle'!G47</f>
        <v>Linoleum</v>
      </c>
      <c r="H47" s="127">
        <f>'Kalk UHR Turnhalle'!H47</f>
        <v>36.049999999999997</v>
      </c>
      <c r="I47" s="263" t="str">
        <f>VLOOKUP(F47,'Leistungswerte GR'!$C$6:$F$79,3,FALSE)</f>
        <v>J1</v>
      </c>
      <c r="J47" s="330">
        <f>VLOOKUP(I47,'Turnus BY'!D$10:E$26,2,FALSE)</f>
        <v>1</v>
      </c>
      <c r="K47" s="127">
        <f t="shared" si="0"/>
        <v>36.049999999999997</v>
      </c>
      <c r="L47" s="266">
        <f>VLOOKUP(F47,'Leistungswerte GR'!$C$6:$F$79,4,FALSE)</f>
        <v>0</v>
      </c>
      <c r="M47" s="267">
        <f t="shared" si="1"/>
        <v>0</v>
      </c>
      <c r="N47" s="422">
        <f>'SVS GR'!$F$77</f>
        <v>0</v>
      </c>
      <c r="O47" s="128">
        <f t="shared" si="2"/>
        <v>0</v>
      </c>
      <c r="P47" s="268">
        <f t="shared" si="3"/>
        <v>0</v>
      </c>
    </row>
    <row r="48" spans="1:16" s="269" customFormat="1" ht="19.5" customHeight="1" x14ac:dyDescent="0.25">
      <c r="A48" s="295" t="str">
        <f>'Kalk UHR Turnhalle'!A48</f>
        <v>TH</v>
      </c>
      <c r="B48" s="295" t="str">
        <f>'Kalk UHR Turnhalle'!B48</f>
        <v>UG</v>
      </c>
      <c r="C48" s="295" t="str">
        <f>'Kalk UHR Turnhalle'!C48</f>
        <v>D021</v>
      </c>
      <c r="D48" s="295" t="str">
        <f>'Kalk UHR Turnhalle'!D48</f>
        <v>Lehrer II</v>
      </c>
      <c r="E48" s="456" t="str">
        <f>'Kalk UHR Turnhalle'!E48</f>
        <v>H</v>
      </c>
      <c r="F48" s="263" t="str">
        <f t="shared" si="4"/>
        <v>H J1</v>
      </c>
      <c r="G48" s="265" t="str">
        <f>'Kalk UHR Turnhalle'!G48</f>
        <v>Linoleum</v>
      </c>
      <c r="H48" s="127">
        <f>'Kalk UHR Turnhalle'!H48</f>
        <v>9.1300000000000008</v>
      </c>
      <c r="I48" s="263" t="str">
        <f>VLOOKUP(F48,'Leistungswerte GR'!$C$6:$F$79,3,FALSE)</f>
        <v>J1</v>
      </c>
      <c r="J48" s="330">
        <f>VLOOKUP(I48,'Turnus BY'!D$10:E$26,2,FALSE)</f>
        <v>1</v>
      </c>
      <c r="K48" s="127">
        <f t="shared" si="0"/>
        <v>9.1300000000000008</v>
      </c>
      <c r="L48" s="266">
        <f>VLOOKUP(F48,'Leistungswerte GR'!$C$6:$F$79,4,FALSE)</f>
        <v>0</v>
      </c>
      <c r="M48" s="267">
        <f t="shared" si="1"/>
        <v>0</v>
      </c>
      <c r="N48" s="422">
        <f>'SVS GR'!$F$77</f>
        <v>0</v>
      </c>
      <c r="O48" s="128">
        <f t="shared" si="2"/>
        <v>0</v>
      </c>
      <c r="P48" s="268">
        <f t="shared" si="3"/>
        <v>0</v>
      </c>
    </row>
    <row r="49" spans="1:16" s="269" customFormat="1" ht="19.5" customHeight="1" x14ac:dyDescent="0.25">
      <c r="A49" s="295" t="str">
        <f>'Kalk UHR Turnhalle'!A49</f>
        <v>TH</v>
      </c>
      <c r="B49" s="295" t="str">
        <f>'Kalk UHR Turnhalle'!B49</f>
        <v>UG</v>
      </c>
      <c r="C49" s="295" t="str">
        <f>'Kalk UHR Turnhalle'!C49</f>
        <v>D002</v>
      </c>
      <c r="D49" s="295" t="str">
        <f>'Kalk UHR Turnhalle'!D49</f>
        <v>WC D</v>
      </c>
      <c r="E49" s="456" t="str">
        <f>'Kalk UHR Turnhalle'!E49</f>
        <v>S</v>
      </c>
      <c r="F49" s="263" t="str">
        <f t="shared" si="4"/>
        <v>S J1</v>
      </c>
      <c r="G49" s="265" t="str">
        <f>'Kalk UHR Turnhalle'!G49</f>
        <v>Fliesen</v>
      </c>
      <c r="H49" s="127">
        <f>'Kalk UHR Turnhalle'!H49</f>
        <v>6.88</v>
      </c>
      <c r="I49" s="263" t="str">
        <f>VLOOKUP(F49,'Leistungswerte GR'!$C$6:$F$79,3,FALSE)</f>
        <v>J1</v>
      </c>
      <c r="J49" s="330">
        <f>VLOOKUP(I49,'Turnus BY'!D$10:E$26,2,FALSE)</f>
        <v>1</v>
      </c>
      <c r="K49" s="127">
        <f t="shared" si="0"/>
        <v>6.88</v>
      </c>
      <c r="L49" s="266">
        <f>VLOOKUP(F49,'Leistungswerte GR'!$C$6:$F$79,4,FALSE)</f>
        <v>0</v>
      </c>
      <c r="M49" s="267">
        <f t="shared" si="1"/>
        <v>0</v>
      </c>
      <c r="N49" s="422">
        <f>'SVS GR'!$F$77</f>
        <v>0</v>
      </c>
      <c r="O49" s="128">
        <f t="shared" si="2"/>
        <v>0</v>
      </c>
      <c r="P49" s="268">
        <f t="shared" si="3"/>
        <v>0</v>
      </c>
    </row>
    <row r="50" spans="1:16" s="269" customFormat="1" ht="19.5" customHeight="1" x14ac:dyDescent="0.25">
      <c r="A50" s="295" t="str">
        <f>'Kalk UHR Turnhalle'!A50</f>
        <v>TH</v>
      </c>
      <c r="B50" s="295" t="str">
        <f>'Kalk UHR Turnhalle'!B50</f>
        <v>UG</v>
      </c>
      <c r="C50" s="295">
        <f>'Kalk UHR Turnhalle'!C50</f>
        <v>0</v>
      </c>
      <c r="D50" s="295" t="str">
        <f>'Kalk UHR Turnhalle'!D50</f>
        <v>Flur</v>
      </c>
      <c r="E50" s="456" t="str">
        <f>'Kalk UHR Turnhalle'!E50</f>
        <v>F</v>
      </c>
      <c r="F50" s="263" t="str">
        <f t="shared" si="4"/>
        <v>F J1</v>
      </c>
      <c r="G50" s="265" t="str">
        <f>'Kalk UHR Turnhalle'!G50</f>
        <v>Linoleum</v>
      </c>
      <c r="H50" s="127">
        <f>'Kalk UHR Turnhalle'!H50</f>
        <v>6.86</v>
      </c>
      <c r="I50" s="263" t="str">
        <f>VLOOKUP(F50,'Leistungswerte GR'!$C$6:$F$79,3,FALSE)</f>
        <v>J1</v>
      </c>
      <c r="J50" s="330">
        <f>VLOOKUP(I50,'Turnus BY'!D$10:E$26,2,FALSE)</f>
        <v>1</v>
      </c>
      <c r="K50" s="127">
        <f t="shared" si="0"/>
        <v>6.86</v>
      </c>
      <c r="L50" s="266">
        <f>VLOOKUP(F50,'Leistungswerte GR'!$C$6:$F$79,4,FALSE)</f>
        <v>0</v>
      </c>
      <c r="M50" s="267">
        <f t="shared" si="1"/>
        <v>0</v>
      </c>
      <c r="N50" s="422">
        <f>'SVS GR'!$F$77</f>
        <v>0</v>
      </c>
      <c r="O50" s="128">
        <f t="shared" si="2"/>
        <v>0</v>
      </c>
      <c r="P50" s="268">
        <f t="shared" si="3"/>
        <v>0</v>
      </c>
    </row>
    <row r="51" spans="1:16" s="269" customFormat="1" ht="19.5" customHeight="1" x14ac:dyDescent="0.25">
      <c r="A51" s="295" t="str">
        <f>'Kalk UHR Turnhalle'!A51</f>
        <v>TH</v>
      </c>
      <c r="B51" s="295" t="str">
        <f>'Kalk UHR Turnhalle'!B51</f>
        <v>UG</v>
      </c>
      <c r="C51" s="295" t="str">
        <f>'Kalk UHR Turnhalle'!C51</f>
        <v>D005</v>
      </c>
      <c r="D51" s="295" t="str">
        <f>'Kalk UHR Turnhalle'!D51</f>
        <v>Hallenwart</v>
      </c>
      <c r="E51" s="456" t="str">
        <f>'Kalk UHR Turnhalle'!E51</f>
        <v>V</v>
      </c>
      <c r="F51" s="263" t="str">
        <f t="shared" si="4"/>
        <v>V J1</v>
      </c>
      <c r="G51" s="265" t="str">
        <f>'Kalk UHR Turnhalle'!G51</f>
        <v>Linoleum</v>
      </c>
      <c r="H51" s="127">
        <f>'Kalk UHR Turnhalle'!H51</f>
        <v>6.31</v>
      </c>
      <c r="I51" s="263" t="str">
        <f>VLOOKUP(F51,'Leistungswerte GR'!$C$6:$F$79,3,FALSE)</f>
        <v>J1</v>
      </c>
      <c r="J51" s="330">
        <f>VLOOKUP(I51,'Turnus BY'!D$10:E$26,2,FALSE)</f>
        <v>1</v>
      </c>
      <c r="K51" s="127">
        <f t="shared" si="0"/>
        <v>6.31</v>
      </c>
      <c r="L51" s="266">
        <f>VLOOKUP(F51,'Leistungswerte GR'!$C$6:$F$79,4,FALSE)</f>
        <v>0</v>
      </c>
      <c r="M51" s="267">
        <f t="shared" si="1"/>
        <v>0</v>
      </c>
      <c r="N51" s="422">
        <f>'SVS GR'!$F$77</f>
        <v>0</v>
      </c>
      <c r="O51" s="128">
        <f t="shared" si="2"/>
        <v>0</v>
      </c>
      <c r="P51" s="268">
        <f t="shared" si="3"/>
        <v>0</v>
      </c>
    </row>
    <row r="52" spans="1:16" s="269" customFormat="1" ht="19.5" customHeight="1" x14ac:dyDescent="0.25">
      <c r="A52" s="295" t="str">
        <f>'Kalk UHR Turnhalle'!A52</f>
        <v>TH</v>
      </c>
      <c r="B52" s="295" t="str">
        <f>'Kalk UHR Turnhalle'!B52</f>
        <v>UG</v>
      </c>
      <c r="C52" s="295" t="str">
        <f>'Kalk UHR Turnhalle'!C52</f>
        <v>D004</v>
      </c>
      <c r="D52" s="295" t="str">
        <f>'Kalk UHR Turnhalle'!D52</f>
        <v>Duschraum Lehrer</v>
      </c>
      <c r="E52" s="456" t="str">
        <f>'Kalk UHR Turnhalle'!E52</f>
        <v>D</v>
      </c>
      <c r="F52" s="263" t="str">
        <f t="shared" si="4"/>
        <v>D J1</v>
      </c>
      <c r="G52" s="265" t="str">
        <f>'Kalk UHR Turnhalle'!G52</f>
        <v>Linoleum</v>
      </c>
      <c r="H52" s="127">
        <f>'Kalk UHR Turnhalle'!H52</f>
        <v>2.95</v>
      </c>
      <c r="I52" s="263" t="str">
        <f>VLOOKUP(F52,'Leistungswerte GR'!$C$6:$F$79,3,FALSE)</f>
        <v>J1</v>
      </c>
      <c r="J52" s="330">
        <f>VLOOKUP(I52,'Turnus BY'!D$10:E$26,2,FALSE)</f>
        <v>1</v>
      </c>
      <c r="K52" s="127">
        <f t="shared" si="0"/>
        <v>2.95</v>
      </c>
      <c r="L52" s="266">
        <f>VLOOKUP(F52,'Leistungswerte GR'!$C$6:$F$79,4,FALSE)</f>
        <v>0</v>
      </c>
      <c r="M52" s="267">
        <f t="shared" si="1"/>
        <v>0</v>
      </c>
      <c r="N52" s="422">
        <f>'SVS GR'!$F$77</f>
        <v>0</v>
      </c>
      <c r="O52" s="128">
        <f t="shared" si="2"/>
        <v>0</v>
      </c>
      <c r="P52" s="268">
        <f t="shared" si="3"/>
        <v>0</v>
      </c>
    </row>
    <row r="53" spans="1:16" s="269" customFormat="1" ht="19.5" customHeight="1" x14ac:dyDescent="0.25">
      <c r="A53" s="295" t="str">
        <f>'Kalk UHR Turnhalle'!A53</f>
        <v>TH</v>
      </c>
      <c r="B53" s="295" t="str">
        <f>'Kalk UHR Turnhalle'!B53</f>
        <v>UG</v>
      </c>
      <c r="C53" s="295" t="str">
        <f>'Kalk UHR Turnhalle'!C53</f>
        <v>D007</v>
      </c>
      <c r="D53" s="295" t="str">
        <f>'Kalk UHR Turnhalle'!D53</f>
        <v>WC H</v>
      </c>
      <c r="E53" s="456" t="str">
        <f>'Kalk UHR Turnhalle'!E53</f>
        <v>S</v>
      </c>
      <c r="F53" s="263" t="str">
        <f t="shared" si="4"/>
        <v>S J1</v>
      </c>
      <c r="G53" s="265" t="str">
        <f>'Kalk UHR Turnhalle'!G53</f>
        <v>Fliesen</v>
      </c>
      <c r="H53" s="127">
        <f>'Kalk UHR Turnhalle'!H53</f>
        <v>6.57</v>
      </c>
      <c r="I53" s="263" t="str">
        <f>VLOOKUP(F53,'Leistungswerte GR'!$C$6:$F$79,3,FALSE)</f>
        <v>J1</v>
      </c>
      <c r="J53" s="330">
        <f>VLOOKUP(I53,'Turnus BY'!D$10:E$26,2,FALSE)</f>
        <v>1</v>
      </c>
      <c r="K53" s="127">
        <f t="shared" si="0"/>
        <v>6.57</v>
      </c>
      <c r="L53" s="266">
        <f>VLOOKUP(F53,'Leistungswerte GR'!$C$6:$F$79,4,FALSE)</f>
        <v>0</v>
      </c>
      <c r="M53" s="267">
        <f t="shared" si="1"/>
        <v>0</v>
      </c>
      <c r="N53" s="422">
        <f>'SVS GR'!$F$77</f>
        <v>0</v>
      </c>
      <c r="O53" s="128">
        <f t="shared" si="2"/>
        <v>0</v>
      </c>
      <c r="P53" s="268">
        <f t="shared" si="3"/>
        <v>0</v>
      </c>
    </row>
    <row r="54" spans="1:16" s="269" customFormat="1" ht="19.5" customHeight="1" x14ac:dyDescent="0.25">
      <c r="A54" s="295" t="str">
        <f>'Kalk UHR Turnhalle'!A54</f>
        <v>TH</v>
      </c>
      <c r="B54" s="295" t="str">
        <f>'Kalk UHR Turnhalle'!B54</f>
        <v>UG</v>
      </c>
      <c r="C54" s="295" t="str">
        <f>'Kalk UHR Turnhalle'!C54</f>
        <v>D011</v>
      </c>
      <c r="D54" s="295" t="str">
        <f>'Kalk UHR Turnhalle'!D54</f>
        <v>Lehrer III</v>
      </c>
      <c r="E54" s="456" t="str">
        <f>'Kalk UHR Turnhalle'!E54</f>
        <v>H</v>
      </c>
      <c r="F54" s="263" t="str">
        <f t="shared" si="4"/>
        <v>H J1</v>
      </c>
      <c r="G54" s="265" t="str">
        <f>'Kalk UHR Turnhalle'!G54</f>
        <v>Linoleum</v>
      </c>
      <c r="H54" s="127">
        <f>'Kalk UHR Turnhalle'!H54</f>
        <v>9.1300000000000008</v>
      </c>
      <c r="I54" s="263" t="str">
        <f>VLOOKUP(F54,'Leistungswerte GR'!$C$6:$F$79,3,FALSE)</f>
        <v>J1</v>
      </c>
      <c r="J54" s="330">
        <f>VLOOKUP(I54,'Turnus BY'!D$10:E$26,2,FALSE)</f>
        <v>1</v>
      </c>
      <c r="K54" s="127">
        <f t="shared" si="0"/>
        <v>9.1300000000000008</v>
      </c>
      <c r="L54" s="266">
        <f>VLOOKUP(F54,'Leistungswerte GR'!$C$6:$F$79,4,FALSE)</f>
        <v>0</v>
      </c>
      <c r="M54" s="267">
        <f t="shared" si="1"/>
        <v>0</v>
      </c>
      <c r="N54" s="422">
        <f>'SVS GR'!$F$77</f>
        <v>0</v>
      </c>
      <c r="O54" s="128">
        <f t="shared" si="2"/>
        <v>0</v>
      </c>
      <c r="P54" s="268">
        <f t="shared" si="3"/>
        <v>0</v>
      </c>
    </row>
    <row r="55" spans="1:16" s="269" customFormat="1" ht="19.5" customHeight="1" x14ac:dyDescent="0.25">
      <c r="A55" s="295" t="str">
        <f>'Kalk UHR Turnhalle'!A55</f>
        <v>TH</v>
      </c>
      <c r="B55" s="295" t="str">
        <f>'Kalk UHR Turnhalle'!B55</f>
        <v>UG</v>
      </c>
      <c r="C55" s="295">
        <f>'Kalk UHR Turnhalle'!C55</f>
        <v>0</v>
      </c>
      <c r="D55" s="295" t="str">
        <f>'Kalk UHR Turnhalle'!D55</f>
        <v>Geräte III</v>
      </c>
      <c r="E55" s="456" t="str">
        <f>'Kalk UHR Turnhalle'!E55</f>
        <v>L</v>
      </c>
      <c r="F55" s="263" t="str">
        <f t="shared" si="4"/>
        <v>L J1</v>
      </c>
      <c r="G55" s="265" t="str">
        <f>'Kalk UHR Turnhalle'!G55</f>
        <v>Linoleum</v>
      </c>
      <c r="H55" s="127">
        <f>'Kalk UHR Turnhalle'!H55</f>
        <v>48.47</v>
      </c>
      <c r="I55" s="263" t="str">
        <f>VLOOKUP(F55,'Leistungswerte GR'!$C$6:$F$79,3,FALSE)</f>
        <v>J1</v>
      </c>
      <c r="J55" s="330">
        <f>VLOOKUP(I55,'Turnus BY'!D$10:E$26,2,FALSE)</f>
        <v>1</v>
      </c>
      <c r="K55" s="127">
        <f t="shared" si="0"/>
        <v>48.47</v>
      </c>
      <c r="L55" s="266">
        <f>VLOOKUP(F55,'Leistungswerte GR'!$C$6:$F$79,4,FALSE)</f>
        <v>0</v>
      </c>
      <c r="M55" s="267">
        <f t="shared" si="1"/>
        <v>0</v>
      </c>
      <c r="N55" s="422">
        <f>'SVS GR'!$F$77</f>
        <v>0</v>
      </c>
      <c r="O55" s="128">
        <f t="shared" si="2"/>
        <v>0</v>
      </c>
      <c r="P55" s="268">
        <f t="shared" si="3"/>
        <v>0</v>
      </c>
    </row>
    <row r="56" spans="1:16" s="269" customFormat="1" ht="19.5" customHeight="1" x14ac:dyDescent="0.25">
      <c r="A56" s="295" t="str">
        <f>'Kalk UHR Turnhalle'!A56</f>
        <v>TH</v>
      </c>
      <c r="B56" s="295" t="str">
        <f>'Kalk UHR Turnhalle'!B56</f>
        <v>UG</v>
      </c>
      <c r="C56" s="295" t="str">
        <f>'Kalk UHR Turnhalle'!C56</f>
        <v>D003</v>
      </c>
      <c r="D56" s="295" t="str">
        <f>'Kalk UHR Turnhalle'!D56</f>
        <v>Technik</v>
      </c>
      <c r="E56" s="456" t="str">
        <f>'Kalk UHR Turnhalle'!E56</f>
        <v>Z</v>
      </c>
      <c r="F56" s="263" t="str">
        <f t="shared" si="4"/>
        <v>Z kR</v>
      </c>
      <c r="G56" s="265" t="str">
        <f>'Kalk UHR Turnhalle'!G56</f>
        <v>Estrich</v>
      </c>
      <c r="H56" s="127">
        <f>'Kalk UHR Turnhalle'!H56</f>
        <v>105.68</v>
      </c>
      <c r="I56" s="263" t="str">
        <f>VLOOKUP(F56,'Leistungswerte GR'!$C$6:$F$79,3,FALSE)</f>
        <v>kR</v>
      </c>
      <c r="J56" s="330">
        <f>VLOOKUP(I56,'Turnus BY'!D$10:E$26,2,FALSE)</f>
        <v>0</v>
      </c>
      <c r="K56" s="127">
        <f t="shared" si="0"/>
        <v>0</v>
      </c>
      <c r="L56" s="266">
        <f>VLOOKUP(F56,'Leistungswerte GR'!$C$6:$F$79,4,FALSE)</f>
        <v>0</v>
      </c>
      <c r="M56" s="267">
        <f t="shared" si="1"/>
        <v>0</v>
      </c>
      <c r="N56" s="422">
        <f>'SVS GR'!$F$77</f>
        <v>0</v>
      </c>
      <c r="O56" s="128">
        <f t="shared" si="2"/>
        <v>0</v>
      </c>
      <c r="P56" s="268">
        <f t="shared" si="3"/>
        <v>0</v>
      </c>
    </row>
    <row r="57" spans="1:16" s="269" customFormat="1" ht="19.5" customHeight="1" x14ac:dyDescent="0.25">
      <c r="A57" s="295" t="str">
        <f>'Kalk UHR Turnhalle'!A57</f>
        <v>TH</v>
      </c>
      <c r="B57" s="295" t="str">
        <f>'Kalk UHR Turnhalle'!B57</f>
        <v>UG</v>
      </c>
      <c r="C57" s="295">
        <f>'Kalk UHR Turnhalle'!C57</f>
        <v>0</v>
      </c>
      <c r="D57" s="295" t="str">
        <f>'Kalk UHR Turnhalle'!D57</f>
        <v>Treppenhaus 4</v>
      </c>
      <c r="E57" s="456" t="str">
        <f>'Kalk UHR Turnhalle'!E57</f>
        <v>T</v>
      </c>
      <c r="F57" s="263" t="str">
        <f t="shared" si="4"/>
        <v>T J1</v>
      </c>
      <c r="G57" s="265" t="str">
        <f>'Kalk UHR Turnhalle'!G57</f>
        <v>Linoleum</v>
      </c>
      <c r="H57" s="127">
        <f>'Kalk UHR Turnhalle'!H57</f>
        <v>6.26</v>
      </c>
      <c r="I57" s="263" t="str">
        <f>VLOOKUP(F57,'Leistungswerte GR'!$C$6:$F$79,3,FALSE)</f>
        <v>J1</v>
      </c>
      <c r="J57" s="330">
        <f>VLOOKUP(I57,'Turnus BY'!D$10:E$26,2,FALSE)</f>
        <v>1</v>
      </c>
      <c r="K57" s="127">
        <f t="shared" si="0"/>
        <v>6.26</v>
      </c>
      <c r="L57" s="266">
        <f>VLOOKUP(F57,'Leistungswerte GR'!$C$6:$F$79,4,FALSE)</f>
        <v>0</v>
      </c>
      <c r="M57" s="267">
        <f t="shared" si="1"/>
        <v>0</v>
      </c>
      <c r="N57" s="422">
        <f>'SVS GR'!$F$77</f>
        <v>0</v>
      </c>
      <c r="O57" s="128">
        <f t="shared" si="2"/>
        <v>0</v>
      </c>
      <c r="P57" s="268">
        <f t="shared" si="3"/>
        <v>0</v>
      </c>
    </row>
    <row r="58" spans="1:16" s="269" customFormat="1" ht="19.5" customHeight="1" x14ac:dyDescent="0.25">
      <c r="A58" s="295" t="str">
        <f>'Kalk UHR Turnhalle'!A58</f>
        <v>TH</v>
      </c>
      <c r="B58" s="295" t="str">
        <f>'Kalk UHR Turnhalle'!B58</f>
        <v>UG</v>
      </c>
      <c r="C58" s="295">
        <f>'Kalk UHR Turnhalle'!C58</f>
        <v>0</v>
      </c>
      <c r="D58" s="295" t="str">
        <f>'Kalk UHR Turnhalle'!D58</f>
        <v>Treppenhaus 5</v>
      </c>
      <c r="E58" s="456" t="str">
        <f>'Kalk UHR Turnhalle'!E58</f>
        <v>T</v>
      </c>
      <c r="F58" s="263" t="str">
        <f t="shared" si="4"/>
        <v>T J1</v>
      </c>
      <c r="G58" s="265" t="str">
        <f>'Kalk UHR Turnhalle'!G58</f>
        <v>Linoleum</v>
      </c>
      <c r="H58" s="127">
        <f>'Kalk UHR Turnhalle'!H58</f>
        <v>21.62</v>
      </c>
      <c r="I58" s="263" t="str">
        <f>VLOOKUP(F58,'Leistungswerte GR'!$C$6:$F$79,3,FALSE)</f>
        <v>J1</v>
      </c>
      <c r="J58" s="330">
        <f>VLOOKUP(I58,'Turnus BY'!D$10:E$26,2,FALSE)</f>
        <v>1</v>
      </c>
      <c r="K58" s="127">
        <f t="shared" si="0"/>
        <v>21.62</v>
      </c>
      <c r="L58" s="266">
        <f>VLOOKUP(F58,'Leistungswerte GR'!$C$6:$F$79,4,FALSE)</f>
        <v>0</v>
      </c>
      <c r="M58" s="267">
        <f t="shared" si="1"/>
        <v>0</v>
      </c>
      <c r="N58" s="422">
        <f>'SVS GR'!$F$77</f>
        <v>0</v>
      </c>
      <c r="O58" s="128">
        <f t="shared" si="2"/>
        <v>0</v>
      </c>
      <c r="P58" s="268">
        <f t="shared" si="3"/>
        <v>0</v>
      </c>
    </row>
    <row r="59" spans="1:16" s="269" customFormat="1" ht="19.5" customHeight="1" x14ac:dyDescent="0.25">
      <c r="A59" s="295" t="str">
        <f>'Kalk UHR Turnhalle'!A59</f>
        <v>TH</v>
      </c>
      <c r="B59" s="295" t="str">
        <f>'Kalk UHR Turnhalle'!B59</f>
        <v>UG</v>
      </c>
      <c r="C59" s="295">
        <f>'Kalk UHR Turnhalle'!C59</f>
        <v>0</v>
      </c>
      <c r="D59" s="295" t="str">
        <f>'Kalk UHR Turnhalle'!D59</f>
        <v>Sporthalle</v>
      </c>
      <c r="E59" s="456" t="str">
        <f>'Kalk UHR Turnhalle'!E59</f>
        <v>NT</v>
      </c>
      <c r="F59" s="263" t="str">
        <f t="shared" si="4"/>
        <v>NT J1</v>
      </c>
      <c r="G59" s="265" t="str">
        <f>'Kalk UHR Turnhalle'!G59</f>
        <v>Parkett</v>
      </c>
      <c r="H59" s="127">
        <f>'Kalk UHR Turnhalle'!H59</f>
        <v>1216.2</v>
      </c>
      <c r="I59" s="263" t="str">
        <f>VLOOKUP(F59,'Leistungswerte GR'!$C$6:$F$79,3,FALSE)</f>
        <v>J1</v>
      </c>
      <c r="J59" s="330">
        <f>VLOOKUP(I59,'Turnus BY'!D$10:E$26,2,FALSE)</f>
        <v>1</v>
      </c>
      <c r="K59" s="127">
        <f t="shared" si="0"/>
        <v>1216.2</v>
      </c>
      <c r="L59" s="266">
        <f>VLOOKUP(F59,'Leistungswerte GR'!$C$6:$F$79,4,FALSE)</f>
        <v>0</v>
      </c>
      <c r="M59" s="267">
        <f t="shared" si="1"/>
        <v>0</v>
      </c>
      <c r="N59" s="422">
        <f>'SVS GR'!$F$77</f>
        <v>0</v>
      </c>
      <c r="O59" s="128">
        <f t="shared" si="2"/>
        <v>0</v>
      </c>
      <c r="P59" s="268">
        <f t="shared" si="3"/>
        <v>0</v>
      </c>
    </row>
    <row r="60" spans="1:16" ht="9" customHeight="1" x14ac:dyDescent="0.2">
      <c r="A60" s="271"/>
      <c r="B60" s="272"/>
      <c r="C60" s="272"/>
      <c r="D60" s="271"/>
      <c r="E60" s="272"/>
      <c r="F60" s="272"/>
      <c r="G60" s="272"/>
      <c r="H60" s="273"/>
      <c r="I60" s="274"/>
      <c r="J60" s="274"/>
      <c r="K60" s="273"/>
      <c r="L60" s="276"/>
      <c r="M60" s="277"/>
      <c r="N60" s="511"/>
      <c r="O60" s="511"/>
      <c r="P60" s="338"/>
    </row>
    <row r="61" spans="1:16" x14ac:dyDescent="0.2">
      <c r="B61" s="280"/>
      <c r="G61" s="241"/>
      <c r="I61" s="241"/>
      <c r="J61" s="241"/>
      <c r="K61" s="241"/>
    </row>
    <row r="62" spans="1:16" x14ac:dyDescent="0.2">
      <c r="D62" s="281"/>
      <c r="G62" s="241"/>
      <c r="I62" s="241"/>
      <c r="J62" s="241"/>
      <c r="K62" s="241"/>
    </row>
    <row r="63" spans="1:16" x14ac:dyDescent="0.2">
      <c r="C63" s="241"/>
      <c r="D63" s="281"/>
    </row>
    <row r="64" spans="1:16" x14ac:dyDescent="0.2">
      <c r="C64" s="241"/>
      <c r="D64" s="281"/>
    </row>
    <row r="65" spans="1:17" x14ac:dyDescent="0.2">
      <c r="C65" s="241"/>
      <c r="D65" s="281"/>
    </row>
    <row r="66" spans="1:17" x14ac:dyDescent="0.2">
      <c r="C66" s="241"/>
      <c r="D66" s="281"/>
    </row>
    <row r="67" spans="1:17" x14ac:dyDescent="0.2">
      <c r="B67" s="241"/>
      <c r="C67" s="241"/>
      <c r="D67" s="281"/>
    </row>
    <row r="68" spans="1:17" x14ac:dyDescent="0.2">
      <c r="C68" s="241"/>
      <c r="D68" s="281"/>
    </row>
    <row r="69" spans="1:17" x14ac:dyDescent="0.2">
      <c r="D69" s="281"/>
    </row>
    <row r="70" spans="1:17" x14ac:dyDescent="0.2">
      <c r="D70" s="281"/>
    </row>
    <row r="71" spans="1:17" x14ac:dyDescent="0.2">
      <c r="D71" s="281"/>
    </row>
    <row r="72" spans="1:17" x14ac:dyDescent="0.2">
      <c r="D72" s="281"/>
    </row>
    <row r="73" spans="1:17" s="281" customFormat="1" x14ac:dyDescent="0.2">
      <c r="A73" s="241"/>
      <c r="H73" s="282"/>
      <c r="I73" s="287"/>
      <c r="J73" s="287"/>
      <c r="K73" s="282"/>
      <c r="L73" s="284"/>
      <c r="M73" s="285"/>
      <c r="N73" s="286"/>
      <c r="O73" s="286"/>
      <c r="P73" s="286"/>
      <c r="Q73" s="241"/>
    </row>
    <row r="74" spans="1:17" s="281" customFormat="1" x14ac:dyDescent="0.2">
      <c r="A74" s="241"/>
      <c r="H74" s="282"/>
      <c r="I74" s="287"/>
      <c r="J74" s="287"/>
      <c r="K74" s="282"/>
      <c r="L74" s="284"/>
      <c r="M74" s="285"/>
      <c r="N74" s="286"/>
      <c r="O74" s="286"/>
      <c r="P74" s="286"/>
      <c r="Q74" s="241"/>
    </row>
    <row r="75" spans="1:17" s="281" customFormat="1" x14ac:dyDescent="0.2">
      <c r="A75" s="241"/>
      <c r="H75" s="282"/>
      <c r="I75" s="287"/>
      <c r="J75" s="287"/>
      <c r="K75" s="282"/>
      <c r="L75" s="284"/>
      <c r="M75" s="285"/>
      <c r="N75" s="286"/>
      <c r="O75" s="286"/>
      <c r="P75" s="286"/>
      <c r="Q75" s="241"/>
    </row>
    <row r="76" spans="1:17" s="281" customFormat="1" x14ac:dyDescent="0.2">
      <c r="A76" s="241"/>
      <c r="H76" s="282"/>
      <c r="I76" s="287"/>
      <c r="J76" s="287"/>
      <c r="K76" s="282"/>
      <c r="L76" s="284"/>
      <c r="M76" s="285"/>
      <c r="N76" s="286"/>
      <c r="O76" s="286"/>
      <c r="P76" s="286"/>
      <c r="Q76" s="241"/>
    </row>
    <row r="77" spans="1:17" s="281" customFormat="1" x14ac:dyDescent="0.2">
      <c r="A77" s="241"/>
      <c r="H77" s="282"/>
      <c r="I77" s="287"/>
      <c r="J77" s="287"/>
      <c r="K77" s="282"/>
      <c r="L77" s="284"/>
      <c r="M77" s="285"/>
      <c r="N77" s="286"/>
      <c r="O77" s="286"/>
      <c r="P77" s="286"/>
      <c r="Q77" s="241"/>
    </row>
    <row r="78" spans="1:17" s="281" customFormat="1" x14ac:dyDescent="0.2">
      <c r="A78" s="241"/>
      <c r="H78" s="282"/>
      <c r="I78" s="287"/>
      <c r="J78" s="287"/>
      <c r="K78" s="282"/>
      <c r="L78" s="284"/>
      <c r="M78" s="285"/>
      <c r="N78" s="286"/>
      <c r="O78" s="286"/>
      <c r="P78" s="286"/>
      <c r="Q78" s="241"/>
    </row>
    <row r="79" spans="1:17" s="281" customFormat="1" x14ac:dyDescent="0.2">
      <c r="A79" s="241"/>
      <c r="H79" s="282"/>
      <c r="I79" s="287"/>
      <c r="J79" s="287"/>
      <c r="K79" s="282"/>
      <c r="L79" s="284"/>
      <c r="M79" s="285"/>
      <c r="N79" s="286"/>
      <c r="O79" s="286"/>
      <c r="P79" s="286"/>
      <c r="Q79" s="241"/>
    </row>
    <row r="80" spans="1:17" s="281" customFormat="1" x14ac:dyDescent="0.2">
      <c r="A80" s="241"/>
      <c r="H80" s="282"/>
      <c r="I80" s="287"/>
      <c r="J80" s="287"/>
      <c r="K80" s="282"/>
      <c r="L80" s="284"/>
      <c r="M80" s="285"/>
      <c r="N80" s="286"/>
      <c r="O80" s="286"/>
      <c r="P80" s="286"/>
      <c r="Q80" s="241"/>
    </row>
    <row r="81" spans="1:17" s="281" customFormat="1" x14ac:dyDescent="0.2">
      <c r="A81" s="241"/>
      <c r="H81" s="282"/>
      <c r="I81" s="287"/>
      <c r="J81" s="287"/>
      <c r="K81" s="282"/>
      <c r="L81" s="284"/>
      <c r="M81" s="285"/>
      <c r="N81" s="286"/>
      <c r="O81" s="286"/>
      <c r="P81" s="286"/>
      <c r="Q81" s="241"/>
    </row>
    <row r="82" spans="1:17" s="281" customFormat="1" x14ac:dyDescent="0.2">
      <c r="A82" s="241"/>
      <c r="H82" s="282"/>
      <c r="I82" s="287"/>
      <c r="J82" s="287"/>
      <c r="K82" s="282"/>
      <c r="L82" s="284"/>
      <c r="M82" s="285"/>
      <c r="N82" s="286"/>
      <c r="O82" s="286"/>
      <c r="P82" s="286"/>
      <c r="Q82" s="241"/>
    </row>
    <row r="83" spans="1:17" s="281" customFormat="1" x14ac:dyDescent="0.2">
      <c r="A83" s="241"/>
      <c r="H83" s="282"/>
      <c r="I83" s="287"/>
      <c r="J83" s="287"/>
      <c r="K83" s="282"/>
      <c r="L83" s="284"/>
      <c r="M83" s="285"/>
      <c r="N83" s="286"/>
      <c r="O83" s="286"/>
      <c r="P83" s="286"/>
      <c r="Q83" s="241"/>
    </row>
    <row r="84" spans="1:17" s="281" customFormat="1" x14ac:dyDescent="0.2">
      <c r="A84" s="241"/>
      <c r="H84" s="282"/>
      <c r="I84" s="287"/>
      <c r="J84" s="287"/>
      <c r="K84" s="282"/>
      <c r="L84" s="284"/>
      <c r="M84" s="285"/>
      <c r="N84" s="286"/>
      <c r="O84" s="286"/>
      <c r="P84" s="286"/>
      <c r="Q84" s="241"/>
    </row>
    <row r="85" spans="1:17" s="281" customFormat="1" x14ac:dyDescent="0.2">
      <c r="A85" s="241"/>
      <c r="H85" s="282"/>
      <c r="I85" s="287"/>
      <c r="J85" s="287"/>
      <c r="K85" s="282"/>
      <c r="L85" s="284"/>
      <c r="M85" s="285"/>
      <c r="N85" s="286"/>
      <c r="O85" s="286"/>
      <c r="P85" s="286"/>
      <c r="Q85" s="241"/>
    </row>
    <row r="86" spans="1:17" s="281" customFormat="1" x14ac:dyDescent="0.2">
      <c r="A86" s="241"/>
      <c r="H86" s="282"/>
      <c r="I86" s="287"/>
      <c r="J86" s="287"/>
      <c r="K86" s="282"/>
      <c r="L86" s="284"/>
      <c r="M86" s="285"/>
      <c r="N86" s="286"/>
      <c r="O86" s="286"/>
      <c r="P86" s="286"/>
      <c r="Q86" s="241"/>
    </row>
    <row r="87" spans="1:17" s="281" customFormat="1" x14ac:dyDescent="0.2">
      <c r="A87" s="241"/>
      <c r="H87" s="282"/>
      <c r="I87" s="287"/>
      <c r="J87" s="287"/>
      <c r="K87" s="282"/>
      <c r="L87" s="284"/>
      <c r="M87" s="285"/>
      <c r="N87" s="286"/>
      <c r="O87" s="286"/>
      <c r="P87" s="286"/>
      <c r="Q87" s="241"/>
    </row>
    <row r="88" spans="1:17" s="281" customFormat="1" x14ac:dyDescent="0.2">
      <c r="A88" s="241"/>
      <c r="H88" s="282"/>
      <c r="I88" s="287"/>
      <c r="J88" s="287"/>
      <c r="K88" s="282"/>
      <c r="L88" s="284"/>
      <c r="M88" s="285"/>
      <c r="N88" s="286"/>
      <c r="O88" s="286"/>
      <c r="P88" s="286"/>
      <c r="Q88" s="241"/>
    </row>
    <row r="89" spans="1:17" s="281" customFormat="1" x14ac:dyDescent="0.2">
      <c r="A89" s="241"/>
      <c r="H89" s="282"/>
      <c r="I89" s="287"/>
      <c r="J89" s="287"/>
      <c r="K89" s="282"/>
      <c r="L89" s="284"/>
      <c r="M89" s="285"/>
      <c r="N89" s="286"/>
      <c r="O89" s="286"/>
      <c r="P89" s="286"/>
      <c r="Q89" s="241"/>
    </row>
    <row r="90" spans="1:17" s="281" customFormat="1" x14ac:dyDescent="0.2">
      <c r="A90" s="241"/>
      <c r="H90" s="282"/>
      <c r="I90" s="287"/>
      <c r="J90" s="287"/>
      <c r="K90" s="282"/>
      <c r="L90" s="284"/>
      <c r="M90" s="285"/>
      <c r="N90" s="286"/>
      <c r="O90" s="286"/>
      <c r="P90" s="286"/>
      <c r="Q90" s="241"/>
    </row>
    <row r="91" spans="1:17" s="281" customFormat="1" x14ac:dyDescent="0.2">
      <c r="A91" s="241"/>
      <c r="H91" s="282"/>
      <c r="I91" s="287"/>
      <c r="J91" s="287"/>
      <c r="K91" s="282"/>
      <c r="L91" s="284"/>
      <c r="M91" s="285"/>
      <c r="N91" s="286"/>
      <c r="O91" s="286"/>
      <c r="P91" s="286"/>
      <c r="Q91" s="241"/>
    </row>
    <row r="92" spans="1:17" s="281" customFormat="1" x14ac:dyDescent="0.2">
      <c r="A92" s="241"/>
      <c r="H92" s="282"/>
      <c r="I92" s="287"/>
      <c r="J92" s="287"/>
      <c r="K92" s="282"/>
      <c r="L92" s="284"/>
      <c r="M92" s="285"/>
      <c r="N92" s="286"/>
      <c r="O92" s="286"/>
      <c r="P92" s="286"/>
      <c r="Q92" s="241"/>
    </row>
    <row r="93" spans="1:17" s="281" customFormat="1" x14ac:dyDescent="0.2">
      <c r="A93" s="241"/>
      <c r="H93" s="282"/>
      <c r="I93" s="287"/>
      <c r="J93" s="287"/>
      <c r="K93" s="282"/>
      <c r="L93" s="284"/>
      <c r="M93" s="285"/>
      <c r="N93" s="286"/>
      <c r="O93" s="286"/>
      <c r="P93" s="286"/>
      <c r="Q93" s="241"/>
    </row>
    <row r="94" spans="1:17" s="281" customFormat="1" x14ac:dyDescent="0.2">
      <c r="A94" s="241"/>
      <c r="H94" s="282"/>
      <c r="I94" s="287"/>
      <c r="J94" s="287"/>
      <c r="K94" s="282"/>
      <c r="L94" s="284"/>
      <c r="M94" s="285"/>
      <c r="N94" s="286"/>
      <c r="O94" s="286"/>
      <c r="P94" s="286"/>
      <c r="Q94" s="241"/>
    </row>
    <row r="95" spans="1:17" s="281" customFormat="1" x14ac:dyDescent="0.2">
      <c r="A95" s="241"/>
      <c r="H95" s="282"/>
      <c r="I95" s="287"/>
      <c r="J95" s="287"/>
      <c r="K95" s="282"/>
      <c r="L95" s="284"/>
      <c r="M95" s="285"/>
      <c r="N95" s="286"/>
      <c r="O95" s="286"/>
      <c r="P95" s="286"/>
      <c r="Q95" s="241"/>
    </row>
    <row r="96" spans="1:17" s="281" customFormat="1" x14ac:dyDescent="0.2">
      <c r="A96" s="241"/>
      <c r="H96" s="282"/>
      <c r="I96" s="287"/>
      <c r="J96" s="287"/>
      <c r="K96" s="282"/>
      <c r="L96" s="284"/>
      <c r="M96" s="285"/>
      <c r="N96" s="286"/>
      <c r="O96" s="286"/>
      <c r="P96" s="286"/>
      <c r="Q96" s="241"/>
    </row>
    <row r="97" spans="1:17" s="281" customFormat="1" x14ac:dyDescent="0.2">
      <c r="A97" s="241"/>
      <c r="H97" s="282"/>
      <c r="I97" s="287"/>
      <c r="J97" s="287"/>
      <c r="K97" s="282"/>
      <c r="L97" s="284"/>
      <c r="M97" s="285"/>
      <c r="N97" s="286"/>
      <c r="O97" s="286"/>
      <c r="P97" s="286"/>
      <c r="Q97" s="241"/>
    </row>
    <row r="98" spans="1:17" s="281" customFormat="1" x14ac:dyDescent="0.2">
      <c r="A98" s="241"/>
      <c r="H98" s="282"/>
      <c r="I98" s="287"/>
      <c r="J98" s="287"/>
      <c r="K98" s="282"/>
      <c r="L98" s="284"/>
      <c r="M98" s="285"/>
      <c r="N98" s="286"/>
      <c r="O98" s="286"/>
      <c r="P98" s="286"/>
      <c r="Q98" s="241"/>
    </row>
    <row r="99" spans="1:17" s="281" customFormat="1" x14ac:dyDescent="0.2">
      <c r="A99" s="241"/>
      <c r="H99" s="282"/>
      <c r="I99" s="287"/>
      <c r="J99" s="287"/>
      <c r="K99" s="282"/>
      <c r="L99" s="284"/>
      <c r="M99" s="285"/>
      <c r="N99" s="286"/>
      <c r="O99" s="286"/>
      <c r="P99" s="286"/>
      <c r="Q99" s="241"/>
    </row>
    <row r="100" spans="1:17" s="281" customFormat="1" x14ac:dyDescent="0.2">
      <c r="A100" s="241"/>
      <c r="H100" s="282"/>
      <c r="I100" s="287"/>
      <c r="J100" s="287"/>
      <c r="K100" s="282"/>
      <c r="L100" s="284"/>
      <c r="M100" s="285"/>
      <c r="N100" s="286"/>
      <c r="O100" s="286"/>
      <c r="P100" s="286"/>
      <c r="Q100" s="241"/>
    </row>
    <row r="101" spans="1:17" s="281" customFormat="1" x14ac:dyDescent="0.2">
      <c r="A101" s="241"/>
      <c r="H101" s="282"/>
      <c r="I101" s="287"/>
      <c r="J101" s="287"/>
      <c r="K101" s="282"/>
      <c r="L101" s="284"/>
      <c r="M101" s="285"/>
      <c r="N101" s="286"/>
      <c r="O101" s="286"/>
      <c r="P101" s="286"/>
      <c r="Q101" s="241"/>
    </row>
    <row r="102" spans="1:17" s="281" customFormat="1" x14ac:dyDescent="0.2">
      <c r="A102" s="241"/>
      <c r="H102" s="282"/>
      <c r="I102" s="287"/>
      <c r="J102" s="287"/>
      <c r="K102" s="282"/>
      <c r="L102" s="284"/>
      <c r="M102" s="285"/>
      <c r="N102" s="286"/>
      <c r="O102" s="286"/>
      <c r="P102" s="286"/>
      <c r="Q102" s="241"/>
    </row>
    <row r="103" spans="1:17" s="281" customFormat="1" x14ac:dyDescent="0.2">
      <c r="A103" s="241"/>
      <c r="H103" s="282"/>
      <c r="I103" s="287"/>
      <c r="J103" s="287"/>
      <c r="K103" s="282"/>
      <c r="L103" s="284"/>
      <c r="M103" s="285"/>
      <c r="N103" s="286"/>
      <c r="O103" s="286"/>
      <c r="P103" s="286"/>
      <c r="Q103" s="241"/>
    </row>
    <row r="104" spans="1:17" s="281" customFormat="1" x14ac:dyDescent="0.2">
      <c r="A104" s="241"/>
      <c r="H104" s="282"/>
      <c r="I104" s="287"/>
      <c r="J104" s="287"/>
      <c r="K104" s="282"/>
      <c r="L104" s="284"/>
      <c r="M104" s="285"/>
      <c r="N104" s="286"/>
      <c r="O104" s="286"/>
      <c r="P104" s="286"/>
      <c r="Q104" s="241"/>
    </row>
    <row r="105" spans="1:17" s="281" customFormat="1" x14ac:dyDescent="0.2">
      <c r="A105" s="241"/>
      <c r="H105" s="282"/>
      <c r="I105" s="287"/>
      <c r="J105" s="287"/>
      <c r="K105" s="282"/>
      <c r="L105" s="284"/>
      <c r="M105" s="285"/>
      <c r="N105" s="286"/>
      <c r="O105" s="286"/>
      <c r="P105" s="286"/>
      <c r="Q105" s="241"/>
    </row>
    <row r="106" spans="1:17" s="281" customFormat="1" x14ac:dyDescent="0.2">
      <c r="A106" s="241"/>
      <c r="H106" s="282"/>
      <c r="I106" s="287"/>
      <c r="J106" s="287"/>
      <c r="K106" s="282"/>
      <c r="L106" s="284"/>
      <c r="M106" s="285"/>
      <c r="N106" s="286"/>
      <c r="O106" s="286"/>
      <c r="P106" s="286"/>
      <c r="Q106" s="241"/>
    </row>
    <row r="107" spans="1:17" s="281" customFormat="1" x14ac:dyDescent="0.2">
      <c r="A107" s="241"/>
      <c r="H107" s="282"/>
      <c r="I107" s="287"/>
      <c r="J107" s="287"/>
      <c r="K107" s="282"/>
      <c r="L107" s="284"/>
      <c r="M107" s="285"/>
      <c r="N107" s="286"/>
      <c r="O107" s="286"/>
      <c r="P107" s="286"/>
      <c r="Q107" s="241"/>
    </row>
    <row r="108" spans="1:17" s="281" customFormat="1" x14ac:dyDescent="0.2">
      <c r="A108" s="241"/>
      <c r="H108" s="282"/>
      <c r="I108" s="287"/>
      <c r="J108" s="287"/>
      <c r="K108" s="282"/>
      <c r="L108" s="284"/>
      <c r="M108" s="285"/>
      <c r="N108" s="286"/>
      <c r="O108" s="286"/>
      <c r="P108" s="286"/>
      <c r="Q108" s="241"/>
    </row>
    <row r="109" spans="1:17" s="281" customFormat="1" x14ac:dyDescent="0.2">
      <c r="A109" s="241"/>
      <c r="H109" s="282"/>
      <c r="I109" s="287"/>
      <c r="J109" s="287"/>
      <c r="K109" s="282"/>
      <c r="L109" s="284"/>
      <c r="M109" s="285"/>
      <c r="N109" s="286"/>
      <c r="O109" s="286"/>
      <c r="P109" s="286"/>
      <c r="Q109" s="241"/>
    </row>
    <row r="110" spans="1:17" s="281" customFormat="1" x14ac:dyDescent="0.2">
      <c r="A110" s="241"/>
      <c r="H110" s="282"/>
      <c r="I110" s="287"/>
      <c r="J110" s="287"/>
      <c r="K110" s="282"/>
      <c r="L110" s="284"/>
      <c r="M110" s="285"/>
      <c r="N110" s="286"/>
      <c r="O110" s="286"/>
      <c r="P110" s="286"/>
      <c r="Q110" s="241"/>
    </row>
    <row r="111" spans="1:17" s="281" customFormat="1" x14ac:dyDescent="0.2">
      <c r="A111" s="241"/>
      <c r="H111" s="282"/>
      <c r="I111" s="287"/>
      <c r="J111" s="287"/>
      <c r="K111" s="282"/>
      <c r="L111" s="284"/>
      <c r="M111" s="285"/>
      <c r="N111" s="286"/>
      <c r="O111" s="286"/>
      <c r="P111" s="286"/>
      <c r="Q111" s="241"/>
    </row>
    <row r="112" spans="1:17" s="281" customFormat="1" x14ac:dyDescent="0.2">
      <c r="A112" s="241"/>
      <c r="H112" s="282"/>
      <c r="I112" s="287"/>
      <c r="J112" s="287"/>
      <c r="K112" s="282"/>
      <c r="L112" s="284"/>
      <c r="M112" s="285"/>
      <c r="N112" s="286"/>
      <c r="O112" s="286"/>
      <c r="P112" s="286"/>
      <c r="Q112" s="241"/>
    </row>
    <row r="113" spans="1:17" s="281" customFormat="1" x14ac:dyDescent="0.2">
      <c r="A113" s="241"/>
      <c r="H113" s="282"/>
      <c r="I113" s="287"/>
      <c r="J113" s="287"/>
      <c r="K113" s="282"/>
      <c r="L113" s="284"/>
      <c r="M113" s="285"/>
      <c r="N113" s="286"/>
      <c r="O113" s="286"/>
      <c r="P113" s="286"/>
      <c r="Q113" s="241"/>
    </row>
    <row r="114" spans="1:17" s="281" customFormat="1" x14ac:dyDescent="0.2">
      <c r="A114" s="241"/>
      <c r="H114" s="282"/>
      <c r="I114" s="287"/>
      <c r="J114" s="287"/>
      <c r="K114" s="282"/>
      <c r="L114" s="284"/>
      <c r="M114" s="285"/>
      <c r="N114" s="286"/>
      <c r="O114" s="286"/>
      <c r="P114" s="286"/>
      <c r="Q114" s="241"/>
    </row>
    <row r="115" spans="1:17" s="281" customFormat="1" x14ac:dyDescent="0.2">
      <c r="A115" s="241"/>
      <c r="H115" s="282"/>
      <c r="I115" s="287"/>
      <c r="J115" s="287"/>
      <c r="K115" s="282"/>
      <c r="L115" s="284"/>
      <c r="M115" s="285"/>
      <c r="N115" s="286"/>
      <c r="O115" s="286"/>
      <c r="P115" s="286"/>
      <c r="Q115" s="241"/>
    </row>
    <row r="116" spans="1:17" s="281" customFormat="1" x14ac:dyDescent="0.2">
      <c r="A116" s="241"/>
      <c r="H116" s="282"/>
      <c r="I116" s="287"/>
      <c r="J116" s="287"/>
      <c r="K116" s="282"/>
      <c r="L116" s="284"/>
      <c r="M116" s="285"/>
      <c r="N116" s="286"/>
      <c r="O116" s="286"/>
      <c r="P116" s="286"/>
      <c r="Q116" s="241"/>
    </row>
    <row r="117" spans="1:17" s="281" customFormat="1" x14ac:dyDescent="0.2">
      <c r="A117" s="241"/>
      <c r="H117" s="282"/>
      <c r="I117" s="287"/>
      <c r="J117" s="287"/>
      <c r="K117" s="282"/>
      <c r="L117" s="284"/>
      <c r="M117" s="285"/>
      <c r="N117" s="286"/>
      <c r="O117" s="286"/>
      <c r="P117" s="286"/>
      <c r="Q117" s="241"/>
    </row>
    <row r="118" spans="1:17" s="281" customFormat="1" x14ac:dyDescent="0.2">
      <c r="A118" s="241"/>
      <c r="H118" s="282"/>
      <c r="I118" s="287"/>
      <c r="J118" s="287"/>
      <c r="K118" s="282"/>
      <c r="L118" s="284"/>
      <c r="M118" s="285"/>
      <c r="N118" s="286"/>
      <c r="O118" s="286"/>
      <c r="P118" s="286"/>
      <c r="Q118" s="241"/>
    </row>
    <row r="119" spans="1:17" s="281" customFormat="1" x14ac:dyDescent="0.2">
      <c r="A119" s="241"/>
      <c r="H119" s="282"/>
      <c r="I119" s="287"/>
      <c r="J119" s="287"/>
      <c r="K119" s="282"/>
      <c r="L119" s="284"/>
      <c r="M119" s="285"/>
      <c r="N119" s="286"/>
      <c r="O119" s="286"/>
      <c r="P119" s="286"/>
      <c r="Q119" s="241"/>
    </row>
    <row r="120" spans="1:17" s="281" customFormat="1" x14ac:dyDescent="0.2">
      <c r="A120" s="241"/>
      <c r="H120" s="282"/>
      <c r="I120" s="287"/>
      <c r="J120" s="287"/>
      <c r="K120" s="282"/>
      <c r="L120" s="284"/>
      <c r="M120" s="285"/>
      <c r="N120" s="286"/>
      <c r="O120" s="286"/>
      <c r="P120" s="286"/>
      <c r="Q120" s="241"/>
    </row>
    <row r="121" spans="1:17" s="281" customFormat="1" x14ac:dyDescent="0.2">
      <c r="A121" s="241"/>
      <c r="H121" s="282"/>
      <c r="I121" s="287"/>
      <c r="J121" s="287"/>
      <c r="K121" s="282"/>
      <c r="L121" s="284"/>
      <c r="M121" s="285"/>
      <c r="N121" s="286"/>
      <c r="O121" s="286"/>
      <c r="P121" s="286"/>
      <c r="Q121" s="241"/>
    </row>
    <row r="122" spans="1:17" s="281" customFormat="1" x14ac:dyDescent="0.2">
      <c r="A122" s="241"/>
      <c r="H122" s="282"/>
      <c r="I122" s="287"/>
      <c r="J122" s="287"/>
      <c r="K122" s="282"/>
      <c r="L122" s="284"/>
      <c r="M122" s="285"/>
      <c r="N122" s="286"/>
      <c r="O122" s="286"/>
      <c r="P122" s="286"/>
      <c r="Q122" s="241"/>
    </row>
    <row r="123" spans="1:17" s="281" customFormat="1" x14ac:dyDescent="0.2">
      <c r="A123" s="241"/>
      <c r="H123" s="282"/>
      <c r="I123" s="287"/>
      <c r="J123" s="287"/>
      <c r="K123" s="282"/>
      <c r="L123" s="284"/>
      <c r="M123" s="285"/>
      <c r="N123" s="286"/>
      <c r="O123" s="286"/>
      <c r="P123" s="286"/>
      <c r="Q123" s="241"/>
    </row>
    <row r="124" spans="1:17" s="281" customFormat="1" x14ac:dyDescent="0.2">
      <c r="A124" s="241"/>
      <c r="H124" s="282"/>
      <c r="I124" s="287"/>
      <c r="J124" s="287"/>
      <c r="K124" s="282"/>
      <c r="L124" s="284"/>
      <c r="M124" s="285"/>
      <c r="N124" s="286"/>
      <c r="O124" s="286"/>
      <c r="P124" s="286"/>
      <c r="Q124" s="241"/>
    </row>
    <row r="125" spans="1:17" s="281" customFormat="1" x14ac:dyDescent="0.2">
      <c r="A125" s="241"/>
      <c r="H125" s="282"/>
      <c r="I125" s="287"/>
      <c r="J125" s="287"/>
      <c r="K125" s="282"/>
      <c r="L125" s="284"/>
      <c r="M125" s="285"/>
      <c r="N125" s="286"/>
      <c r="O125" s="286"/>
      <c r="P125" s="286"/>
      <c r="Q125" s="241"/>
    </row>
    <row r="126" spans="1:17" s="281" customFormat="1" x14ac:dyDescent="0.2">
      <c r="A126" s="241"/>
      <c r="H126" s="282"/>
      <c r="I126" s="287"/>
      <c r="J126" s="287"/>
      <c r="K126" s="282"/>
      <c r="L126" s="284"/>
      <c r="M126" s="285"/>
      <c r="N126" s="286"/>
      <c r="O126" s="286"/>
      <c r="P126" s="286"/>
      <c r="Q126" s="241"/>
    </row>
    <row r="127" spans="1:17" s="281" customFormat="1" x14ac:dyDescent="0.2">
      <c r="A127" s="241"/>
      <c r="H127" s="282"/>
      <c r="I127" s="287"/>
      <c r="J127" s="287"/>
      <c r="K127" s="282"/>
      <c r="L127" s="284"/>
      <c r="M127" s="285"/>
      <c r="N127" s="286"/>
      <c r="O127" s="286"/>
      <c r="P127" s="286"/>
      <c r="Q127" s="241"/>
    </row>
    <row r="128" spans="1:17" s="281" customFormat="1" x14ac:dyDescent="0.2">
      <c r="A128" s="241"/>
      <c r="H128" s="282"/>
      <c r="I128" s="287"/>
      <c r="J128" s="287"/>
      <c r="K128" s="282"/>
      <c r="L128" s="284"/>
      <c r="M128" s="285"/>
      <c r="N128" s="286"/>
      <c r="O128" s="286"/>
      <c r="P128" s="286"/>
      <c r="Q128" s="241"/>
    </row>
    <row r="129" spans="1:17" s="281" customFormat="1" x14ac:dyDescent="0.2">
      <c r="A129" s="241"/>
      <c r="H129" s="282"/>
      <c r="I129" s="287"/>
      <c r="J129" s="287"/>
      <c r="K129" s="282"/>
      <c r="L129" s="284"/>
      <c r="M129" s="285"/>
      <c r="N129" s="286"/>
      <c r="O129" s="286"/>
      <c r="P129" s="286"/>
      <c r="Q129" s="241"/>
    </row>
    <row r="130" spans="1:17" s="281" customFormat="1" x14ac:dyDescent="0.2">
      <c r="A130" s="241"/>
      <c r="H130" s="282"/>
      <c r="I130" s="287"/>
      <c r="J130" s="287"/>
      <c r="K130" s="282"/>
      <c r="L130" s="284"/>
      <c r="M130" s="285"/>
      <c r="N130" s="286"/>
      <c r="O130" s="286"/>
      <c r="P130" s="286"/>
      <c r="Q130" s="241"/>
    </row>
    <row r="131" spans="1:17" s="281" customFormat="1" x14ac:dyDescent="0.2">
      <c r="A131" s="241"/>
      <c r="H131" s="282"/>
      <c r="I131" s="287"/>
      <c r="J131" s="287"/>
      <c r="K131" s="282"/>
      <c r="L131" s="284"/>
      <c r="M131" s="285"/>
      <c r="N131" s="286"/>
      <c r="O131" s="286"/>
      <c r="P131" s="286"/>
      <c r="Q131" s="241"/>
    </row>
    <row r="132" spans="1:17" s="281" customFormat="1" x14ac:dyDescent="0.2">
      <c r="A132" s="241"/>
      <c r="H132" s="282"/>
      <c r="I132" s="287"/>
      <c r="J132" s="287"/>
      <c r="K132" s="282"/>
      <c r="L132" s="284"/>
      <c r="M132" s="285"/>
      <c r="N132" s="286"/>
      <c r="O132" s="286"/>
      <c r="P132" s="286"/>
      <c r="Q132" s="241"/>
    </row>
    <row r="133" spans="1:17" s="281" customFormat="1" x14ac:dyDescent="0.2">
      <c r="A133" s="241"/>
      <c r="H133" s="282"/>
      <c r="I133" s="287"/>
      <c r="J133" s="287"/>
      <c r="K133" s="282"/>
      <c r="L133" s="284"/>
      <c r="M133" s="285"/>
      <c r="N133" s="286"/>
      <c r="O133" s="286"/>
      <c r="P133" s="286"/>
      <c r="Q133" s="241"/>
    </row>
    <row r="134" spans="1:17" s="281" customFormat="1" x14ac:dyDescent="0.2">
      <c r="A134" s="241"/>
      <c r="H134" s="282"/>
      <c r="I134" s="287"/>
      <c r="J134" s="287"/>
      <c r="K134" s="282"/>
      <c r="L134" s="284"/>
      <c r="M134" s="285"/>
      <c r="N134" s="286"/>
      <c r="O134" s="286"/>
      <c r="P134" s="286"/>
      <c r="Q134" s="241"/>
    </row>
    <row r="135" spans="1:17" s="281" customFormat="1" x14ac:dyDescent="0.2">
      <c r="A135" s="241"/>
      <c r="H135" s="282"/>
      <c r="I135" s="287"/>
      <c r="J135" s="287"/>
      <c r="K135" s="282"/>
      <c r="L135" s="284"/>
      <c r="M135" s="285"/>
      <c r="N135" s="286"/>
      <c r="O135" s="286"/>
      <c r="P135" s="286"/>
      <c r="Q135" s="241"/>
    </row>
    <row r="136" spans="1:17" s="281" customFormat="1" x14ac:dyDescent="0.2">
      <c r="A136" s="241"/>
      <c r="H136" s="282"/>
      <c r="I136" s="287"/>
      <c r="J136" s="287"/>
      <c r="K136" s="282"/>
      <c r="L136" s="284"/>
      <c r="M136" s="285"/>
      <c r="N136" s="286"/>
      <c r="O136" s="286"/>
      <c r="P136" s="286"/>
      <c r="Q136" s="241"/>
    </row>
    <row r="137" spans="1:17" s="281" customFormat="1" x14ac:dyDescent="0.2">
      <c r="A137" s="241"/>
      <c r="H137" s="282"/>
      <c r="I137" s="287"/>
      <c r="J137" s="287"/>
      <c r="K137" s="282"/>
      <c r="L137" s="284"/>
      <c r="M137" s="285"/>
      <c r="N137" s="286"/>
      <c r="O137" s="286"/>
      <c r="P137" s="286"/>
      <c r="Q137" s="241"/>
    </row>
    <row r="138" spans="1:17" s="281" customFormat="1" x14ac:dyDescent="0.2">
      <c r="A138" s="241"/>
      <c r="H138" s="282"/>
      <c r="I138" s="287"/>
      <c r="J138" s="287"/>
      <c r="K138" s="282"/>
      <c r="L138" s="284"/>
      <c r="M138" s="285"/>
      <c r="N138" s="286"/>
      <c r="O138" s="286"/>
      <c r="P138" s="286"/>
      <c r="Q138" s="241"/>
    </row>
    <row r="139" spans="1:17" s="281" customFormat="1" x14ac:dyDescent="0.2">
      <c r="A139" s="241"/>
      <c r="H139" s="282"/>
      <c r="I139" s="287"/>
      <c r="J139" s="287"/>
      <c r="K139" s="282"/>
      <c r="L139" s="284"/>
      <c r="M139" s="285"/>
      <c r="N139" s="286"/>
      <c r="O139" s="286"/>
      <c r="P139" s="286"/>
      <c r="Q139" s="241"/>
    </row>
    <row r="140" spans="1:17" s="281" customFormat="1" x14ac:dyDescent="0.2">
      <c r="A140" s="241"/>
      <c r="H140" s="282"/>
      <c r="I140" s="287"/>
      <c r="J140" s="287"/>
      <c r="K140" s="282"/>
      <c r="L140" s="284"/>
      <c r="M140" s="285"/>
      <c r="N140" s="286"/>
      <c r="O140" s="286"/>
      <c r="P140" s="286"/>
      <c r="Q140" s="241"/>
    </row>
    <row r="141" spans="1:17" s="281" customFormat="1" x14ac:dyDescent="0.2">
      <c r="A141" s="241"/>
      <c r="H141" s="282"/>
      <c r="I141" s="287"/>
      <c r="J141" s="287"/>
      <c r="K141" s="282"/>
      <c r="L141" s="284"/>
      <c r="M141" s="285"/>
      <c r="N141" s="286"/>
      <c r="O141" s="286"/>
      <c r="P141" s="286"/>
      <c r="Q141" s="241"/>
    </row>
    <row r="142" spans="1:17" s="281" customFormat="1" x14ac:dyDescent="0.2">
      <c r="A142" s="241"/>
      <c r="H142" s="282"/>
      <c r="I142" s="287"/>
      <c r="J142" s="287"/>
      <c r="K142" s="282"/>
      <c r="L142" s="284"/>
      <c r="M142" s="285"/>
      <c r="N142" s="286"/>
      <c r="O142" s="286"/>
      <c r="P142" s="286"/>
      <c r="Q142" s="241"/>
    </row>
    <row r="143" spans="1:17" s="281" customFormat="1" x14ac:dyDescent="0.2">
      <c r="A143" s="241"/>
      <c r="H143" s="282"/>
      <c r="I143" s="287"/>
      <c r="J143" s="287"/>
      <c r="K143" s="282"/>
      <c r="L143" s="284"/>
      <c r="M143" s="285"/>
      <c r="N143" s="286"/>
      <c r="O143" s="286"/>
      <c r="P143" s="286"/>
      <c r="Q143" s="241"/>
    </row>
    <row r="144" spans="1:17" s="281" customFormat="1" x14ac:dyDescent="0.2">
      <c r="A144" s="241"/>
      <c r="H144" s="282"/>
      <c r="I144" s="287"/>
      <c r="J144" s="287"/>
      <c r="K144" s="282"/>
      <c r="L144" s="284"/>
      <c r="M144" s="285"/>
      <c r="N144" s="286"/>
      <c r="O144" s="286"/>
      <c r="P144" s="286"/>
      <c r="Q144" s="241"/>
    </row>
    <row r="145" spans="1:17" s="281" customFormat="1" x14ac:dyDescent="0.2">
      <c r="A145" s="241"/>
      <c r="H145" s="282"/>
      <c r="I145" s="287"/>
      <c r="J145" s="287"/>
      <c r="K145" s="282"/>
      <c r="L145" s="284"/>
      <c r="M145" s="285"/>
      <c r="N145" s="286"/>
      <c r="O145" s="286"/>
      <c r="P145" s="286"/>
      <c r="Q145" s="241"/>
    </row>
    <row r="146" spans="1:17" s="281" customFormat="1" x14ac:dyDescent="0.2">
      <c r="A146" s="241"/>
      <c r="H146" s="282"/>
      <c r="I146" s="287"/>
      <c r="J146" s="287"/>
      <c r="K146" s="282"/>
      <c r="L146" s="284"/>
      <c r="M146" s="285"/>
      <c r="N146" s="286"/>
      <c r="O146" s="286"/>
      <c r="P146" s="286"/>
      <c r="Q146" s="241"/>
    </row>
    <row r="147" spans="1:17" s="281" customFormat="1" x14ac:dyDescent="0.2">
      <c r="A147" s="241"/>
      <c r="H147" s="282"/>
      <c r="I147" s="287"/>
      <c r="J147" s="287"/>
      <c r="K147" s="282"/>
      <c r="L147" s="284"/>
      <c r="M147" s="285"/>
      <c r="N147" s="286"/>
      <c r="O147" s="286"/>
      <c r="P147" s="286"/>
      <c r="Q147" s="241"/>
    </row>
    <row r="148" spans="1:17" s="281" customFormat="1" x14ac:dyDescent="0.2">
      <c r="A148" s="241"/>
      <c r="H148" s="282"/>
      <c r="I148" s="287"/>
      <c r="J148" s="287"/>
      <c r="K148" s="282"/>
      <c r="L148" s="284"/>
      <c r="M148" s="285"/>
      <c r="N148" s="286"/>
      <c r="O148" s="286"/>
      <c r="P148" s="286"/>
      <c r="Q148" s="241"/>
    </row>
    <row r="149" spans="1:17" s="281" customFormat="1" x14ac:dyDescent="0.2">
      <c r="A149" s="241"/>
      <c r="H149" s="282"/>
      <c r="I149" s="287"/>
      <c r="J149" s="287"/>
      <c r="K149" s="282"/>
      <c r="L149" s="284"/>
      <c r="M149" s="285"/>
      <c r="N149" s="286"/>
      <c r="O149" s="286"/>
      <c r="P149" s="286"/>
      <c r="Q149" s="241"/>
    </row>
    <row r="150" spans="1:17" s="281" customFormat="1" x14ac:dyDescent="0.2">
      <c r="A150" s="241"/>
      <c r="H150" s="282"/>
      <c r="I150" s="287"/>
      <c r="J150" s="287"/>
      <c r="K150" s="282"/>
      <c r="L150" s="284"/>
      <c r="M150" s="285"/>
      <c r="N150" s="286"/>
      <c r="O150" s="286"/>
      <c r="P150" s="286"/>
      <c r="Q150" s="241"/>
    </row>
    <row r="151" spans="1:17" s="281" customFormat="1" x14ac:dyDescent="0.2">
      <c r="A151" s="241"/>
      <c r="H151" s="282"/>
      <c r="I151" s="287"/>
      <c r="J151" s="287"/>
      <c r="K151" s="282"/>
      <c r="L151" s="284"/>
      <c r="M151" s="285"/>
      <c r="N151" s="286"/>
      <c r="O151" s="286"/>
      <c r="P151" s="286"/>
      <c r="Q151" s="241"/>
    </row>
    <row r="152" spans="1:17" s="281" customFormat="1" x14ac:dyDescent="0.2">
      <c r="A152" s="241"/>
      <c r="H152" s="282"/>
      <c r="I152" s="287"/>
      <c r="J152" s="287"/>
      <c r="K152" s="282"/>
      <c r="L152" s="284"/>
      <c r="M152" s="285"/>
      <c r="N152" s="286"/>
      <c r="O152" s="286"/>
      <c r="P152" s="286"/>
      <c r="Q152" s="241"/>
    </row>
    <row r="153" spans="1:17" s="281" customFormat="1" x14ac:dyDescent="0.2">
      <c r="A153" s="241"/>
      <c r="H153" s="282"/>
      <c r="I153" s="287"/>
      <c r="J153" s="287"/>
      <c r="K153" s="282"/>
      <c r="L153" s="284"/>
      <c r="M153" s="285"/>
      <c r="N153" s="286"/>
      <c r="O153" s="286"/>
      <c r="P153" s="286"/>
      <c r="Q153" s="241"/>
    </row>
    <row r="154" spans="1:17" s="281" customFormat="1" x14ac:dyDescent="0.2">
      <c r="A154" s="241"/>
      <c r="H154" s="282"/>
      <c r="I154" s="287"/>
      <c r="J154" s="287"/>
      <c r="K154" s="282"/>
      <c r="L154" s="284"/>
      <c r="M154" s="285"/>
      <c r="N154" s="286"/>
      <c r="O154" s="286"/>
      <c r="P154" s="286"/>
      <c r="Q154" s="241"/>
    </row>
    <row r="155" spans="1:17" s="281" customFormat="1" x14ac:dyDescent="0.2">
      <c r="A155" s="241"/>
      <c r="H155" s="282"/>
      <c r="I155" s="287"/>
      <c r="J155" s="287"/>
      <c r="K155" s="282"/>
      <c r="L155" s="284"/>
      <c r="M155" s="285"/>
      <c r="N155" s="286"/>
      <c r="O155" s="286"/>
      <c r="P155" s="286"/>
      <c r="Q155" s="241"/>
    </row>
    <row r="156" spans="1:17" s="281" customFormat="1" x14ac:dyDescent="0.2">
      <c r="A156" s="241"/>
      <c r="H156" s="282"/>
      <c r="I156" s="287"/>
      <c r="J156" s="287"/>
      <c r="K156" s="282"/>
      <c r="L156" s="284"/>
      <c r="M156" s="285"/>
      <c r="N156" s="286"/>
      <c r="O156" s="286"/>
      <c r="P156" s="286"/>
      <c r="Q156" s="241"/>
    </row>
    <row r="157" spans="1:17" s="281" customFormat="1" x14ac:dyDescent="0.2">
      <c r="A157" s="241"/>
      <c r="H157" s="282"/>
      <c r="I157" s="287"/>
      <c r="J157" s="287"/>
      <c r="K157" s="282"/>
      <c r="L157" s="284"/>
      <c r="M157" s="285"/>
      <c r="N157" s="286"/>
      <c r="O157" s="286"/>
      <c r="P157" s="286"/>
      <c r="Q157" s="241"/>
    </row>
    <row r="158" spans="1:17" s="281" customFormat="1" x14ac:dyDescent="0.2">
      <c r="A158" s="241"/>
      <c r="H158" s="282"/>
      <c r="I158" s="287"/>
      <c r="J158" s="287"/>
      <c r="K158" s="282"/>
      <c r="L158" s="284"/>
      <c r="M158" s="285"/>
      <c r="N158" s="286"/>
      <c r="O158" s="286"/>
      <c r="P158" s="286"/>
      <c r="Q158" s="241"/>
    </row>
    <row r="159" spans="1:17" s="281" customFormat="1" x14ac:dyDescent="0.2">
      <c r="A159" s="241"/>
      <c r="H159" s="282"/>
      <c r="I159" s="287"/>
      <c r="J159" s="287"/>
      <c r="K159" s="282"/>
      <c r="L159" s="284"/>
      <c r="M159" s="285"/>
      <c r="N159" s="286"/>
      <c r="O159" s="286"/>
      <c r="P159" s="286"/>
      <c r="Q159" s="241"/>
    </row>
    <row r="160" spans="1:17" s="281" customFormat="1" x14ac:dyDescent="0.2">
      <c r="A160" s="241"/>
      <c r="H160" s="282"/>
      <c r="I160" s="287"/>
      <c r="J160" s="287"/>
      <c r="K160" s="282"/>
      <c r="L160" s="284"/>
      <c r="M160" s="285"/>
      <c r="N160" s="286"/>
      <c r="O160" s="286"/>
      <c r="P160" s="286"/>
      <c r="Q160" s="241"/>
    </row>
    <row r="161" spans="1:17" s="281" customFormat="1" x14ac:dyDescent="0.2">
      <c r="A161" s="241"/>
      <c r="H161" s="282"/>
      <c r="I161" s="287"/>
      <c r="J161" s="287"/>
      <c r="K161" s="282"/>
      <c r="L161" s="284"/>
      <c r="M161" s="285"/>
      <c r="N161" s="286"/>
      <c r="O161" s="286"/>
      <c r="P161" s="286"/>
      <c r="Q161" s="241"/>
    </row>
    <row r="162" spans="1:17" s="281" customFormat="1" x14ac:dyDescent="0.2">
      <c r="A162" s="241"/>
      <c r="H162" s="282"/>
      <c r="I162" s="287"/>
      <c r="J162" s="287"/>
      <c r="K162" s="282"/>
      <c r="L162" s="284"/>
      <c r="M162" s="285"/>
      <c r="N162" s="286"/>
      <c r="O162" s="286"/>
      <c r="P162" s="286"/>
      <c r="Q162" s="241"/>
    </row>
    <row r="163" spans="1:17" s="281" customFormat="1" x14ac:dyDescent="0.2">
      <c r="A163" s="241"/>
      <c r="H163" s="282"/>
      <c r="I163" s="287"/>
      <c r="J163" s="287"/>
      <c r="K163" s="282"/>
      <c r="L163" s="284"/>
      <c r="M163" s="285"/>
      <c r="N163" s="286"/>
      <c r="O163" s="286"/>
      <c r="P163" s="286"/>
      <c r="Q163" s="241"/>
    </row>
    <row r="164" spans="1:17" s="281" customFormat="1" x14ac:dyDescent="0.2">
      <c r="A164" s="241"/>
      <c r="H164" s="282"/>
      <c r="I164" s="287"/>
      <c r="J164" s="287"/>
      <c r="K164" s="282"/>
      <c r="L164" s="284"/>
      <c r="M164" s="285"/>
      <c r="N164" s="286"/>
      <c r="O164" s="286"/>
      <c r="P164" s="286"/>
      <c r="Q164" s="241"/>
    </row>
    <row r="165" spans="1:17" s="281" customFormat="1" x14ac:dyDescent="0.2">
      <c r="A165" s="241"/>
      <c r="H165" s="282"/>
      <c r="I165" s="287"/>
      <c r="J165" s="287"/>
      <c r="K165" s="282"/>
      <c r="L165" s="284"/>
      <c r="M165" s="285"/>
      <c r="N165" s="286"/>
      <c r="O165" s="286"/>
      <c r="P165" s="286"/>
      <c r="Q165" s="241"/>
    </row>
    <row r="166" spans="1:17" s="281" customFormat="1" x14ac:dyDescent="0.2">
      <c r="A166" s="241"/>
      <c r="H166" s="282"/>
      <c r="I166" s="287"/>
      <c r="J166" s="287"/>
      <c r="K166" s="282"/>
      <c r="L166" s="284"/>
      <c r="M166" s="285"/>
      <c r="N166" s="286"/>
      <c r="O166" s="286"/>
      <c r="P166" s="286"/>
      <c r="Q166" s="241"/>
    </row>
    <row r="167" spans="1:17" s="281" customFormat="1" x14ac:dyDescent="0.2">
      <c r="A167" s="241"/>
      <c r="H167" s="282"/>
      <c r="I167" s="287"/>
      <c r="J167" s="287"/>
      <c r="K167" s="282"/>
      <c r="L167" s="284"/>
      <c r="M167" s="285"/>
      <c r="N167" s="286"/>
      <c r="O167" s="286"/>
      <c r="P167" s="286"/>
      <c r="Q167" s="241"/>
    </row>
    <row r="168" spans="1:17" s="281" customFormat="1" x14ac:dyDescent="0.2">
      <c r="A168" s="241"/>
      <c r="H168" s="282"/>
      <c r="I168" s="287"/>
      <c r="J168" s="287"/>
      <c r="K168" s="282"/>
      <c r="L168" s="284"/>
      <c r="M168" s="285"/>
      <c r="N168" s="286"/>
      <c r="O168" s="286"/>
      <c r="P168" s="286"/>
      <c r="Q168" s="241"/>
    </row>
    <row r="169" spans="1:17" s="281" customFormat="1" x14ac:dyDescent="0.2">
      <c r="A169" s="241"/>
      <c r="H169" s="282"/>
      <c r="I169" s="287"/>
      <c r="J169" s="287"/>
      <c r="K169" s="282"/>
      <c r="L169" s="284"/>
      <c r="M169" s="285"/>
      <c r="N169" s="286"/>
      <c r="O169" s="286"/>
      <c r="P169" s="286"/>
      <c r="Q169" s="241"/>
    </row>
    <row r="170" spans="1:17" s="281" customFormat="1" x14ac:dyDescent="0.2">
      <c r="A170" s="241"/>
      <c r="H170" s="282"/>
      <c r="I170" s="287"/>
      <c r="J170" s="287"/>
      <c r="K170" s="282"/>
      <c r="L170" s="284"/>
      <c r="M170" s="285"/>
      <c r="N170" s="286"/>
      <c r="O170" s="286"/>
      <c r="P170" s="286"/>
      <c r="Q170" s="241"/>
    </row>
    <row r="171" spans="1:17" s="281" customFormat="1" x14ac:dyDescent="0.2">
      <c r="A171" s="241"/>
      <c r="H171" s="282"/>
      <c r="I171" s="287"/>
      <c r="J171" s="287"/>
      <c r="K171" s="282"/>
      <c r="L171" s="284"/>
      <c r="M171" s="285"/>
      <c r="N171" s="286"/>
      <c r="O171" s="286"/>
      <c r="P171" s="286"/>
      <c r="Q171" s="241"/>
    </row>
    <row r="172" spans="1:17" s="281" customFormat="1" x14ac:dyDescent="0.2">
      <c r="A172" s="241"/>
      <c r="H172" s="282"/>
      <c r="I172" s="287"/>
      <c r="J172" s="287"/>
      <c r="K172" s="282"/>
      <c r="L172" s="284"/>
      <c r="M172" s="285"/>
      <c r="N172" s="286"/>
      <c r="O172" s="286"/>
      <c r="P172" s="286"/>
      <c r="Q172" s="241"/>
    </row>
    <row r="173" spans="1:17" s="281" customFormat="1" x14ac:dyDescent="0.2">
      <c r="A173" s="241"/>
      <c r="H173" s="282"/>
      <c r="I173" s="287"/>
      <c r="J173" s="287"/>
      <c r="K173" s="282"/>
      <c r="L173" s="284"/>
      <c r="M173" s="285"/>
      <c r="N173" s="286"/>
      <c r="O173" s="286"/>
      <c r="P173" s="286"/>
      <c r="Q173" s="241"/>
    </row>
    <row r="174" spans="1:17" s="281" customFormat="1" x14ac:dyDescent="0.2">
      <c r="A174" s="241"/>
      <c r="H174" s="282"/>
      <c r="I174" s="287"/>
      <c r="J174" s="287"/>
      <c r="K174" s="282"/>
      <c r="L174" s="284"/>
      <c r="M174" s="285"/>
      <c r="N174" s="286"/>
      <c r="O174" s="286"/>
      <c r="P174" s="286"/>
      <c r="Q174" s="241"/>
    </row>
    <row r="175" spans="1:17" s="281" customFormat="1" x14ac:dyDescent="0.2">
      <c r="A175" s="241"/>
      <c r="H175" s="282"/>
      <c r="I175" s="287"/>
      <c r="J175" s="287"/>
      <c r="K175" s="282"/>
      <c r="L175" s="284"/>
      <c r="M175" s="285"/>
      <c r="N175" s="286"/>
      <c r="O175" s="286"/>
      <c r="P175" s="286"/>
      <c r="Q175" s="241"/>
    </row>
    <row r="176" spans="1:17" s="281" customFormat="1" x14ac:dyDescent="0.2">
      <c r="A176" s="241"/>
      <c r="H176" s="282"/>
      <c r="I176" s="287"/>
      <c r="J176" s="287"/>
      <c r="K176" s="282"/>
      <c r="L176" s="284"/>
      <c r="M176" s="285"/>
      <c r="N176" s="286"/>
      <c r="O176" s="286"/>
      <c r="P176" s="286"/>
      <c r="Q176" s="241"/>
    </row>
    <row r="177" spans="1:17" s="281" customFormat="1" x14ac:dyDescent="0.2">
      <c r="A177" s="241"/>
      <c r="H177" s="282"/>
      <c r="I177" s="287"/>
      <c r="J177" s="287"/>
      <c r="K177" s="282"/>
      <c r="L177" s="284"/>
      <c r="M177" s="285"/>
      <c r="N177" s="286"/>
      <c r="O177" s="286"/>
      <c r="P177" s="286"/>
      <c r="Q177" s="241"/>
    </row>
  </sheetData>
  <sheetProtection selectLockedCells="1"/>
  <autoFilter ref="A8:P59" xr:uid="{00000000-0009-0000-0000-00000F000000}"/>
  <mergeCells count="4">
    <mergeCell ref="N60:O60"/>
    <mergeCell ref="A1:P1"/>
    <mergeCell ref="I2:L2"/>
    <mergeCell ref="O2:P2"/>
  </mergeCells>
  <printOptions horizontalCentered="1"/>
  <pageMargins left="0.19685039370078741" right="0.19685039370078741" top="0.78740157480314965" bottom="0.78740157480314965" header="0.51181102362204722" footer="0.51181102362204722"/>
  <pageSetup paperSize="9" scale="69" fitToHeight="0" orientation="landscape" r:id="rId1"/>
  <headerFooter alignWithMargins="0">
    <oddHeader>&amp;CReinigung Zweckverband Gymnasium Oberhaching</oddHeader>
    <oddFooter>&amp;CSeite &amp;P von &amp;N Seiten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tabColor rgb="FF92D050"/>
    <pageSetUpPr fitToPage="1"/>
  </sheetPr>
  <dimension ref="A1:R155"/>
  <sheetViews>
    <sheetView zoomScale="90" zoomScaleNormal="90" zoomScaleSheetLayoutView="80" zoomScalePageLayoutView="70" workbookViewId="0">
      <selection activeCell="F2" sqref="F2"/>
    </sheetView>
  </sheetViews>
  <sheetFormatPr baseColWidth="10" defaultColWidth="11.44140625" defaultRowHeight="12.6" x14ac:dyDescent="0.2"/>
  <cols>
    <col min="1" max="1" width="12" style="241" customWidth="1"/>
    <col min="2" max="3" width="8.6640625" style="281" customWidth="1"/>
    <col min="4" max="4" width="29" style="241" customWidth="1"/>
    <col min="5" max="5" width="9.33203125" style="281" customWidth="1"/>
    <col min="6" max="6" width="10.5546875" style="281" customWidth="1"/>
    <col min="7" max="7" width="15.33203125" style="281" customWidth="1"/>
    <col min="8" max="8" width="15.5546875" style="282" customWidth="1"/>
    <col min="9" max="9" width="8" style="287" customWidth="1"/>
    <col min="10" max="10" width="8.44140625" style="288" customWidth="1"/>
    <col min="11" max="11" width="18.5546875" style="282" customWidth="1"/>
    <col min="12" max="12" width="13.77734375" style="284" customWidth="1"/>
    <col min="13" max="13" width="11.6640625" style="285" customWidth="1"/>
    <col min="14" max="14" width="9.5546875" style="286" customWidth="1"/>
    <col min="15" max="15" width="13.5546875" style="286" customWidth="1"/>
    <col min="16" max="16" width="16.109375" style="286" customWidth="1"/>
    <col min="17" max="17" width="18.33203125" style="286" customWidth="1"/>
    <col min="18" max="16384" width="11.44140625" style="241"/>
  </cols>
  <sheetData>
    <row r="1" spans="1:18" ht="21" x14ac:dyDescent="0.2">
      <c r="A1" s="457" t="s">
        <v>398</v>
      </c>
      <c r="B1" s="457"/>
      <c r="C1" s="457"/>
      <c r="D1" s="457"/>
      <c r="E1" s="457"/>
      <c r="F1" s="457"/>
      <c r="G1" s="457"/>
      <c r="H1" s="457"/>
      <c r="I1" s="457"/>
      <c r="J1" s="457"/>
      <c r="K1" s="457"/>
      <c r="L1" s="457"/>
      <c r="M1" s="457"/>
      <c r="N1" s="457"/>
      <c r="O1" s="457"/>
      <c r="P1" s="457"/>
      <c r="Q1" s="457"/>
      <c r="R1" s="240"/>
    </row>
    <row r="2" spans="1:18" s="248" customFormat="1" ht="54" customHeight="1" x14ac:dyDescent="0.3">
      <c r="A2" s="242" t="s">
        <v>2</v>
      </c>
      <c r="B2" s="125" t="str">
        <f>Kunde</f>
        <v>Zweckverband Staatliches Gymnasium Oberhaching</v>
      </c>
      <c r="C2" s="126"/>
      <c r="D2" s="125"/>
      <c r="E2" s="243"/>
      <c r="F2" s="243"/>
      <c r="G2" s="244"/>
      <c r="H2" s="245" t="s">
        <v>3</v>
      </c>
      <c r="I2" s="512">
        <f>Basisinfo!E5</f>
        <v>0</v>
      </c>
      <c r="J2" s="512"/>
      <c r="K2" s="512"/>
      <c r="L2" s="512"/>
      <c r="M2" s="246"/>
      <c r="N2" s="247"/>
      <c r="O2" s="245" t="s">
        <v>1</v>
      </c>
      <c r="P2" s="513">
        <f>Basisinfo!E3</f>
        <v>0</v>
      </c>
      <c r="Q2" s="513"/>
    </row>
    <row r="3" spans="1:18" s="248" customFormat="1" ht="26.4" customHeight="1" x14ac:dyDescent="0.3">
      <c r="A3" s="244" t="s">
        <v>5</v>
      </c>
      <c r="B3" s="125" t="s">
        <v>399</v>
      </c>
      <c r="C3" s="126"/>
      <c r="D3" s="125"/>
      <c r="E3" s="243"/>
      <c r="F3" s="243"/>
      <c r="H3" s="249"/>
      <c r="I3" s="250"/>
      <c r="J3" s="251"/>
      <c r="K3" s="249"/>
      <c r="L3" s="252"/>
      <c r="M3" s="246"/>
      <c r="N3" s="247"/>
      <c r="O3" s="245"/>
      <c r="P3" s="245"/>
      <c r="Q3" s="245"/>
    </row>
    <row r="4" spans="1:18" ht="6" customHeight="1" x14ac:dyDescent="0.2">
      <c r="A4" s="289"/>
      <c r="N4" s="290"/>
      <c r="O4" s="290"/>
      <c r="P4" s="290"/>
      <c r="Q4" s="290"/>
    </row>
    <row r="5" spans="1:18" s="248" customFormat="1" ht="4.8" customHeight="1" x14ac:dyDescent="0.3">
      <c r="A5" s="244"/>
      <c r="B5" s="244"/>
      <c r="C5" s="242"/>
      <c r="D5" s="244"/>
      <c r="E5" s="243"/>
      <c r="F5" s="243"/>
      <c r="H5" s="249"/>
      <c r="I5" s="250"/>
      <c r="J5" s="251"/>
      <c r="K5" s="249"/>
      <c r="L5" s="252"/>
      <c r="M5" s="246"/>
      <c r="N5" s="247"/>
      <c r="O5" s="247"/>
      <c r="P5" s="253"/>
      <c r="Q5" s="252"/>
    </row>
    <row r="6" spans="1:18" ht="25.2" customHeight="1" x14ac:dyDescent="0.2">
      <c r="A6" s="164"/>
      <c r="B6" s="164"/>
      <c r="C6" s="164"/>
      <c r="D6" s="164"/>
      <c r="E6" s="164"/>
      <c r="F6" s="164"/>
      <c r="G6" s="165" t="s">
        <v>316</v>
      </c>
      <c r="H6" s="166">
        <f>SUBTOTAL(9,H9:H520)</f>
        <v>487.81000000000006</v>
      </c>
      <c r="I6" s="164"/>
      <c r="J6" s="164"/>
      <c r="K6" s="166">
        <f>SUBTOTAL(9,K9:K520)</f>
        <v>81919.03</v>
      </c>
      <c r="L6" s="167">
        <f>IF(ISERROR(K6/M6),0,(K6/M6))</f>
        <v>0</v>
      </c>
      <c r="M6" s="168">
        <f>SUBTOTAL(9,M9:M891)</f>
        <v>0</v>
      </c>
      <c r="N6" s="164"/>
      <c r="O6" s="164"/>
      <c r="P6" s="169">
        <f>SUBTOTAL(9,P9:P520)</f>
        <v>0</v>
      </c>
      <c r="Q6" s="169">
        <f>SUBTOTAL(9,Q9:Q520)</f>
        <v>0</v>
      </c>
    </row>
    <row r="7" spans="1:18" ht="25.8" customHeight="1" x14ac:dyDescent="0.2">
      <c r="A7" s="170"/>
      <c r="B7" s="170"/>
      <c r="C7" s="170"/>
      <c r="D7" s="170"/>
      <c r="E7" s="170"/>
      <c r="F7" s="254"/>
      <c r="G7" s="171" t="s">
        <v>317</v>
      </c>
      <c r="H7" s="172">
        <f>SUM(H$9:H$520)</f>
        <v>487.81000000000006</v>
      </c>
      <c r="I7" s="170"/>
      <c r="J7" s="170"/>
      <c r="K7" s="172">
        <f>SUM(K$9:K$520)</f>
        <v>81919.03</v>
      </c>
      <c r="L7" s="173">
        <f>IF(ISERROR(K7/M7),0,(K7/M7))</f>
        <v>0</v>
      </c>
      <c r="M7" s="174">
        <f>SUM(M$9:M$891)</f>
        <v>0</v>
      </c>
      <c r="N7" s="170"/>
      <c r="O7" s="170"/>
      <c r="P7" s="255">
        <f>SUM(P$9:P$520)</f>
        <v>0</v>
      </c>
      <c r="Q7" s="255">
        <f>SUM(Q$9:Q$520)</f>
        <v>0</v>
      </c>
    </row>
    <row r="8" spans="1:18" s="262" customFormat="1" ht="39" customHeight="1" x14ac:dyDescent="0.3">
      <c r="A8" s="351" t="s">
        <v>318</v>
      </c>
      <c r="B8" s="351" t="s">
        <v>159</v>
      </c>
      <c r="C8" s="351" t="s">
        <v>160</v>
      </c>
      <c r="D8" s="351" t="s">
        <v>161</v>
      </c>
      <c r="E8" s="351" t="s">
        <v>283</v>
      </c>
      <c r="F8" s="351" t="s">
        <v>319</v>
      </c>
      <c r="G8" s="351" t="s">
        <v>320</v>
      </c>
      <c r="H8" s="352" t="s">
        <v>17</v>
      </c>
      <c r="I8" s="352" t="s">
        <v>139</v>
      </c>
      <c r="J8" s="353" t="s">
        <v>162</v>
      </c>
      <c r="K8" s="352" t="s">
        <v>163</v>
      </c>
      <c r="L8" s="354" t="s">
        <v>164</v>
      </c>
      <c r="M8" s="355" t="s">
        <v>165</v>
      </c>
      <c r="N8" s="356" t="s">
        <v>166</v>
      </c>
      <c r="O8" s="356" t="s">
        <v>321</v>
      </c>
      <c r="P8" s="356" t="s">
        <v>322</v>
      </c>
      <c r="Q8" s="356" t="s">
        <v>167</v>
      </c>
    </row>
    <row r="9" spans="1:18" s="269" customFormat="1" ht="22.05" customHeight="1" x14ac:dyDescent="0.3">
      <c r="A9" s="263" t="s">
        <v>330</v>
      </c>
      <c r="B9" s="263" t="s">
        <v>770</v>
      </c>
      <c r="C9" s="264"/>
      <c r="D9" s="265" t="s">
        <v>171</v>
      </c>
      <c r="E9" s="263" t="s">
        <v>28</v>
      </c>
      <c r="F9" s="263" t="s">
        <v>498</v>
      </c>
      <c r="G9" s="265" t="s">
        <v>763</v>
      </c>
      <c r="H9" s="127">
        <v>5.4</v>
      </c>
      <c r="I9" s="263" t="str">
        <f>VLOOKUP(F9,'Leistungswerte UHR'!$C$6:$F$68,3,FALSE)</f>
        <v>W5</v>
      </c>
      <c r="J9" s="263">
        <f>VLOOKUP(I9,'Turnus BY'!D$10:E$26,2,FALSE)</f>
        <v>190</v>
      </c>
      <c r="K9" s="127">
        <f t="shared" ref="K9:K34" si="0">+H9*J9</f>
        <v>1026</v>
      </c>
      <c r="L9" s="266">
        <f>VLOOKUP(F9,'Leistungswerte UHR'!$C$6:$F$68,4,FALSE)</f>
        <v>0</v>
      </c>
      <c r="M9" s="267">
        <f t="shared" ref="M9:M34" si="1">IF(ISERROR(K9/L9),0,K9/L9)</f>
        <v>0</v>
      </c>
      <c r="N9" s="422">
        <f>'SVS UHR'!$F$77</f>
        <v>0</v>
      </c>
      <c r="O9" s="128">
        <f t="shared" ref="O9:O34" si="2">IF(ISERROR(H9/L9*N9),0,H9/L9*N9)</f>
        <v>0</v>
      </c>
      <c r="P9" s="128">
        <f t="shared" ref="P9:P34" si="3">Q9/12</f>
        <v>0</v>
      </c>
      <c r="Q9" s="268">
        <f t="shared" ref="Q9:Q34" si="4">+M9*N9</f>
        <v>0</v>
      </c>
    </row>
    <row r="10" spans="1:18" s="269" customFormat="1" ht="22.05" customHeight="1" x14ac:dyDescent="0.3">
      <c r="A10" s="263" t="s">
        <v>330</v>
      </c>
      <c r="B10" s="263" t="s">
        <v>770</v>
      </c>
      <c r="C10" s="264"/>
      <c r="D10" s="265" t="s">
        <v>331</v>
      </c>
      <c r="E10" s="263" t="s">
        <v>28</v>
      </c>
      <c r="F10" s="263" t="s">
        <v>498</v>
      </c>
      <c r="G10" s="265" t="s">
        <v>763</v>
      </c>
      <c r="H10" s="127">
        <v>7.2</v>
      </c>
      <c r="I10" s="263" t="str">
        <f>VLOOKUP(F10,'Leistungswerte UHR'!$C$6:$F$68,3,FALSE)</f>
        <v>W5</v>
      </c>
      <c r="J10" s="263">
        <f>VLOOKUP(I10,'Turnus BY'!D$10:E$26,2,FALSE)</f>
        <v>190</v>
      </c>
      <c r="K10" s="127">
        <f t="shared" si="0"/>
        <v>1368</v>
      </c>
      <c r="L10" s="266">
        <f>VLOOKUP(F10,'Leistungswerte UHR'!$C$6:$F$68,4,FALSE)</f>
        <v>0</v>
      </c>
      <c r="M10" s="267">
        <f t="shared" si="1"/>
        <v>0</v>
      </c>
      <c r="N10" s="422">
        <f>'SVS UHR'!$F$77</f>
        <v>0</v>
      </c>
      <c r="O10" s="128">
        <f t="shared" si="2"/>
        <v>0</v>
      </c>
      <c r="P10" s="128">
        <f t="shared" si="3"/>
        <v>0</v>
      </c>
      <c r="Q10" s="268">
        <f t="shared" si="4"/>
        <v>0</v>
      </c>
    </row>
    <row r="11" spans="1:18" s="269" customFormat="1" ht="22.05" customHeight="1" x14ac:dyDescent="0.3">
      <c r="A11" s="263" t="s">
        <v>330</v>
      </c>
      <c r="B11" s="263" t="s">
        <v>770</v>
      </c>
      <c r="C11" s="264"/>
      <c r="D11" s="265" t="s">
        <v>331</v>
      </c>
      <c r="E11" s="263" t="s">
        <v>28</v>
      </c>
      <c r="F11" s="263" t="s">
        <v>498</v>
      </c>
      <c r="G11" s="265" t="s">
        <v>224</v>
      </c>
      <c r="H11" s="127">
        <f>16-H10</f>
        <v>8.8000000000000007</v>
      </c>
      <c r="I11" s="263" t="str">
        <f>VLOOKUP(F11,'Leistungswerte UHR'!$C$6:$F$68,3,FALSE)</f>
        <v>W5</v>
      </c>
      <c r="J11" s="263">
        <f>VLOOKUP(I11,'Turnus BY'!D$10:E$26,2,FALSE)</f>
        <v>190</v>
      </c>
      <c r="K11" s="127">
        <f t="shared" ref="K11:K12" si="5">+H11*J11</f>
        <v>1672.0000000000002</v>
      </c>
      <c r="L11" s="266">
        <f>VLOOKUP(F11,'Leistungswerte UHR'!$C$6:$F$68,4,FALSE)</f>
        <v>0</v>
      </c>
      <c r="M11" s="267">
        <f t="shared" ref="M11:M12" si="6">IF(ISERROR(K11/L11),0,K11/L11)</f>
        <v>0</v>
      </c>
      <c r="N11" s="422">
        <f>'SVS UHR'!$F$77</f>
        <v>0</v>
      </c>
      <c r="O11" s="128">
        <f t="shared" ref="O11:O12" si="7">IF(ISERROR(H11/L11*N11),0,H11/L11*N11)</f>
        <v>0</v>
      </c>
      <c r="P11" s="128">
        <f t="shared" ref="P11:P12" si="8">Q11/12</f>
        <v>0</v>
      </c>
      <c r="Q11" s="268">
        <f t="shared" ref="Q11:Q12" si="9">+M11*N11</f>
        <v>0</v>
      </c>
    </row>
    <row r="12" spans="1:18" s="269" customFormat="1" ht="22.05" customHeight="1" x14ac:dyDescent="0.3">
      <c r="A12" s="263" t="s">
        <v>330</v>
      </c>
      <c r="B12" s="263" t="s">
        <v>774</v>
      </c>
      <c r="C12" s="264"/>
      <c r="D12" s="265" t="s">
        <v>223</v>
      </c>
      <c r="E12" s="263" t="s">
        <v>35</v>
      </c>
      <c r="F12" s="263" t="s">
        <v>494</v>
      </c>
      <c r="G12" s="265" t="s">
        <v>224</v>
      </c>
      <c r="H12" s="127">
        <v>9.42</v>
      </c>
      <c r="I12" s="263" t="str">
        <f>VLOOKUP(F12,'Leistungswerte UHR'!$C$6:$F$68,3,FALSE)</f>
        <v>W5</v>
      </c>
      <c r="J12" s="263">
        <f>VLOOKUP(I12,'Turnus BY'!D$10:E$26,2,FALSE)</f>
        <v>190</v>
      </c>
      <c r="K12" s="127">
        <f t="shared" si="5"/>
        <v>1789.8</v>
      </c>
      <c r="L12" s="266">
        <f>VLOOKUP(F12,'Leistungswerte UHR'!$C$6:$F$68,4,FALSE)</f>
        <v>0</v>
      </c>
      <c r="M12" s="267">
        <f t="shared" si="6"/>
        <v>0</v>
      </c>
      <c r="N12" s="422">
        <f>'SVS UHR'!$F$77</f>
        <v>0</v>
      </c>
      <c r="O12" s="128">
        <f t="shared" si="7"/>
        <v>0</v>
      </c>
      <c r="P12" s="128">
        <f t="shared" si="8"/>
        <v>0</v>
      </c>
      <c r="Q12" s="268">
        <f t="shared" si="9"/>
        <v>0</v>
      </c>
    </row>
    <row r="13" spans="1:18" s="269" customFormat="1" ht="22.05" customHeight="1" x14ac:dyDescent="0.3">
      <c r="A13" s="263" t="s">
        <v>330</v>
      </c>
      <c r="B13" s="263" t="s">
        <v>774</v>
      </c>
      <c r="C13" s="264"/>
      <c r="D13" s="265" t="s">
        <v>332</v>
      </c>
      <c r="E13" s="263" t="s">
        <v>28</v>
      </c>
      <c r="F13" s="263" t="s">
        <v>506</v>
      </c>
      <c r="G13" s="265" t="s">
        <v>224</v>
      </c>
      <c r="H13" s="127">
        <v>8.16</v>
      </c>
      <c r="I13" s="263" t="str">
        <f>VLOOKUP(F13,'Leistungswerte UHR'!$C$6:$F$68,3,FALSE)</f>
        <v>W1</v>
      </c>
      <c r="J13" s="263">
        <f>VLOOKUP(I13,'Turnus BY'!D$10:E$26,2,FALSE)</f>
        <v>38</v>
      </c>
      <c r="K13" s="127">
        <f t="shared" si="0"/>
        <v>310.08</v>
      </c>
      <c r="L13" s="266">
        <f>VLOOKUP(F13,'Leistungswerte UHR'!$C$6:$F$68,4,FALSE)</f>
        <v>0</v>
      </c>
      <c r="M13" s="267">
        <f t="shared" si="1"/>
        <v>0</v>
      </c>
      <c r="N13" s="422">
        <f>'SVS UHR'!$F$77</f>
        <v>0</v>
      </c>
      <c r="O13" s="128">
        <f t="shared" si="2"/>
        <v>0</v>
      </c>
      <c r="P13" s="128">
        <f t="shared" si="3"/>
        <v>0</v>
      </c>
      <c r="Q13" s="268">
        <f t="shared" si="4"/>
        <v>0</v>
      </c>
    </row>
    <row r="14" spans="1:18" s="269" customFormat="1" ht="22.05" customHeight="1" x14ac:dyDescent="0.3">
      <c r="A14" s="263" t="s">
        <v>330</v>
      </c>
      <c r="B14" s="263" t="s">
        <v>774</v>
      </c>
      <c r="C14" s="264"/>
      <c r="D14" s="265" t="s">
        <v>333</v>
      </c>
      <c r="E14" s="263" t="s">
        <v>26</v>
      </c>
      <c r="F14" s="263" t="s">
        <v>716</v>
      </c>
      <c r="G14" s="265" t="s">
        <v>224</v>
      </c>
      <c r="H14" s="127">
        <v>15.41</v>
      </c>
      <c r="I14" s="263" t="str">
        <f>VLOOKUP(F14,'Leistungswerte UHR'!$C$6:$F$68,3,FALSE)</f>
        <v>W2</v>
      </c>
      <c r="J14" s="263">
        <f>VLOOKUP(I14,'Turnus BY'!D$10:E$26,2,FALSE)</f>
        <v>76</v>
      </c>
      <c r="K14" s="127">
        <f t="shared" si="0"/>
        <v>1171.1600000000001</v>
      </c>
      <c r="L14" s="266">
        <f>VLOOKUP(F14,'Leistungswerte UHR'!$C$6:$F$68,4,FALSE)</f>
        <v>0</v>
      </c>
      <c r="M14" s="267">
        <f t="shared" si="1"/>
        <v>0</v>
      </c>
      <c r="N14" s="422">
        <f>'SVS UHR'!$F$77</f>
        <v>0</v>
      </c>
      <c r="O14" s="128">
        <f t="shared" si="2"/>
        <v>0</v>
      </c>
      <c r="P14" s="128">
        <f t="shared" si="3"/>
        <v>0</v>
      </c>
      <c r="Q14" s="268">
        <f t="shared" si="4"/>
        <v>0</v>
      </c>
    </row>
    <row r="15" spans="1:18" s="269" customFormat="1" ht="22.05" customHeight="1" x14ac:dyDescent="0.3">
      <c r="A15" s="263" t="s">
        <v>330</v>
      </c>
      <c r="B15" s="263" t="s">
        <v>774</v>
      </c>
      <c r="C15" s="264"/>
      <c r="D15" s="265" t="s">
        <v>771</v>
      </c>
      <c r="E15" s="263" t="s">
        <v>30</v>
      </c>
      <c r="F15" s="263" t="s">
        <v>490</v>
      </c>
      <c r="G15" s="265" t="s">
        <v>224</v>
      </c>
      <c r="H15" s="127">
        <v>43.21</v>
      </c>
      <c r="I15" s="263" t="str">
        <f>VLOOKUP(F15,'Leistungswerte UHR'!$C$6:$F$68,3,FALSE)</f>
        <v>W5</v>
      </c>
      <c r="J15" s="263">
        <f>VLOOKUP(I15,'Turnus BY'!D$10:E$26,2,FALSE)</f>
        <v>190</v>
      </c>
      <c r="K15" s="127">
        <f t="shared" si="0"/>
        <v>8209.9</v>
      </c>
      <c r="L15" s="266">
        <f>VLOOKUP(F15,'Leistungswerte UHR'!$C$6:$F$68,4,FALSE)</f>
        <v>0</v>
      </c>
      <c r="M15" s="267">
        <f t="shared" si="1"/>
        <v>0</v>
      </c>
      <c r="N15" s="422">
        <f>'SVS UHR'!$F$77</f>
        <v>0</v>
      </c>
      <c r="O15" s="128">
        <f t="shared" si="2"/>
        <v>0</v>
      </c>
      <c r="P15" s="128">
        <f t="shared" si="3"/>
        <v>0</v>
      </c>
      <c r="Q15" s="268">
        <f t="shared" si="4"/>
        <v>0</v>
      </c>
    </row>
    <row r="16" spans="1:18" s="269" customFormat="1" ht="22.05" customHeight="1" x14ac:dyDescent="0.3">
      <c r="A16" s="263" t="s">
        <v>330</v>
      </c>
      <c r="B16" s="263" t="s">
        <v>774</v>
      </c>
      <c r="C16" s="264"/>
      <c r="D16" s="265" t="s">
        <v>168</v>
      </c>
      <c r="E16" s="263" t="s">
        <v>29</v>
      </c>
      <c r="F16" s="263" t="s">
        <v>458</v>
      </c>
      <c r="G16" s="265" t="s">
        <v>224</v>
      </c>
      <c r="H16" s="127">
        <v>13.82</v>
      </c>
      <c r="I16" s="263" t="str">
        <f>VLOOKUP(F16,'Leistungswerte UHR'!$C$6:$F$68,3,FALSE)</f>
        <v>W5</v>
      </c>
      <c r="J16" s="263">
        <f>VLOOKUP(I16,'Turnus BY'!D$10:E$26,2,FALSE)</f>
        <v>190</v>
      </c>
      <c r="K16" s="127">
        <f t="shared" ref="K16:K19" si="10">+H16*J16</f>
        <v>2625.8</v>
      </c>
      <c r="L16" s="266">
        <f>VLOOKUP(F16,'Leistungswerte UHR'!$C$6:$F$68,4,FALSE)</f>
        <v>0</v>
      </c>
      <c r="M16" s="267">
        <f t="shared" ref="M16:M19" si="11">IF(ISERROR(K16/L16),0,K16/L16)</f>
        <v>0</v>
      </c>
      <c r="N16" s="422">
        <f>'SVS UHR'!$F$77</f>
        <v>0</v>
      </c>
      <c r="O16" s="128">
        <f t="shared" ref="O16:O19" si="12">IF(ISERROR(H16/L16*N16),0,H16/L16*N16)</f>
        <v>0</v>
      </c>
      <c r="P16" s="128">
        <f t="shared" ref="P16:P19" si="13">Q16/12</f>
        <v>0</v>
      </c>
      <c r="Q16" s="268">
        <f t="shared" ref="Q16:Q19" si="14">+M16*N16</f>
        <v>0</v>
      </c>
    </row>
    <row r="17" spans="1:17" s="269" customFormat="1" ht="22.05" customHeight="1" x14ac:dyDescent="0.3">
      <c r="A17" s="263" t="s">
        <v>330</v>
      </c>
      <c r="B17" s="263" t="s">
        <v>774</v>
      </c>
      <c r="C17" s="264"/>
      <c r="D17" s="265" t="s">
        <v>334</v>
      </c>
      <c r="E17" s="263" t="s">
        <v>34</v>
      </c>
      <c r="F17" s="263" t="s">
        <v>496</v>
      </c>
      <c r="G17" s="265" t="s">
        <v>226</v>
      </c>
      <c r="H17" s="127">
        <v>10.08</v>
      </c>
      <c r="I17" s="263" t="str">
        <f>VLOOKUP(F17,'Leistungswerte UHR'!$C$6:$F$68,3,FALSE)</f>
        <v>W5</v>
      </c>
      <c r="J17" s="263">
        <f>VLOOKUP(I17,'Turnus BY'!D$10:E$26,2,FALSE)</f>
        <v>190</v>
      </c>
      <c r="K17" s="127">
        <f t="shared" si="10"/>
        <v>1915.2</v>
      </c>
      <c r="L17" s="266">
        <f>VLOOKUP(F17,'Leistungswerte UHR'!$C$6:$F$68,4,FALSE)</f>
        <v>0</v>
      </c>
      <c r="M17" s="267">
        <f t="shared" si="11"/>
        <v>0</v>
      </c>
      <c r="N17" s="422">
        <f>'SVS UHR'!$F$77</f>
        <v>0</v>
      </c>
      <c r="O17" s="128">
        <f t="shared" si="12"/>
        <v>0</v>
      </c>
      <c r="P17" s="128">
        <f t="shared" si="13"/>
        <v>0</v>
      </c>
      <c r="Q17" s="268">
        <f t="shared" si="14"/>
        <v>0</v>
      </c>
    </row>
    <row r="18" spans="1:17" s="269" customFormat="1" ht="22.05" customHeight="1" x14ac:dyDescent="0.3">
      <c r="A18" s="263" t="s">
        <v>330</v>
      </c>
      <c r="B18" s="263" t="s">
        <v>774</v>
      </c>
      <c r="C18" s="264"/>
      <c r="D18" s="265" t="s">
        <v>335</v>
      </c>
      <c r="E18" s="263" t="s">
        <v>34</v>
      </c>
      <c r="F18" s="263" t="s">
        <v>496</v>
      </c>
      <c r="G18" s="265" t="s">
        <v>226</v>
      </c>
      <c r="H18" s="127">
        <v>8.6999999999999993</v>
      </c>
      <c r="I18" s="263" t="str">
        <f>VLOOKUP(F18,'Leistungswerte UHR'!$C$6:$F$68,3,FALSE)</f>
        <v>W5</v>
      </c>
      <c r="J18" s="263">
        <f>VLOOKUP(I18,'Turnus BY'!D$10:E$26,2,FALSE)</f>
        <v>190</v>
      </c>
      <c r="K18" s="127">
        <f t="shared" si="10"/>
        <v>1652.9999999999998</v>
      </c>
      <c r="L18" s="266">
        <f>VLOOKUP(F18,'Leistungswerte UHR'!$C$6:$F$68,4,FALSE)</f>
        <v>0</v>
      </c>
      <c r="M18" s="267">
        <f t="shared" si="11"/>
        <v>0</v>
      </c>
      <c r="N18" s="422">
        <f>'SVS UHR'!$F$77</f>
        <v>0</v>
      </c>
      <c r="O18" s="128">
        <f t="shared" si="12"/>
        <v>0</v>
      </c>
      <c r="P18" s="128">
        <f t="shared" si="13"/>
        <v>0</v>
      </c>
      <c r="Q18" s="268">
        <f t="shared" si="14"/>
        <v>0</v>
      </c>
    </row>
    <row r="19" spans="1:17" s="269" customFormat="1" ht="22.05" customHeight="1" x14ac:dyDescent="0.3">
      <c r="A19" s="263" t="s">
        <v>330</v>
      </c>
      <c r="B19" s="263" t="s">
        <v>770</v>
      </c>
      <c r="C19" s="264"/>
      <c r="D19" s="265" t="s">
        <v>336</v>
      </c>
      <c r="E19" s="263" t="s">
        <v>455</v>
      </c>
      <c r="F19" s="263" t="s">
        <v>456</v>
      </c>
      <c r="G19" s="265" t="s">
        <v>742</v>
      </c>
      <c r="H19" s="127">
        <v>1.97</v>
      </c>
      <c r="I19" s="263" t="str">
        <f>VLOOKUP(F19,'Leistungswerte UHR'!$C$6:$F$68,3,FALSE)</f>
        <v>W5</v>
      </c>
      <c r="J19" s="263">
        <f>VLOOKUP(I19,'Turnus BY'!D$10:E$26,2,FALSE)</f>
        <v>190</v>
      </c>
      <c r="K19" s="127">
        <f t="shared" si="10"/>
        <v>374.3</v>
      </c>
      <c r="L19" s="266">
        <f>VLOOKUP(F19,'Leistungswerte UHR'!$C$6:$F$68,4,FALSE)</f>
        <v>0</v>
      </c>
      <c r="M19" s="267">
        <f t="shared" si="11"/>
        <v>0</v>
      </c>
      <c r="N19" s="422">
        <f>'SVS UHR'!$F$77</f>
        <v>0</v>
      </c>
      <c r="O19" s="128">
        <f t="shared" si="12"/>
        <v>0</v>
      </c>
      <c r="P19" s="128">
        <f t="shared" si="13"/>
        <v>0</v>
      </c>
      <c r="Q19" s="268">
        <f t="shared" si="14"/>
        <v>0</v>
      </c>
    </row>
    <row r="20" spans="1:17" s="269" customFormat="1" ht="22.05" customHeight="1" x14ac:dyDescent="0.3">
      <c r="A20" s="263" t="s">
        <v>330</v>
      </c>
      <c r="B20" s="263" t="s">
        <v>770</v>
      </c>
      <c r="C20" s="264"/>
      <c r="D20" s="265" t="s">
        <v>233</v>
      </c>
      <c r="E20" s="263" t="s">
        <v>32</v>
      </c>
      <c r="F20" s="263" t="s">
        <v>500</v>
      </c>
      <c r="G20" s="265" t="s">
        <v>224</v>
      </c>
      <c r="H20" s="127">
        <v>13.84</v>
      </c>
      <c r="I20" s="263" t="str">
        <f>VLOOKUP(F20,'Leistungswerte UHR'!$C$6:$F$68,3,FALSE)</f>
        <v>W5</v>
      </c>
      <c r="J20" s="263">
        <f>VLOOKUP(I20,'Turnus BY'!D$10:E$26,2,FALSE)</f>
        <v>190</v>
      </c>
      <c r="K20" s="127">
        <f t="shared" ref="K20:K24" si="15">+H20*J20</f>
        <v>2629.6</v>
      </c>
      <c r="L20" s="266">
        <f>VLOOKUP(F20,'Leistungswerte UHR'!$C$6:$F$68,4,FALSE)</f>
        <v>0</v>
      </c>
      <c r="M20" s="267">
        <f t="shared" ref="M20:M24" si="16">IF(ISERROR(K20/L20),0,K20/L20)</f>
        <v>0</v>
      </c>
      <c r="N20" s="422">
        <f>'SVS UHR'!$F$77</f>
        <v>0</v>
      </c>
      <c r="O20" s="128">
        <f t="shared" ref="O20:O24" si="17">IF(ISERROR(H20/L20*N20),0,H20/L20*N20)</f>
        <v>0</v>
      </c>
      <c r="P20" s="128">
        <f t="shared" ref="P20:P24" si="18">Q20/12</f>
        <v>0</v>
      </c>
      <c r="Q20" s="268">
        <f t="shared" ref="Q20:Q24" si="19">+M20*N20</f>
        <v>0</v>
      </c>
    </row>
    <row r="21" spans="1:17" s="269" customFormat="1" ht="22.05" customHeight="1" x14ac:dyDescent="0.3">
      <c r="A21" s="263" t="s">
        <v>330</v>
      </c>
      <c r="B21" s="263" t="s">
        <v>770</v>
      </c>
      <c r="C21" s="264"/>
      <c r="D21" s="265" t="s">
        <v>337</v>
      </c>
      <c r="E21" s="263" t="s">
        <v>30</v>
      </c>
      <c r="F21" s="263" t="s">
        <v>490</v>
      </c>
      <c r="G21" s="265" t="s">
        <v>224</v>
      </c>
      <c r="H21" s="127">
        <v>70.75</v>
      </c>
      <c r="I21" s="263" t="str">
        <f>VLOOKUP(F21,'Leistungswerte UHR'!$C$6:$F$68,3,FALSE)</f>
        <v>W5</v>
      </c>
      <c r="J21" s="263">
        <f>VLOOKUP(I21,'Turnus BY'!D$10:E$26,2,FALSE)</f>
        <v>190</v>
      </c>
      <c r="K21" s="127">
        <f t="shared" si="15"/>
        <v>13442.5</v>
      </c>
      <c r="L21" s="266">
        <f>VLOOKUP(F21,'Leistungswerte UHR'!$C$6:$F$68,4,FALSE)</f>
        <v>0</v>
      </c>
      <c r="M21" s="267">
        <f t="shared" si="16"/>
        <v>0</v>
      </c>
      <c r="N21" s="422">
        <f>'SVS UHR'!$F$77</f>
        <v>0</v>
      </c>
      <c r="O21" s="128">
        <f t="shared" si="17"/>
        <v>0</v>
      </c>
      <c r="P21" s="128">
        <f t="shared" si="18"/>
        <v>0</v>
      </c>
      <c r="Q21" s="268">
        <f t="shared" si="19"/>
        <v>0</v>
      </c>
    </row>
    <row r="22" spans="1:17" s="269" customFormat="1" ht="22.05" customHeight="1" x14ac:dyDescent="0.3">
      <c r="A22" s="263" t="s">
        <v>330</v>
      </c>
      <c r="B22" s="263" t="s">
        <v>770</v>
      </c>
      <c r="C22" s="264"/>
      <c r="D22" s="265" t="s">
        <v>338</v>
      </c>
      <c r="E22" s="263" t="s">
        <v>35</v>
      </c>
      <c r="F22" s="263" t="s">
        <v>507</v>
      </c>
      <c r="G22" s="265" t="s">
        <v>741</v>
      </c>
      <c r="H22" s="127">
        <v>8.75</v>
      </c>
      <c r="I22" s="263" t="str">
        <f>VLOOKUP(F22,'Leistungswerte UHR'!$C$6:$F$68,3,FALSE)</f>
        <v>M1</v>
      </c>
      <c r="J22" s="263">
        <f>VLOOKUP(I22,'Turnus BY'!D$10:E$26,2,FALSE)</f>
        <v>11</v>
      </c>
      <c r="K22" s="127">
        <f t="shared" si="15"/>
        <v>96.25</v>
      </c>
      <c r="L22" s="266">
        <f>VLOOKUP(F22,'Leistungswerte UHR'!$C$6:$F$68,4,FALSE)</f>
        <v>0</v>
      </c>
      <c r="M22" s="267">
        <f t="shared" si="16"/>
        <v>0</v>
      </c>
      <c r="N22" s="422">
        <f>'SVS UHR'!$F$77</f>
        <v>0</v>
      </c>
      <c r="O22" s="128">
        <f t="shared" si="17"/>
        <v>0</v>
      </c>
      <c r="P22" s="128">
        <f t="shared" si="18"/>
        <v>0</v>
      </c>
      <c r="Q22" s="268">
        <f t="shared" si="19"/>
        <v>0</v>
      </c>
    </row>
    <row r="23" spans="1:17" s="269" customFormat="1" ht="22.05" customHeight="1" x14ac:dyDescent="0.3">
      <c r="A23" s="263" t="s">
        <v>330</v>
      </c>
      <c r="B23" s="345" t="s">
        <v>773</v>
      </c>
      <c r="C23" s="264"/>
      <c r="D23" s="265" t="s">
        <v>772</v>
      </c>
      <c r="E23" s="263" t="s">
        <v>35</v>
      </c>
      <c r="F23" s="263" t="s">
        <v>494</v>
      </c>
      <c r="G23" s="265" t="s">
        <v>224</v>
      </c>
      <c r="H23" s="127">
        <v>6.18</v>
      </c>
      <c r="I23" s="263" t="str">
        <f>VLOOKUP(F23,'Leistungswerte UHR'!$C$6:$F$68,3,FALSE)</f>
        <v>W5</v>
      </c>
      <c r="J23" s="263">
        <f>VLOOKUP(I23,'Turnus BY'!D$10:E$26,2,FALSE)</f>
        <v>190</v>
      </c>
      <c r="K23" s="127">
        <f t="shared" si="15"/>
        <v>1174.2</v>
      </c>
      <c r="L23" s="266">
        <f>VLOOKUP(F23,'Leistungswerte UHR'!$C$6:$F$68,4,FALSE)</f>
        <v>0</v>
      </c>
      <c r="M23" s="267">
        <f t="shared" si="16"/>
        <v>0</v>
      </c>
      <c r="N23" s="422">
        <f>'SVS UHR'!$F$77</f>
        <v>0</v>
      </c>
      <c r="O23" s="128">
        <f t="shared" si="17"/>
        <v>0</v>
      </c>
      <c r="P23" s="128">
        <f t="shared" si="18"/>
        <v>0</v>
      </c>
      <c r="Q23" s="268">
        <f t="shared" si="19"/>
        <v>0</v>
      </c>
    </row>
    <row r="24" spans="1:17" s="269" customFormat="1" ht="22.05" customHeight="1" x14ac:dyDescent="0.3">
      <c r="A24" s="263" t="s">
        <v>330</v>
      </c>
      <c r="B24" s="263" t="s">
        <v>775</v>
      </c>
      <c r="C24" s="264"/>
      <c r="D24" s="265" t="s">
        <v>339</v>
      </c>
      <c r="E24" s="263" t="s">
        <v>35</v>
      </c>
      <c r="F24" s="263" t="s">
        <v>494</v>
      </c>
      <c r="G24" s="265" t="s">
        <v>224</v>
      </c>
      <c r="H24" s="127">
        <v>5.54</v>
      </c>
      <c r="I24" s="263" t="str">
        <f>VLOOKUP(F24,'Leistungswerte UHR'!$C$6:$F$68,3,FALSE)</f>
        <v>W5</v>
      </c>
      <c r="J24" s="263">
        <f>VLOOKUP(I24,'Turnus BY'!D$10:E$26,2,FALSE)</f>
        <v>190</v>
      </c>
      <c r="K24" s="127">
        <f t="shared" si="15"/>
        <v>1052.5999999999999</v>
      </c>
      <c r="L24" s="266">
        <f>VLOOKUP(F24,'Leistungswerte UHR'!$C$6:$F$68,4,FALSE)</f>
        <v>0</v>
      </c>
      <c r="M24" s="267">
        <f t="shared" si="16"/>
        <v>0</v>
      </c>
      <c r="N24" s="422">
        <f>'SVS UHR'!$F$77</f>
        <v>0</v>
      </c>
      <c r="O24" s="128">
        <f t="shared" si="17"/>
        <v>0</v>
      </c>
      <c r="P24" s="128">
        <f t="shared" si="18"/>
        <v>0</v>
      </c>
      <c r="Q24" s="268">
        <f t="shared" si="19"/>
        <v>0</v>
      </c>
    </row>
    <row r="25" spans="1:17" s="269" customFormat="1" ht="22.05" customHeight="1" x14ac:dyDescent="0.3">
      <c r="A25" s="263" t="s">
        <v>330</v>
      </c>
      <c r="B25" s="263" t="s">
        <v>776</v>
      </c>
      <c r="C25" s="264"/>
      <c r="D25" s="265" t="s">
        <v>339</v>
      </c>
      <c r="E25" s="263" t="s">
        <v>35</v>
      </c>
      <c r="F25" s="263" t="s">
        <v>494</v>
      </c>
      <c r="G25" s="265" t="s">
        <v>224</v>
      </c>
      <c r="H25" s="127">
        <v>5.63</v>
      </c>
      <c r="I25" s="263" t="str">
        <f>VLOOKUP(F25,'Leistungswerte UHR'!$C$6:$F$68,3,FALSE)</f>
        <v>W5</v>
      </c>
      <c r="J25" s="263">
        <f>VLOOKUP(I25,'Turnus BY'!D$10:E$26,2,FALSE)</f>
        <v>190</v>
      </c>
      <c r="K25" s="127">
        <f t="shared" si="0"/>
        <v>1069.7</v>
      </c>
      <c r="L25" s="266">
        <f>VLOOKUP(F25,'Leistungswerte UHR'!$C$6:$F$68,4,FALSE)</f>
        <v>0</v>
      </c>
      <c r="M25" s="267">
        <f t="shared" si="1"/>
        <v>0</v>
      </c>
      <c r="N25" s="422">
        <f>'SVS UHR'!$F$77</f>
        <v>0</v>
      </c>
      <c r="O25" s="128">
        <f t="shared" si="2"/>
        <v>0</v>
      </c>
      <c r="P25" s="128">
        <f t="shared" si="3"/>
        <v>0</v>
      </c>
      <c r="Q25" s="268">
        <f t="shared" si="4"/>
        <v>0</v>
      </c>
    </row>
    <row r="26" spans="1:17" s="269" customFormat="1" ht="28.8" customHeight="1" x14ac:dyDescent="0.3">
      <c r="A26" s="263" t="s">
        <v>330</v>
      </c>
      <c r="B26" s="263" t="s">
        <v>777</v>
      </c>
      <c r="C26" s="264"/>
      <c r="D26" s="265" t="s">
        <v>340</v>
      </c>
      <c r="E26" s="263" t="s">
        <v>33</v>
      </c>
      <c r="F26" s="263" t="s">
        <v>485</v>
      </c>
      <c r="G26" s="333" t="s">
        <v>778</v>
      </c>
      <c r="H26" s="127">
        <v>8.5</v>
      </c>
      <c r="I26" s="263" t="str">
        <f>VLOOKUP(F26,'Leistungswerte UHR'!$C$6:$F$68,3,FALSE)</f>
        <v>J1</v>
      </c>
      <c r="J26" s="263">
        <f>VLOOKUP(I26,'Turnus BY'!D$10:E$26,2,FALSE)</f>
        <v>1</v>
      </c>
      <c r="K26" s="127">
        <f t="shared" si="0"/>
        <v>8.5</v>
      </c>
      <c r="L26" s="266">
        <f>VLOOKUP(F26,'Leistungswerte UHR'!$C$6:$F$68,4,FALSE)</f>
        <v>0</v>
      </c>
      <c r="M26" s="267">
        <f t="shared" si="1"/>
        <v>0</v>
      </c>
      <c r="N26" s="422">
        <f>'SVS UHR'!$F$77</f>
        <v>0</v>
      </c>
      <c r="O26" s="128">
        <f t="shared" si="2"/>
        <v>0</v>
      </c>
      <c r="P26" s="128">
        <f t="shared" si="3"/>
        <v>0</v>
      </c>
      <c r="Q26" s="268">
        <f t="shared" si="4"/>
        <v>0</v>
      </c>
    </row>
    <row r="27" spans="1:17" s="269" customFormat="1" ht="29.4" customHeight="1" x14ac:dyDescent="0.3">
      <c r="A27" s="263" t="s">
        <v>330</v>
      </c>
      <c r="B27" s="263" t="s">
        <v>777</v>
      </c>
      <c r="C27" s="264"/>
      <c r="D27" s="265" t="s">
        <v>341</v>
      </c>
      <c r="E27" s="263" t="s">
        <v>33</v>
      </c>
      <c r="F27" s="263" t="s">
        <v>485</v>
      </c>
      <c r="G27" s="333" t="s">
        <v>778</v>
      </c>
      <c r="H27" s="127">
        <v>9.5</v>
      </c>
      <c r="I27" s="263" t="str">
        <f>VLOOKUP(F27,'Leistungswerte UHR'!$C$6:$F$68,3,FALSE)</f>
        <v>J1</v>
      </c>
      <c r="J27" s="263">
        <f>VLOOKUP(I27,'Turnus BY'!D$10:E$26,2,FALSE)</f>
        <v>1</v>
      </c>
      <c r="K27" s="127">
        <f t="shared" ref="K27:K32" si="20">+H27*J27</f>
        <v>9.5</v>
      </c>
      <c r="L27" s="266">
        <f>VLOOKUP(F27,'Leistungswerte UHR'!$C$6:$F$68,4,FALSE)</f>
        <v>0</v>
      </c>
      <c r="M27" s="267">
        <f t="shared" ref="M27:M32" si="21">IF(ISERROR(K27/L27),0,K27/L27)</f>
        <v>0</v>
      </c>
      <c r="N27" s="422">
        <f>'SVS UHR'!$F$77</f>
        <v>0</v>
      </c>
      <c r="O27" s="128">
        <f t="shared" ref="O27:O32" si="22">IF(ISERROR(H27/L27*N27),0,H27/L27*N27)</f>
        <v>0</v>
      </c>
      <c r="P27" s="128">
        <f t="shared" ref="P27:P32" si="23">Q27/12</f>
        <v>0</v>
      </c>
      <c r="Q27" s="268">
        <f t="shared" ref="Q27:Q32" si="24">+M27*N27</f>
        <v>0</v>
      </c>
    </row>
    <row r="28" spans="1:17" s="269" customFormat="1" ht="22.05" customHeight="1" x14ac:dyDescent="0.3">
      <c r="A28" s="263" t="s">
        <v>330</v>
      </c>
      <c r="B28" s="263" t="s">
        <v>779</v>
      </c>
      <c r="C28" s="264"/>
      <c r="D28" s="265" t="s">
        <v>342</v>
      </c>
      <c r="E28" s="263" t="s">
        <v>30</v>
      </c>
      <c r="F28" s="263" t="s">
        <v>490</v>
      </c>
      <c r="G28" s="265" t="s">
        <v>224</v>
      </c>
      <c r="H28" s="127">
        <v>20.84</v>
      </c>
      <c r="I28" s="263" t="str">
        <f>VLOOKUP(F28,'Leistungswerte UHR'!$C$6:$F$68,3,FALSE)</f>
        <v>W5</v>
      </c>
      <c r="J28" s="263">
        <f>VLOOKUP(I28,'Turnus BY'!D$10:E$26,2,FALSE)</f>
        <v>190</v>
      </c>
      <c r="K28" s="127">
        <f t="shared" si="20"/>
        <v>3959.6</v>
      </c>
      <c r="L28" s="266">
        <f>VLOOKUP(F28,'Leistungswerte UHR'!$C$6:$F$68,4,FALSE)</f>
        <v>0</v>
      </c>
      <c r="M28" s="267">
        <f t="shared" si="21"/>
        <v>0</v>
      </c>
      <c r="N28" s="422">
        <f>'SVS UHR'!$F$77</f>
        <v>0</v>
      </c>
      <c r="O28" s="128">
        <f t="shared" si="22"/>
        <v>0</v>
      </c>
      <c r="P28" s="128">
        <f t="shared" si="23"/>
        <v>0</v>
      </c>
      <c r="Q28" s="268">
        <f t="shared" si="24"/>
        <v>0</v>
      </c>
    </row>
    <row r="29" spans="1:17" s="269" customFormat="1" ht="22.05" customHeight="1" x14ac:dyDescent="0.3">
      <c r="A29" s="263" t="s">
        <v>330</v>
      </c>
      <c r="B29" s="263" t="s">
        <v>779</v>
      </c>
      <c r="C29" s="264"/>
      <c r="D29" s="265" t="s">
        <v>343</v>
      </c>
      <c r="E29" s="263" t="s">
        <v>30</v>
      </c>
      <c r="F29" s="263" t="s">
        <v>490</v>
      </c>
      <c r="G29" s="265" t="s">
        <v>224</v>
      </c>
      <c r="H29" s="127">
        <v>15.41</v>
      </c>
      <c r="I29" s="263" t="str">
        <f>VLOOKUP(F29,'Leistungswerte UHR'!$C$6:$F$68,3,FALSE)</f>
        <v>W5</v>
      </c>
      <c r="J29" s="263">
        <f>VLOOKUP(I29,'Turnus BY'!D$10:E$26,2,FALSE)</f>
        <v>190</v>
      </c>
      <c r="K29" s="127">
        <f t="shared" si="20"/>
        <v>2927.9</v>
      </c>
      <c r="L29" s="266">
        <f>VLOOKUP(F29,'Leistungswerte UHR'!$C$6:$F$68,4,FALSE)</f>
        <v>0</v>
      </c>
      <c r="M29" s="267">
        <f t="shared" si="21"/>
        <v>0</v>
      </c>
      <c r="N29" s="422">
        <f>'SVS UHR'!$F$77</f>
        <v>0</v>
      </c>
      <c r="O29" s="128">
        <f t="shared" si="22"/>
        <v>0</v>
      </c>
      <c r="P29" s="128">
        <f t="shared" si="23"/>
        <v>0</v>
      </c>
      <c r="Q29" s="268">
        <f t="shared" si="24"/>
        <v>0</v>
      </c>
    </row>
    <row r="30" spans="1:17" s="269" customFormat="1" ht="22.05" customHeight="1" x14ac:dyDescent="0.3">
      <c r="A30" s="263" t="s">
        <v>330</v>
      </c>
      <c r="B30" s="263" t="s">
        <v>779</v>
      </c>
      <c r="C30" s="264"/>
      <c r="D30" s="265" t="s">
        <v>309</v>
      </c>
      <c r="E30" s="263" t="s">
        <v>30</v>
      </c>
      <c r="F30" s="263" t="s">
        <v>490</v>
      </c>
      <c r="G30" s="265" t="s">
        <v>224</v>
      </c>
      <c r="H30" s="127">
        <v>74.7</v>
      </c>
      <c r="I30" s="263" t="str">
        <f>VLOOKUP(F30,'Leistungswerte UHR'!$C$6:$F$68,3,FALSE)</f>
        <v>W5</v>
      </c>
      <c r="J30" s="263">
        <f>VLOOKUP(I30,'Turnus BY'!D$10:E$26,2,FALSE)</f>
        <v>190</v>
      </c>
      <c r="K30" s="127">
        <f t="shared" si="20"/>
        <v>14193</v>
      </c>
      <c r="L30" s="266">
        <f>VLOOKUP(F30,'Leistungswerte UHR'!$C$6:$F$68,4,FALSE)</f>
        <v>0</v>
      </c>
      <c r="M30" s="267">
        <f t="shared" si="21"/>
        <v>0</v>
      </c>
      <c r="N30" s="422">
        <f>'SVS UHR'!$F$77</f>
        <v>0</v>
      </c>
      <c r="O30" s="128">
        <f t="shared" si="22"/>
        <v>0</v>
      </c>
      <c r="P30" s="128">
        <f t="shared" si="23"/>
        <v>0</v>
      </c>
      <c r="Q30" s="268">
        <f t="shared" si="24"/>
        <v>0</v>
      </c>
    </row>
    <row r="31" spans="1:17" s="269" customFormat="1" ht="22.05" customHeight="1" x14ac:dyDescent="0.3">
      <c r="A31" s="263" t="s">
        <v>330</v>
      </c>
      <c r="B31" s="263" t="s">
        <v>779</v>
      </c>
      <c r="C31" s="264"/>
      <c r="D31" s="265" t="s">
        <v>344</v>
      </c>
      <c r="E31" s="263" t="s">
        <v>34</v>
      </c>
      <c r="F31" s="263" t="s">
        <v>496</v>
      </c>
      <c r="G31" s="265" t="s">
        <v>226</v>
      </c>
      <c r="H31" s="127">
        <v>5.05</v>
      </c>
      <c r="I31" s="263" t="str">
        <f>VLOOKUP(F31,'Leistungswerte UHR'!$C$6:$F$68,3,FALSE)</f>
        <v>W5</v>
      </c>
      <c r="J31" s="263">
        <f>VLOOKUP(I31,'Turnus BY'!D$10:E$26,2,FALSE)</f>
        <v>190</v>
      </c>
      <c r="K31" s="127">
        <f t="shared" si="20"/>
        <v>959.5</v>
      </c>
      <c r="L31" s="266">
        <f>VLOOKUP(F31,'Leistungswerte UHR'!$C$6:$F$68,4,FALSE)</f>
        <v>0</v>
      </c>
      <c r="M31" s="267">
        <f t="shared" si="21"/>
        <v>0</v>
      </c>
      <c r="N31" s="422">
        <f>'SVS UHR'!$F$77</f>
        <v>0</v>
      </c>
      <c r="O31" s="128">
        <f t="shared" si="22"/>
        <v>0</v>
      </c>
      <c r="P31" s="128">
        <f t="shared" si="23"/>
        <v>0</v>
      </c>
      <c r="Q31" s="268">
        <f t="shared" si="24"/>
        <v>0</v>
      </c>
    </row>
    <row r="32" spans="1:17" s="269" customFormat="1" ht="22.05" customHeight="1" x14ac:dyDescent="0.3">
      <c r="A32" s="263" t="s">
        <v>330</v>
      </c>
      <c r="B32" s="263" t="s">
        <v>777</v>
      </c>
      <c r="C32" s="264"/>
      <c r="D32" s="265" t="s">
        <v>230</v>
      </c>
      <c r="E32" s="263" t="s">
        <v>33</v>
      </c>
      <c r="F32" s="263" t="s">
        <v>454</v>
      </c>
      <c r="G32" s="265" t="s">
        <v>224</v>
      </c>
      <c r="H32" s="127">
        <v>8.5</v>
      </c>
      <c r="I32" s="263" t="str">
        <f>VLOOKUP(F32,'Leistungswerte UHR'!$C$6:$F$68,3,FALSE)</f>
        <v>M1</v>
      </c>
      <c r="J32" s="263">
        <f>VLOOKUP(I32,'Turnus BY'!D$10:E$26,2,FALSE)</f>
        <v>11</v>
      </c>
      <c r="K32" s="127">
        <f t="shared" si="20"/>
        <v>93.5</v>
      </c>
      <c r="L32" s="266">
        <f>VLOOKUP(F32,'Leistungswerte UHR'!$C$6:$F$68,4,FALSE)</f>
        <v>0</v>
      </c>
      <c r="M32" s="267">
        <f t="shared" si="21"/>
        <v>0</v>
      </c>
      <c r="N32" s="422">
        <f>'SVS UHR'!$F$77</f>
        <v>0</v>
      </c>
      <c r="O32" s="128">
        <f t="shared" si="22"/>
        <v>0</v>
      </c>
      <c r="P32" s="128">
        <f t="shared" si="23"/>
        <v>0</v>
      </c>
      <c r="Q32" s="268">
        <f t="shared" si="24"/>
        <v>0</v>
      </c>
    </row>
    <row r="33" spans="1:17" s="269" customFormat="1" ht="22.05" customHeight="1" x14ac:dyDescent="0.3">
      <c r="A33" s="263" t="s">
        <v>330</v>
      </c>
      <c r="B33" s="263" t="s">
        <v>777</v>
      </c>
      <c r="C33" s="264"/>
      <c r="D33" s="265" t="s">
        <v>345</v>
      </c>
      <c r="E33" s="263" t="s">
        <v>35</v>
      </c>
      <c r="F33" s="263" t="s">
        <v>507</v>
      </c>
      <c r="G33" s="265" t="s">
        <v>741</v>
      </c>
      <c r="H33" s="127">
        <v>7.14</v>
      </c>
      <c r="I33" s="263" t="str">
        <f>VLOOKUP(F33,'Leistungswerte UHR'!$C$6:$F$68,3,FALSE)</f>
        <v>M1</v>
      </c>
      <c r="J33" s="263">
        <f>VLOOKUP(I33,'Turnus BY'!D$10:E$26,2,FALSE)</f>
        <v>11</v>
      </c>
      <c r="K33" s="127">
        <f t="shared" si="0"/>
        <v>78.539999999999992</v>
      </c>
      <c r="L33" s="266">
        <f>VLOOKUP(F33,'Leistungswerte UHR'!$C$6:$F$68,4,FALSE)</f>
        <v>0</v>
      </c>
      <c r="M33" s="267">
        <f t="shared" si="1"/>
        <v>0</v>
      </c>
      <c r="N33" s="422">
        <f>'SVS UHR'!$F$77</f>
        <v>0</v>
      </c>
      <c r="O33" s="128">
        <f t="shared" si="2"/>
        <v>0</v>
      </c>
      <c r="P33" s="128">
        <f t="shared" si="3"/>
        <v>0</v>
      </c>
      <c r="Q33" s="268">
        <f t="shared" si="4"/>
        <v>0</v>
      </c>
    </row>
    <row r="34" spans="1:17" s="269" customFormat="1" ht="22.05" customHeight="1" x14ac:dyDescent="0.3">
      <c r="A34" s="263" t="s">
        <v>330</v>
      </c>
      <c r="B34" s="263" t="s">
        <v>777</v>
      </c>
      <c r="C34" s="264"/>
      <c r="D34" s="265" t="s">
        <v>346</v>
      </c>
      <c r="E34" s="263" t="s">
        <v>30</v>
      </c>
      <c r="F34" s="263" t="s">
        <v>490</v>
      </c>
      <c r="G34" s="265" t="s">
        <v>224</v>
      </c>
      <c r="H34" s="127">
        <v>71.34</v>
      </c>
      <c r="I34" s="263" t="str">
        <f>VLOOKUP(F34,'Leistungswerte UHR'!$C$6:$F$68,3,FALSE)</f>
        <v>W5</v>
      </c>
      <c r="J34" s="263">
        <f>VLOOKUP(I34,'Turnus BY'!D$10:E$26,2,FALSE)</f>
        <v>190</v>
      </c>
      <c r="K34" s="127">
        <f t="shared" si="0"/>
        <v>13554.6</v>
      </c>
      <c r="L34" s="266">
        <f>VLOOKUP(F34,'Leistungswerte UHR'!$C$6:$F$68,4,FALSE)</f>
        <v>0</v>
      </c>
      <c r="M34" s="267">
        <f t="shared" si="1"/>
        <v>0</v>
      </c>
      <c r="N34" s="422">
        <f>'SVS UHR'!$F$77</f>
        <v>0</v>
      </c>
      <c r="O34" s="128">
        <f t="shared" si="2"/>
        <v>0</v>
      </c>
      <c r="P34" s="128">
        <f t="shared" si="3"/>
        <v>0</v>
      </c>
      <c r="Q34" s="268">
        <f t="shared" si="4"/>
        <v>0</v>
      </c>
    </row>
    <row r="35" spans="1:17" s="269" customFormat="1" ht="22.05" customHeight="1" x14ac:dyDescent="0.3">
      <c r="A35" s="263" t="s">
        <v>330</v>
      </c>
      <c r="B35" s="263" t="s">
        <v>782</v>
      </c>
      <c r="C35" s="264"/>
      <c r="D35" s="265" t="s">
        <v>208</v>
      </c>
      <c r="E35" s="263" t="s">
        <v>29</v>
      </c>
      <c r="F35" s="263" t="s">
        <v>458</v>
      </c>
      <c r="G35" s="265" t="s">
        <v>224</v>
      </c>
      <c r="H35" s="127">
        <v>21.73</v>
      </c>
      <c r="I35" s="263" t="str">
        <f>VLOOKUP(F35,'Leistungswerte UHR'!$C$6:$F$68,3,FALSE)</f>
        <v>W5</v>
      </c>
      <c r="J35" s="263">
        <f>VLOOKUP(I35,'Turnus BY'!D$10:E$26,2,FALSE)</f>
        <v>190</v>
      </c>
      <c r="K35" s="127">
        <f t="shared" ref="K35:K36" si="25">+H35*J35</f>
        <v>4128.7</v>
      </c>
      <c r="L35" s="266">
        <f>VLOOKUP(F35,'Leistungswerte UHR'!$C$6:$F$68,4,FALSE)</f>
        <v>0</v>
      </c>
      <c r="M35" s="267">
        <f t="shared" ref="M35:M36" si="26">IF(ISERROR(K35/L35),0,K35/L35)</f>
        <v>0</v>
      </c>
      <c r="N35" s="422">
        <f>'SVS UHR'!$F$77</f>
        <v>0</v>
      </c>
      <c r="O35" s="128">
        <f t="shared" ref="O35:O36" si="27">IF(ISERROR(H35/L35*N35),0,H35/L35*N35)</f>
        <v>0</v>
      </c>
      <c r="P35" s="128">
        <f t="shared" ref="P35:P36" si="28">Q35/12</f>
        <v>0</v>
      </c>
      <c r="Q35" s="268">
        <f t="shared" ref="Q35:Q36" si="29">+M35*N35</f>
        <v>0</v>
      </c>
    </row>
    <row r="36" spans="1:17" s="269" customFormat="1" ht="22.05" customHeight="1" x14ac:dyDescent="0.3">
      <c r="A36" s="263" t="s">
        <v>330</v>
      </c>
      <c r="B36" s="263" t="s">
        <v>776</v>
      </c>
      <c r="C36" s="264"/>
      <c r="D36" s="265" t="s">
        <v>783</v>
      </c>
      <c r="E36" s="263" t="s">
        <v>35</v>
      </c>
      <c r="F36" s="263" t="s">
        <v>494</v>
      </c>
      <c r="G36" s="265" t="s">
        <v>224</v>
      </c>
      <c r="H36" s="127">
        <v>2.2400000000000002</v>
      </c>
      <c r="I36" s="263" t="str">
        <f>VLOOKUP(F36,'Leistungswerte UHR'!$C$6:$F$68,3,FALSE)</f>
        <v>W5</v>
      </c>
      <c r="J36" s="263">
        <f>VLOOKUP(I36,'Turnus BY'!D$10:E$26,2,FALSE)</f>
        <v>190</v>
      </c>
      <c r="K36" s="127">
        <f t="shared" si="25"/>
        <v>425.6</v>
      </c>
      <c r="L36" s="266">
        <f>VLOOKUP(F36,'Leistungswerte UHR'!$C$6:$F$68,4,FALSE)</f>
        <v>0</v>
      </c>
      <c r="M36" s="267">
        <f t="shared" si="26"/>
        <v>0</v>
      </c>
      <c r="N36" s="422">
        <f>'SVS UHR'!$F$77</f>
        <v>0</v>
      </c>
      <c r="O36" s="128">
        <f t="shared" si="27"/>
        <v>0</v>
      </c>
      <c r="P36" s="128">
        <f t="shared" si="28"/>
        <v>0</v>
      </c>
      <c r="Q36" s="268">
        <f t="shared" si="29"/>
        <v>0</v>
      </c>
    </row>
    <row r="37" spans="1:17" ht="8.4" customHeight="1" x14ac:dyDescent="0.2">
      <c r="A37" s="271"/>
      <c r="B37" s="272"/>
      <c r="C37" s="272"/>
      <c r="D37" s="271"/>
      <c r="E37" s="272"/>
      <c r="F37" s="272"/>
      <c r="G37" s="272"/>
      <c r="H37" s="273"/>
      <c r="I37" s="274"/>
      <c r="J37" s="275"/>
      <c r="K37" s="273"/>
      <c r="L37" s="276"/>
      <c r="M37" s="277"/>
      <c r="N37" s="511"/>
      <c r="O37" s="511"/>
      <c r="P37" s="278"/>
      <c r="Q37" s="279"/>
    </row>
    <row r="38" spans="1:17" x14ac:dyDescent="0.2">
      <c r="B38" s="280"/>
      <c r="G38" s="241"/>
      <c r="I38" s="241"/>
      <c r="J38" s="283"/>
      <c r="K38" s="241"/>
    </row>
    <row r="39" spans="1:17" x14ac:dyDescent="0.2">
      <c r="B39" s="280"/>
      <c r="G39" s="241"/>
      <c r="I39" s="241"/>
      <c r="J39" s="283"/>
      <c r="K39" s="241"/>
    </row>
    <row r="40" spans="1:17" x14ac:dyDescent="0.2">
      <c r="D40" s="281"/>
      <c r="G40" s="241"/>
      <c r="I40" s="241"/>
      <c r="J40" s="283"/>
      <c r="K40" s="241"/>
    </row>
    <row r="41" spans="1:17" x14ac:dyDescent="0.2">
      <c r="C41" s="241"/>
      <c r="D41" s="281"/>
    </row>
    <row r="42" spans="1:17" x14ac:dyDescent="0.2">
      <c r="C42" s="241"/>
      <c r="D42" s="281"/>
    </row>
    <row r="43" spans="1:17" x14ac:dyDescent="0.2">
      <c r="C43" s="241"/>
      <c r="D43" s="281"/>
    </row>
    <row r="44" spans="1:17" x14ac:dyDescent="0.2">
      <c r="C44" s="241"/>
      <c r="D44" s="281"/>
    </row>
    <row r="45" spans="1:17" x14ac:dyDescent="0.2">
      <c r="B45" s="241"/>
      <c r="C45" s="241"/>
      <c r="D45" s="281"/>
    </row>
    <row r="46" spans="1:17" x14ac:dyDescent="0.2">
      <c r="C46" s="241"/>
      <c r="D46" s="281"/>
    </row>
    <row r="47" spans="1:17" x14ac:dyDescent="0.2">
      <c r="D47" s="281"/>
    </row>
    <row r="48" spans="1:17" x14ac:dyDescent="0.2">
      <c r="D48" s="281"/>
    </row>
    <row r="49" spans="1:18" x14ac:dyDescent="0.2">
      <c r="D49" s="281"/>
    </row>
    <row r="50" spans="1:18" x14ac:dyDescent="0.2">
      <c r="D50" s="281"/>
    </row>
    <row r="51" spans="1:18" s="281" customFormat="1" x14ac:dyDescent="0.2">
      <c r="A51" s="241"/>
      <c r="H51" s="282"/>
      <c r="I51" s="287"/>
      <c r="J51" s="288"/>
      <c r="K51" s="282"/>
      <c r="L51" s="284"/>
      <c r="M51" s="285"/>
      <c r="N51" s="286"/>
      <c r="O51" s="286"/>
      <c r="P51" s="286"/>
      <c r="Q51" s="286"/>
      <c r="R51" s="241"/>
    </row>
    <row r="52" spans="1:18" s="281" customFormat="1" x14ac:dyDescent="0.2">
      <c r="A52" s="241"/>
      <c r="H52" s="282"/>
      <c r="I52" s="287"/>
      <c r="J52" s="288"/>
      <c r="K52" s="282"/>
      <c r="L52" s="284"/>
      <c r="M52" s="285"/>
      <c r="N52" s="286"/>
      <c r="O52" s="286"/>
      <c r="P52" s="286"/>
      <c r="Q52" s="286"/>
      <c r="R52" s="241"/>
    </row>
    <row r="53" spans="1:18" s="281" customFormat="1" x14ac:dyDescent="0.2">
      <c r="A53" s="241"/>
      <c r="H53" s="282"/>
      <c r="I53" s="287"/>
      <c r="J53" s="288"/>
      <c r="K53" s="282"/>
      <c r="L53" s="284"/>
      <c r="M53" s="285"/>
      <c r="N53" s="286"/>
      <c r="O53" s="286"/>
      <c r="P53" s="286"/>
      <c r="Q53" s="286"/>
      <c r="R53" s="241"/>
    </row>
    <row r="54" spans="1:18" s="281" customFormat="1" x14ac:dyDescent="0.2">
      <c r="A54" s="241"/>
      <c r="H54" s="282"/>
      <c r="I54" s="287"/>
      <c r="J54" s="288"/>
      <c r="K54" s="282"/>
      <c r="L54" s="284"/>
      <c r="M54" s="285"/>
      <c r="N54" s="286"/>
      <c r="O54" s="286"/>
      <c r="P54" s="286"/>
      <c r="Q54" s="286"/>
      <c r="R54" s="241"/>
    </row>
    <row r="55" spans="1:18" s="281" customFormat="1" x14ac:dyDescent="0.2">
      <c r="A55" s="241"/>
      <c r="H55" s="282"/>
      <c r="I55" s="287"/>
      <c r="J55" s="288"/>
      <c r="K55" s="282"/>
      <c r="L55" s="284"/>
      <c r="M55" s="285"/>
      <c r="N55" s="286"/>
      <c r="O55" s="286"/>
      <c r="P55" s="286"/>
      <c r="Q55" s="286"/>
      <c r="R55" s="241"/>
    </row>
    <row r="56" spans="1:18" s="281" customFormat="1" x14ac:dyDescent="0.2">
      <c r="A56" s="241"/>
      <c r="H56" s="282"/>
      <c r="I56" s="287"/>
      <c r="J56" s="288"/>
      <c r="K56" s="282"/>
      <c r="L56" s="284"/>
      <c r="M56" s="285"/>
      <c r="N56" s="286"/>
      <c r="O56" s="286"/>
      <c r="P56" s="286"/>
      <c r="Q56" s="286"/>
      <c r="R56" s="241"/>
    </row>
    <row r="57" spans="1:18" s="281" customFormat="1" x14ac:dyDescent="0.2">
      <c r="A57" s="241"/>
      <c r="H57" s="282"/>
      <c r="I57" s="287"/>
      <c r="J57" s="288"/>
      <c r="K57" s="282"/>
      <c r="L57" s="284"/>
      <c r="M57" s="285"/>
      <c r="N57" s="286"/>
      <c r="O57" s="286"/>
      <c r="P57" s="286"/>
      <c r="Q57" s="286"/>
      <c r="R57" s="241"/>
    </row>
    <row r="58" spans="1:18" s="281" customFormat="1" x14ac:dyDescent="0.2">
      <c r="A58" s="241"/>
      <c r="H58" s="282"/>
      <c r="I58" s="287"/>
      <c r="J58" s="288"/>
      <c r="K58" s="282"/>
      <c r="L58" s="284"/>
      <c r="M58" s="285"/>
      <c r="N58" s="286"/>
      <c r="O58" s="286"/>
      <c r="P58" s="286"/>
      <c r="Q58" s="286"/>
      <c r="R58" s="241"/>
    </row>
    <row r="59" spans="1:18" s="281" customFormat="1" x14ac:dyDescent="0.2">
      <c r="A59" s="241"/>
      <c r="H59" s="282"/>
      <c r="I59" s="287"/>
      <c r="J59" s="288"/>
      <c r="K59" s="282"/>
      <c r="L59" s="284"/>
      <c r="M59" s="285"/>
      <c r="N59" s="286"/>
      <c r="O59" s="286"/>
      <c r="P59" s="286"/>
      <c r="Q59" s="286"/>
      <c r="R59" s="241"/>
    </row>
    <row r="60" spans="1:18" s="281" customFormat="1" x14ac:dyDescent="0.2">
      <c r="A60" s="241"/>
      <c r="H60" s="282"/>
      <c r="I60" s="287"/>
      <c r="J60" s="288"/>
      <c r="K60" s="282"/>
      <c r="L60" s="284"/>
      <c r="M60" s="285"/>
      <c r="N60" s="286"/>
      <c r="O60" s="286"/>
      <c r="P60" s="286"/>
      <c r="Q60" s="286"/>
      <c r="R60" s="241"/>
    </row>
    <row r="61" spans="1:18" s="281" customFormat="1" x14ac:dyDescent="0.2">
      <c r="A61" s="241"/>
      <c r="H61" s="282"/>
      <c r="I61" s="287"/>
      <c r="J61" s="288"/>
      <c r="K61" s="282"/>
      <c r="L61" s="284"/>
      <c r="M61" s="285"/>
      <c r="N61" s="286"/>
      <c r="O61" s="286"/>
      <c r="P61" s="286"/>
      <c r="Q61" s="286"/>
      <c r="R61" s="241"/>
    </row>
    <row r="62" spans="1:18" s="281" customFormat="1" x14ac:dyDescent="0.2">
      <c r="A62" s="241"/>
      <c r="H62" s="282"/>
      <c r="I62" s="287"/>
      <c r="J62" s="288"/>
      <c r="K62" s="282"/>
      <c r="L62" s="284"/>
      <c r="M62" s="285"/>
      <c r="N62" s="286"/>
      <c r="O62" s="286"/>
      <c r="P62" s="286"/>
      <c r="Q62" s="286"/>
      <c r="R62" s="241"/>
    </row>
    <row r="63" spans="1:18" s="281" customFormat="1" x14ac:dyDescent="0.2">
      <c r="A63" s="241"/>
      <c r="H63" s="282"/>
      <c r="I63" s="287"/>
      <c r="J63" s="288"/>
      <c r="K63" s="282"/>
      <c r="L63" s="284"/>
      <c r="M63" s="285"/>
      <c r="N63" s="286"/>
      <c r="O63" s="286"/>
      <c r="P63" s="286"/>
      <c r="Q63" s="286"/>
      <c r="R63" s="241"/>
    </row>
    <row r="64" spans="1:18" s="281" customFormat="1" x14ac:dyDescent="0.2">
      <c r="A64" s="241"/>
      <c r="H64" s="282"/>
      <c r="I64" s="287"/>
      <c r="J64" s="288"/>
      <c r="K64" s="282"/>
      <c r="L64" s="284"/>
      <c r="M64" s="285"/>
      <c r="N64" s="286"/>
      <c r="O64" s="286"/>
      <c r="P64" s="286"/>
      <c r="Q64" s="286"/>
      <c r="R64" s="241"/>
    </row>
    <row r="65" spans="1:18" s="281" customFormat="1" x14ac:dyDescent="0.2">
      <c r="A65" s="241"/>
      <c r="H65" s="282"/>
      <c r="I65" s="287"/>
      <c r="J65" s="288"/>
      <c r="K65" s="282"/>
      <c r="L65" s="284"/>
      <c r="M65" s="285"/>
      <c r="N65" s="286"/>
      <c r="O65" s="286"/>
      <c r="P65" s="286"/>
      <c r="Q65" s="286"/>
      <c r="R65" s="241"/>
    </row>
    <row r="66" spans="1:18" s="281" customFormat="1" x14ac:dyDescent="0.2">
      <c r="A66" s="241"/>
      <c r="H66" s="282"/>
      <c r="I66" s="287"/>
      <c r="J66" s="288"/>
      <c r="K66" s="282"/>
      <c r="L66" s="284"/>
      <c r="M66" s="285"/>
      <c r="N66" s="286"/>
      <c r="O66" s="286"/>
      <c r="P66" s="286"/>
      <c r="Q66" s="286"/>
      <c r="R66" s="241"/>
    </row>
    <row r="67" spans="1:18" s="281" customFormat="1" x14ac:dyDescent="0.2">
      <c r="A67" s="241"/>
      <c r="H67" s="282"/>
      <c r="I67" s="287"/>
      <c r="J67" s="288"/>
      <c r="K67" s="282"/>
      <c r="L67" s="284"/>
      <c r="M67" s="285"/>
      <c r="N67" s="286"/>
      <c r="O67" s="286"/>
      <c r="P67" s="286"/>
      <c r="Q67" s="286"/>
      <c r="R67" s="241"/>
    </row>
    <row r="68" spans="1:18" s="281" customFormat="1" x14ac:dyDescent="0.2">
      <c r="A68" s="241"/>
      <c r="H68" s="282"/>
      <c r="I68" s="287"/>
      <c r="J68" s="288"/>
      <c r="K68" s="282"/>
      <c r="L68" s="284"/>
      <c r="M68" s="285"/>
      <c r="N68" s="286"/>
      <c r="O68" s="286"/>
      <c r="P68" s="286"/>
      <c r="Q68" s="286"/>
      <c r="R68" s="241"/>
    </row>
    <row r="69" spans="1:18" s="281" customFormat="1" x14ac:dyDescent="0.2">
      <c r="A69" s="241"/>
      <c r="H69" s="282"/>
      <c r="I69" s="287"/>
      <c r="J69" s="288"/>
      <c r="K69" s="282"/>
      <c r="L69" s="284"/>
      <c r="M69" s="285"/>
      <c r="N69" s="286"/>
      <c r="O69" s="286"/>
      <c r="P69" s="286"/>
      <c r="Q69" s="286"/>
      <c r="R69" s="241"/>
    </row>
    <row r="70" spans="1:18" s="281" customFormat="1" x14ac:dyDescent="0.2">
      <c r="A70" s="241"/>
      <c r="H70" s="282"/>
      <c r="I70" s="287"/>
      <c r="J70" s="288"/>
      <c r="K70" s="282"/>
      <c r="L70" s="284"/>
      <c r="M70" s="285"/>
      <c r="N70" s="286"/>
      <c r="O70" s="286"/>
      <c r="P70" s="286"/>
      <c r="Q70" s="286"/>
      <c r="R70" s="241"/>
    </row>
    <row r="71" spans="1:18" s="281" customFormat="1" x14ac:dyDescent="0.2">
      <c r="A71" s="241"/>
      <c r="H71" s="282"/>
      <c r="I71" s="287"/>
      <c r="J71" s="288"/>
      <c r="K71" s="282"/>
      <c r="L71" s="284"/>
      <c r="M71" s="285"/>
      <c r="N71" s="286"/>
      <c r="O71" s="286"/>
      <c r="P71" s="286"/>
      <c r="Q71" s="286"/>
      <c r="R71" s="241"/>
    </row>
    <row r="72" spans="1:18" s="281" customFormat="1" x14ac:dyDescent="0.2">
      <c r="A72" s="241"/>
      <c r="H72" s="282"/>
      <c r="I72" s="287"/>
      <c r="J72" s="288"/>
      <c r="K72" s="282"/>
      <c r="L72" s="284"/>
      <c r="M72" s="285"/>
      <c r="N72" s="286"/>
      <c r="O72" s="286"/>
      <c r="P72" s="286"/>
      <c r="Q72" s="286"/>
      <c r="R72" s="241"/>
    </row>
    <row r="73" spans="1:18" s="281" customFormat="1" x14ac:dyDescent="0.2">
      <c r="A73" s="241"/>
      <c r="H73" s="282"/>
      <c r="I73" s="287"/>
      <c r="J73" s="288"/>
      <c r="K73" s="282"/>
      <c r="L73" s="284"/>
      <c r="M73" s="285"/>
      <c r="N73" s="286"/>
      <c r="O73" s="286"/>
      <c r="P73" s="286"/>
      <c r="Q73" s="286"/>
      <c r="R73" s="241"/>
    </row>
    <row r="74" spans="1:18" s="281" customFormat="1" x14ac:dyDescent="0.2">
      <c r="A74" s="241"/>
      <c r="H74" s="282"/>
      <c r="I74" s="287"/>
      <c r="J74" s="288"/>
      <c r="K74" s="282"/>
      <c r="L74" s="284"/>
      <c r="M74" s="285"/>
      <c r="N74" s="286"/>
      <c r="O74" s="286"/>
      <c r="P74" s="286"/>
      <c r="Q74" s="286"/>
      <c r="R74" s="241"/>
    </row>
    <row r="75" spans="1:18" s="281" customFormat="1" x14ac:dyDescent="0.2">
      <c r="A75" s="241"/>
      <c r="H75" s="282"/>
      <c r="I75" s="287"/>
      <c r="J75" s="288"/>
      <c r="K75" s="282"/>
      <c r="L75" s="284"/>
      <c r="M75" s="285"/>
      <c r="N75" s="286"/>
      <c r="O75" s="286"/>
      <c r="P75" s="286"/>
      <c r="Q75" s="286"/>
      <c r="R75" s="241"/>
    </row>
    <row r="76" spans="1:18" s="281" customFormat="1" x14ac:dyDescent="0.2">
      <c r="A76" s="241"/>
      <c r="H76" s="282"/>
      <c r="I76" s="287"/>
      <c r="J76" s="288"/>
      <c r="K76" s="282"/>
      <c r="L76" s="284"/>
      <c r="M76" s="285"/>
      <c r="N76" s="286"/>
      <c r="O76" s="286"/>
      <c r="P76" s="286"/>
      <c r="Q76" s="286"/>
      <c r="R76" s="241"/>
    </row>
    <row r="77" spans="1:18" s="281" customFormat="1" x14ac:dyDescent="0.2">
      <c r="A77" s="241"/>
      <c r="H77" s="282"/>
      <c r="I77" s="287"/>
      <c r="J77" s="288"/>
      <c r="K77" s="282"/>
      <c r="L77" s="284"/>
      <c r="M77" s="285"/>
      <c r="N77" s="286"/>
      <c r="O77" s="286"/>
      <c r="P77" s="286"/>
      <c r="Q77" s="286"/>
      <c r="R77" s="241"/>
    </row>
    <row r="78" spans="1:18" s="281" customFormat="1" x14ac:dyDescent="0.2">
      <c r="A78" s="241"/>
      <c r="H78" s="282"/>
      <c r="I78" s="287"/>
      <c r="J78" s="288"/>
      <c r="K78" s="282"/>
      <c r="L78" s="284"/>
      <c r="M78" s="285"/>
      <c r="N78" s="286"/>
      <c r="O78" s="286"/>
      <c r="P78" s="286"/>
      <c r="Q78" s="286"/>
      <c r="R78" s="241"/>
    </row>
    <row r="79" spans="1:18" s="281" customFormat="1" x14ac:dyDescent="0.2">
      <c r="A79" s="241"/>
      <c r="H79" s="282"/>
      <c r="I79" s="287"/>
      <c r="J79" s="288"/>
      <c r="K79" s="282"/>
      <c r="L79" s="284"/>
      <c r="M79" s="285"/>
      <c r="N79" s="286"/>
      <c r="O79" s="286"/>
      <c r="P79" s="286"/>
      <c r="Q79" s="286"/>
      <c r="R79" s="241"/>
    </row>
    <row r="80" spans="1:18" s="281" customFormat="1" x14ac:dyDescent="0.2">
      <c r="A80" s="241"/>
      <c r="H80" s="282"/>
      <c r="I80" s="287"/>
      <c r="J80" s="288"/>
      <c r="K80" s="282"/>
      <c r="L80" s="284"/>
      <c r="M80" s="285"/>
      <c r="N80" s="286"/>
      <c r="O80" s="286"/>
      <c r="P80" s="286"/>
      <c r="Q80" s="286"/>
      <c r="R80" s="241"/>
    </row>
    <row r="81" spans="1:18" s="281" customFormat="1" x14ac:dyDescent="0.2">
      <c r="A81" s="241"/>
      <c r="H81" s="282"/>
      <c r="I81" s="287"/>
      <c r="J81" s="288"/>
      <c r="K81" s="282"/>
      <c r="L81" s="284"/>
      <c r="M81" s="285"/>
      <c r="N81" s="286"/>
      <c r="O81" s="286"/>
      <c r="P81" s="286"/>
      <c r="Q81" s="286"/>
      <c r="R81" s="241"/>
    </row>
    <row r="82" spans="1:18" s="281" customFormat="1" x14ac:dyDescent="0.2">
      <c r="A82" s="241"/>
      <c r="H82" s="282"/>
      <c r="I82" s="287"/>
      <c r="J82" s="288"/>
      <c r="K82" s="282"/>
      <c r="L82" s="284"/>
      <c r="M82" s="285"/>
      <c r="N82" s="286"/>
      <c r="O82" s="286"/>
      <c r="P82" s="286"/>
      <c r="Q82" s="286"/>
      <c r="R82" s="241"/>
    </row>
    <row r="83" spans="1:18" s="281" customFormat="1" x14ac:dyDescent="0.2">
      <c r="A83" s="241"/>
      <c r="H83" s="282"/>
      <c r="I83" s="287"/>
      <c r="J83" s="288"/>
      <c r="K83" s="282"/>
      <c r="L83" s="284"/>
      <c r="M83" s="285"/>
      <c r="N83" s="286"/>
      <c r="O83" s="286"/>
      <c r="P83" s="286"/>
      <c r="Q83" s="286"/>
      <c r="R83" s="241"/>
    </row>
    <row r="84" spans="1:18" s="281" customFormat="1" x14ac:dyDescent="0.2">
      <c r="A84" s="241"/>
      <c r="H84" s="282"/>
      <c r="I84" s="287"/>
      <c r="J84" s="288"/>
      <c r="K84" s="282"/>
      <c r="L84" s="284"/>
      <c r="M84" s="285"/>
      <c r="N84" s="286"/>
      <c r="O84" s="286"/>
      <c r="P84" s="286"/>
      <c r="Q84" s="286"/>
      <c r="R84" s="241"/>
    </row>
    <row r="85" spans="1:18" s="281" customFormat="1" x14ac:dyDescent="0.2">
      <c r="A85" s="241"/>
      <c r="H85" s="282"/>
      <c r="I85" s="287"/>
      <c r="J85" s="288"/>
      <c r="K85" s="282"/>
      <c r="L85" s="284"/>
      <c r="M85" s="285"/>
      <c r="N85" s="286"/>
      <c r="O85" s="286"/>
      <c r="P85" s="286"/>
      <c r="Q85" s="286"/>
      <c r="R85" s="241"/>
    </row>
    <row r="86" spans="1:18" s="281" customFormat="1" x14ac:dyDescent="0.2">
      <c r="A86" s="241"/>
      <c r="H86" s="282"/>
      <c r="I86" s="287"/>
      <c r="J86" s="288"/>
      <c r="K86" s="282"/>
      <c r="L86" s="284"/>
      <c r="M86" s="285"/>
      <c r="N86" s="286"/>
      <c r="O86" s="286"/>
      <c r="P86" s="286"/>
      <c r="Q86" s="286"/>
      <c r="R86" s="241"/>
    </row>
    <row r="87" spans="1:18" s="281" customFormat="1" x14ac:dyDescent="0.2">
      <c r="A87" s="241"/>
      <c r="H87" s="282"/>
      <c r="I87" s="287"/>
      <c r="J87" s="288"/>
      <c r="K87" s="282"/>
      <c r="L87" s="284"/>
      <c r="M87" s="285"/>
      <c r="N87" s="286"/>
      <c r="O87" s="286"/>
      <c r="P87" s="286"/>
      <c r="Q87" s="286"/>
      <c r="R87" s="241"/>
    </row>
    <row r="88" spans="1:18" s="281" customFormat="1" x14ac:dyDescent="0.2">
      <c r="A88" s="241"/>
      <c r="H88" s="282"/>
      <c r="I88" s="287"/>
      <c r="J88" s="288"/>
      <c r="K88" s="282"/>
      <c r="L88" s="284"/>
      <c r="M88" s="285"/>
      <c r="N88" s="286"/>
      <c r="O88" s="286"/>
      <c r="P88" s="286"/>
      <c r="Q88" s="286"/>
      <c r="R88" s="241"/>
    </row>
    <row r="89" spans="1:18" s="281" customFormat="1" x14ac:dyDescent="0.2">
      <c r="A89" s="241"/>
      <c r="H89" s="282"/>
      <c r="I89" s="287"/>
      <c r="J89" s="288"/>
      <c r="K89" s="282"/>
      <c r="L89" s="284"/>
      <c r="M89" s="285"/>
      <c r="N89" s="286"/>
      <c r="O89" s="286"/>
      <c r="P89" s="286"/>
      <c r="Q89" s="286"/>
      <c r="R89" s="241"/>
    </row>
    <row r="90" spans="1:18" s="281" customFormat="1" x14ac:dyDescent="0.2">
      <c r="A90" s="241"/>
      <c r="H90" s="282"/>
      <c r="I90" s="287"/>
      <c r="J90" s="288"/>
      <c r="K90" s="282"/>
      <c r="L90" s="284"/>
      <c r="M90" s="285"/>
      <c r="N90" s="286"/>
      <c r="O90" s="286"/>
      <c r="P90" s="286"/>
      <c r="Q90" s="286"/>
      <c r="R90" s="241"/>
    </row>
    <row r="91" spans="1:18" s="281" customFormat="1" x14ac:dyDescent="0.2">
      <c r="A91" s="241"/>
      <c r="H91" s="282"/>
      <c r="I91" s="287"/>
      <c r="J91" s="288"/>
      <c r="K91" s="282"/>
      <c r="L91" s="284"/>
      <c r="M91" s="285"/>
      <c r="N91" s="286"/>
      <c r="O91" s="286"/>
      <c r="P91" s="286"/>
      <c r="Q91" s="286"/>
      <c r="R91" s="241"/>
    </row>
    <row r="92" spans="1:18" s="281" customFormat="1" x14ac:dyDescent="0.2">
      <c r="A92" s="241"/>
      <c r="H92" s="282"/>
      <c r="I92" s="287"/>
      <c r="J92" s="288"/>
      <c r="K92" s="282"/>
      <c r="L92" s="284"/>
      <c r="M92" s="285"/>
      <c r="N92" s="286"/>
      <c r="O92" s="286"/>
      <c r="P92" s="286"/>
      <c r="Q92" s="286"/>
      <c r="R92" s="241"/>
    </row>
    <row r="93" spans="1:18" s="281" customFormat="1" x14ac:dyDescent="0.2">
      <c r="A93" s="241"/>
      <c r="H93" s="282"/>
      <c r="I93" s="287"/>
      <c r="J93" s="288"/>
      <c r="K93" s="282"/>
      <c r="L93" s="284"/>
      <c r="M93" s="285"/>
      <c r="N93" s="286"/>
      <c r="O93" s="286"/>
      <c r="P93" s="286"/>
      <c r="Q93" s="286"/>
      <c r="R93" s="241"/>
    </row>
    <row r="94" spans="1:18" s="281" customFormat="1" x14ac:dyDescent="0.2">
      <c r="A94" s="241"/>
      <c r="H94" s="282"/>
      <c r="I94" s="287"/>
      <c r="J94" s="288"/>
      <c r="K94" s="282"/>
      <c r="L94" s="284"/>
      <c r="M94" s="285"/>
      <c r="N94" s="286"/>
      <c r="O94" s="286"/>
      <c r="P94" s="286"/>
      <c r="Q94" s="286"/>
      <c r="R94" s="241"/>
    </row>
    <row r="95" spans="1:18" s="281" customFormat="1" x14ac:dyDescent="0.2">
      <c r="A95" s="241"/>
      <c r="H95" s="282"/>
      <c r="I95" s="287"/>
      <c r="J95" s="288"/>
      <c r="K95" s="282"/>
      <c r="L95" s="284"/>
      <c r="M95" s="285"/>
      <c r="N95" s="286"/>
      <c r="O95" s="286"/>
      <c r="P95" s="286"/>
      <c r="Q95" s="286"/>
      <c r="R95" s="241"/>
    </row>
    <row r="96" spans="1:18" s="281" customFormat="1" x14ac:dyDescent="0.2">
      <c r="A96" s="241"/>
      <c r="H96" s="282"/>
      <c r="I96" s="287"/>
      <c r="J96" s="288"/>
      <c r="K96" s="282"/>
      <c r="L96" s="284"/>
      <c r="M96" s="285"/>
      <c r="N96" s="286"/>
      <c r="O96" s="286"/>
      <c r="P96" s="286"/>
      <c r="Q96" s="286"/>
      <c r="R96" s="241"/>
    </row>
    <row r="97" spans="1:18" s="281" customFormat="1" x14ac:dyDescent="0.2">
      <c r="A97" s="241"/>
      <c r="H97" s="282"/>
      <c r="I97" s="287"/>
      <c r="J97" s="288"/>
      <c r="K97" s="282"/>
      <c r="L97" s="284"/>
      <c r="M97" s="285"/>
      <c r="N97" s="286"/>
      <c r="O97" s="286"/>
      <c r="P97" s="286"/>
      <c r="Q97" s="286"/>
      <c r="R97" s="241"/>
    </row>
    <row r="98" spans="1:18" s="281" customFormat="1" x14ac:dyDescent="0.2">
      <c r="A98" s="241"/>
      <c r="H98" s="282"/>
      <c r="I98" s="287"/>
      <c r="J98" s="288"/>
      <c r="K98" s="282"/>
      <c r="L98" s="284"/>
      <c r="M98" s="285"/>
      <c r="N98" s="286"/>
      <c r="O98" s="286"/>
      <c r="P98" s="286"/>
      <c r="Q98" s="286"/>
      <c r="R98" s="241"/>
    </row>
    <row r="99" spans="1:18" s="281" customFormat="1" x14ac:dyDescent="0.2">
      <c r="A99" s="241"/>
      <c r="H99" s="282"/>
      <c r="I99" s="287"/>
      <c r="J99" s="288"/>
      <c r="K99" s="282"/>
      <c r="L99" s="284"/>
      <c r="M99" s="285"/>
      <c r="N99" s="286"/>
      <c r="O99" s="286"/>
      <c r="P99" s="286"/>
      <c r="Q99" s="286"/>
      <c r="R99" s="241"/>
    </row>
    <row r="100" spans="1:18" s="281" customFormat="1" x14ac:dyDescent="0.2">
      <c r="A100" s="241"/>
      <c r="H100" s="282"/>
      <c r="I100" s="287"/>
      <c r="J100" s="288"/>
      <c r="K100" s="282"/>
      <c r="L100" s="284"/>
      <c r="M100" s="285"/>
      <c r="N100" s="286"/>
      <c r="O100" s="286"/>
      <c r="P100" s="286"/>
      <c r="Q100" s="286"/>
      <c r="R100" s="241"/>
    </row>
    <row r="101" spans="1:18" s="281" customFormat="1" x14ac:dyDescent="0.2">
      <c r="A101" s="241"/>
      <c r="H101" s="282"/>
      <c r="I101" s="287"/>
      <c r="J101" s="288"/>
      <c r="K101" s="282"/>
      <c r="L101" s="284"/>
      <c r="M101" s="285"/>
      <c r="N101" s="286"/>
      <c r="O101" s="286"/>
      <c r="P101" s="286"/>
      <c r="Q101" s="286"/>
      <c r="R101" s="241"/>
    </row>
    <row r="102" spans="1:18" s="281" customFormat="1" x14ac:dyDescent="0.2">
      <c r="A102" s="241"/>
      <c r="H102" s="282"/>
      <c r="I102" s="287"/>
      <c r="J102" s="288"/>
      <c r="K102" s="282"/>
      <c r="L102" s="284"/>
      <c r="M102" s="285"/>
      <c r="N102" s="286"/>
      <c r="O102" s="286"/>
      <c r="P102" s="286"/>
      <c r="Q102" s="286"/>
      <c r="R102" s="241"/>
    </row>
    <row r="103" spans="1:18" s="281" customFormat="1" x14ac:dyDescent="0.2">
      <c r="A103" s="241"/>
      <c r="H103" s="282"/>
      <c r="I103" s="287"/>
      <c r="J103" s="288"/>
      <c r="K103" s="282"/>
      <c r="L103" s="284"/>
      <c r="M103" s="285"/>
      <c r="N103" s="286"/>
      <c r="O103" s="286"/>
      <c r="P103" s="286"/>
      <c r="Q103" s="286"/>
      <c r="R103" s="241"/>
    </row>
    <row r="104" spans="1:18" s="281" customFormat="1" x14ac:dyDescent="0.2">
      <c r="A104" s="241"/>
      <c r="H104" s="282"/>
      <c r="I104" s="287"/>
      <c r="J104" s="288"/>
      <c r="K104" s="282"/>
      <c r="L104" s="284"/>
      <c r="M104" s="285"/>
      <c r="N104" s="286"/>
      <c r="O104" s="286"/>
      <c r="P104" s="286"/>
      <c r="Q104" s="286"/>
      <c r="R104" s="241"/>
    </row>
    <row r="105" spans="1:18" s="281" customFormat="1" x14ac:dyDescent="0.2">
      <c r="A105" s="241"/>
      <c r="H105" s="282"/>
      <c r="I105" s="287"/>
      <c r="J105" s="288"/>
      <c r="K105" s="282"/>
      <c r="L105" s="284"/>
      <c r="M105" s="285"/>
      <c r="N105" s="286"/>
      <c r="O105" s="286"/>
      <c r="P105" s="286"/>
      <c r="Q105" s="286"/>
      <c r="R105" s="241"/>
    </row>
    <row r="106" spans="1:18" s="281" customFormat="1" x14ac:dyDescent="0.2">
      <c r="A106" s="241"/>
      <c r="H106" s="282"/>
      <c r="I106" s="287"/>
      <c r="J106" s="288"/>
      <c r="K106" s="282"/>
      <c r="L106" s="284"/>
      <c r="M106" s="285"/>
      <c r="N106" s="286"/>
      <c r="O106" s="286"/>
      <c r="P106" s="286"/>
      <c r="Q106" s="286"/>
      <c r="R106" s="241"/>
    </row>
    <row r="107" spans="1:18" s="281" customFormat="1" x14ac:dyDescent="0.2">
      <c r="A107" s="241"/>
      <c r="H107" s="282"/>
      <c r="I107" s="287"/>
      <c r="J107" s="288"/>
      <c r="K107" s="282"/>
      <c r="L107" s="284"/>
      <c r="M107" s="285"/>
      <c r="N107" s="286"/>
      <c r="O107" s="286"/>
      <c r="P107" s="286"/>
      <c r="Q107" s="286"/>
      <c r="R107" s="241"/>
    </row>
    <row r="108" spans="1:18" s="281" customFormat="1" x14ac:dyDescent="0.2">
      <c r="A108" s="241"/>
      <c r="H108" s="282"/>
      <c r="I108" s="287"/>
      <c r="J108" s="288"/>
      <c r="K108" s="282"/>
      <c r="L108" s="284"/>
      <c r="M108" s="285"/>
      <c r="N108" s="286"/>
      <c r="O108" s="286"/>
      <c r="P108" s="286"/>
      <c r="Q108" s="286"/>
      <c r="R108" s="241"/>
    </row>
    <row r="109" spans="1:18" s="281" customFormat="1" x14ac:dyDescent="0.2">
      <c r="A109" s="241"/>
      <c r="H109" s="282"/>
      <c r="I109" s="287"/>
      <c r="J109" s="288"/>
      <c r="K109" s="282"/>
      <c r="L109" s="284"/>
      <c r="M109" s="285"/>
      <c r="N109" s="286"/>
      <c r="O109" s="286"/>
      <c r="P109" s="286"/>
      <c r="Q109" s="286"/>
      <c r="R109" s="241"/>
    </row>
    <row r="110" spans="1:18" s="281" customFormat="1" x14ac:dyDescent="0.2">
      <c r="A110" s="241"/>
      <c r="H110" s="282"/>
      <c r="I110" s="287"/>
      <c r="J110" s="288"/>
      <c r="K110" s="282"/>
      <c r="L110" s="284"/>
      <c r="M110" s="285"/>
      <c r="N110" s="286"/>
      <c r="O110" s="286"/>
      <c r="P110" s="286"/>
      <c r="Q110" s="286"/>
      <c r="R110" s="241"/>
    </row>
    <row r="111" spans="1:18" s="281" customFormat="1" x14ac:dyDescent="0.2">
      <c r="A111" s="241"/>
      <c r="H111" s="282"/>
      <c r="I111" s="287"/>
      <c r="J111" s="288"/>
      <c r="K111" s="282"/>
      <c r="L111" s="284"/>
      <c r="M111" s="285"/>
      <c r="N111" s="286"/>
      <c r="O111" s="286"/>
      <c r="P111" s="286"/>
      <c r="Q111" s="286"/>
      <c r="R111" s="241"/>
    </row>
    <row r="112" spans="1:18" s="281" customFormat="1" x14ac:dyDescent="0.2">
      <c r="A112" s="241"/>
      <c r="H112" s="282"/>
      <c r="I112" s="287"/>
      <c r="J112" s="288"/>
      <c r="K112" s="282"/>
      <c r="L112" s="284"/>
      <c r="M112" s="285"/>
      <c r="N112" s="286"/>
      <c r="O112" s="286"/>
      <c r="P112" s="286"/>
      <c r="Q112" s="286"/>
      <c r="R112" s="241"/>
    </row>
    <row r="113" spans="1:18" s="281" customFormat="1" x14ac:dyDescent="0.2">
      <c r="A113" s="241"/>
      <c r="H113" s="282"/>
      <c r="I113" s="287"/>
      <c r="J113" s="288"/>
      <c r="K113" s="282"/>
      <c r="L113" s="284"/>
      <c r="M113" s="285"/>
      <c r="N113" s="286"/>
      <c r="O113" s="286"/>
      <c r="P113" s="286"/>
      <c r="Q113" s="286"/>
      <c r="R113" s="241"/>
    </row>
    <row r="114" spans="1:18" s="281" customFormat="1" x14ac:dyDescent="0.2">
      <c r="A114" s="241"/>
      <c r="H114" s="282"/>
      <c r="I114" s="287"/>
      <c r="J114" s="288"/>
      <c r="K114" s="282"/>
      <c r="L114" s="284"/>
      <c r="M114" s="285"/>
      <c r="N114" s="286"/>
      <c r="O114" s="286"/>
      <c r="P114" s="286"/>
      <c r="Q114" s="286"/>
      <c r="R114" s="241"/>
    </row>
    <row r="115" spans="1:18" s="281" customFormat="1" x14ac:dyDescent="0.2">
      <c r="A115" s="241"/>
      <c r="H115" s="282"/>
      <c r="I115" s="287"/>
      <c r="J115" s="288"/>
      <c r="K115" s="282"/>
      <c r="L115" s="284"/>
      <c r="M115" s="285"/>
      <c r="N115" s="286"/>
      <c r="O115" s="286"/>
      <c r="P115" s="286"/>
      <c r="Q115" s="286"/>
      <c r="R115" s="241"/>
    </row>
    <row r="116" spans="1:18" s="281" customFormat="1" x14ac:dyDescent="0.2">
      <c r="A116" s="241"/>
      <c r="H116" s="282"/>
      <c r="I116" s="287"/>
      <c r="J116" s="288"/>
      <c r="K116" s="282"/>
      <c r="L116" s="284"/>
      <c r="M116" s="285"/>
      <c r="N116" s="286"/>
      <c r="O116" s="286"/>
      <c r="P116" s="286"/>
      <c r="Q116" s="286"/>
      <c r="R116" s="241"/>
    </row>
    <row r="117" spans="1:18" s="281" customFormat="1" x14ac:dyDescent="0.2">
      <c r="A117" s="241"/>
      <c r="H117" s="282"/>
      <c r="I117" s="287"/>
      <c r="J117" s="288"/>
      <c r="K117" s="282"/>
      <c r="L117" s="284"/>
      <c r="M117" s="285"/>
      <c r="N117" s="286"/>
      <c r="O117" s="286"/>
      <c r="P117" s="286"/>
      <c r="Q117" s="286"/>
      <c r="R117" s="241"/>
    </row>
    <row r="118" spans="1:18" s="281" customFormat="1" x14ac:dyDescent="0.2">
      <c r="A118" s="241"/>
      <c r="H118" s="282"/>
      <c r="I118" s="287"/>
      <c r="J118" s="288"/>
      <c r="K118" s="282"/>
      <c r="L118" s="284"/>
      <c r="M118" s="285"/>
      <c r="N118" s="286"/>
      <c r="O118" s="286"/>
      <c r="P118" s="286"/>
      <c r="Q118" s="286"/>
      <c r="R118" s="241"/>
    </row>
    <row r="119" spans="1:18" s="281" customFormat="1" x14ac:dyDescent="0.2">
      <c r="A119" s="241"/>
      <c r="H119" s="282"/>
      <c r="I119" s="287"/>
      <c r="J119" s="288"/>
      <c r="K119" s="282"/>
      <c r="L119" s="284"/>
      <c r="M119" s="285"/>
      <c r="N119" s="286"/>
      <c r="O119" s="286"/>
      <c r="P119" s="286"/>
      <c r="Q119" s="286"/>
      <c r="R119" s="241"/>
    </row>
    <row r="120" spans="1:18" s="281" customFormat="1" x14ac:dyDescent="0.2">
      <c r="A120" s="241"/>
      <c r="H120" s="282"/>
      <c r="I120" s="287"/>
      <c r="J120" s="288"/>
      <c r="K120" s="282"/>
      <c r="L120" s="284"/>
      <c r="M120" s="285"/>
      <c r="N120" s="286"/>
      <c r="O120" s="286"/>
      <c r="P120" s="286"/>
      <c r="Q120" s="286"/>
      <c r="R120" s="241"/>
    </row>
    <row r="121" spans="1:18" s="281" customFormat="1" x14ac:dyDescent="0.2">
      <c r="A121" s="241"/>
      <c r="H121" s="282"/>
      <c r="I121" s="287"/>
      <c r="J121" s="288"/>
      <c r="K121" s="282"/>
      <c r="L121" s="284"/>
      <c r="M121" s="285"/>
      <c r="N121" s="286"/>
      <c r="O121" s="286"/>
      <c r="P121" s="286"/>
      <c r="Q121" s="286"/>
      <c r="R121" s="241"/>
    </row>
    <row r="122" spans="1:18" s="281" customFormat="1" x14ac:dyDescent="0.2">
      <c r="A122" s="241"/>
      <c r="H122" s="282"/>
      <c r="I122" s="287"/>
      <c r="J122" s="288"/>
      <c r="K122" s="282"/>
      <c r="L122" s="284"/>
      <c r="M122" s="285"/>
      <c r="N122" s="286"/>
      <c r="O122" s="286"/>
      <c r="P122" s="286"/>
      <c r="Q122" s="286"/>
      <c r="R122" s="241"/>
    </row>
    <row r="123" spans="1:18" s="281" customFormat="1" x14ac:dyDescent="0.2">
      <c r="A123" s="241"/>
      <c r="H123" s="282"/>
      <c r="I123" s="287"/>
      <c r="J123" s="288"/>
      <c r="K123" s="282"/>
      <c r="L123" s="284"/>
      <c r="M123" s="285"/>
      <c r="N123" s="286"/>
      <c r="O123" s="286"/>
      <c r="P123" s="286"/>
      <c r="Q123" s="286"/>
      <c r="R123" s="241"/>
    </row>
    <row r="124" spans="1:18" s="281" customFormat="1" x14ac:dyDescent="0.2">
      <c r="A124" s="241"/>
      <c r="H124" s="282"/>
      <c r="I124" s="287"/>
      <c r="J124" s="288"/>
      <c r="K124" s="282"/>
      <c r="L124" s="284"/>
      <c r="M124" s="285"/>
      <c r="N124" s="286"/>
      <c r="O124" s="286"/>
      <c r="P124" s="286"/>
      <c r="Q124" s="286"/>
      <c r="R124" s="241"/>
    </row>
    <row r="125" spans="1:18" s="281" customFormat="1" x14ac:dyDescent="0.2">
      <c r="A125" s="241"/>
      <c r="H125" s="282"/>
      <c r="I125" s="287"/>
      <c r="J125" s="288"/>
      <c r="K125" s="282"/>
      <c r="L125" s="284"/>
      <c r="M125" s="285"/>
      <c r="N125" s="286"/>
      <c r="O125" s="286"/>
      <c r="P125" s="286"/>
      <c r="Q125" s="286"/>
      <c r="R125" s="241"/>
    </row>
    <row r="126" spans="1:18" s="281" customFormat="1" x14ac:dyDescent="0.2">
      <c r="A126" s="241"/>
      <c r="H126" s="282"/>
      <c r="I126" s="287"/>
      <c r="J126" s="288"/>
      <c r="K126" s="282"/>
      <c r="L126" s="284"/>
      <c r="M126" s="285"/>
      <c r="N126" s="286"/>
      <c r="O126" s="286"/>
      <c r="P126" s="286"/>
      <c r="Q126" s="286"/>
      <c r="R126" s="241"/>
    </row>
    <row r="127" spans="1:18" s="281" customFormat="1" x14ac:dyDescent="0.2">
      <c r="A127" s="241"/>
      <c r="H127" s="282"/>
      <c r="I127" s="287"/>
      <c r="J127" s="288"/>
      <c r="K127" s="282"/>
      <c r="L127" s="284"/>
      <c r="M127" s="285"/>
      <c r="N127" s="286"/>
      <c r="O127" s="286"/>
      <c r="P127" s="286"/>
      <c r="Q127" s="286"/>
      <c r="R127" s="241"/>
    </row>
    <row r="128" spans="1:18" s="281" customFormat="1" x14ac:dyDescent="0.2">
      <c r="A128" s="241"/>
      <c r="H128" s="282"/>
      <c r="I128" s="287"/>
      <c r="J128" s="288"/>
      <c r="K128" s="282"/>
      <c r="L128" s="284"/>
      <c r="M128" s="285"/>
      <c r="N128" s="286"/>
      <c r="O128" s="286"/>
      <c r="P128" s="286"/>
      <c r="Q128" s="286"/>
      <c r="R128" s="241"/>
    </row>
    <row r="129" spans="1:18" s="281" customFormat="1" x14ac:dyDescent="0.2">
      <c r="A129" s="241"/>
      <c r="H129" s="282"/>
      <c r="I129" s="287"/>
      <c r="J129" s="288"/>
      <c r="K129" s="282"/>
      <c r="L129" s="284"/>
      <c r="M129" s="285"/>
      <c r="N129" s="286"/>
      <c r="O129" s="286"/>
      <c r="P129" s="286"/>
      <c r="Q129" s="286"/>
      <c r="R129" s="241"/>
    </row>
    <row r="130" spans="1:18" s="281" customFormat="1" x14ac:dyDescent="0.2">
      <c r="A130" s="241"/>
      <c r="H130" s="282"/>
      <c r="I130" s="287"/>
      <c r="J130" s="288"/>
      <c r="K130" s="282"/>
      <c r="L130" s="284"/>
      <c r="M130" s="285"/>
      <c r="N130" s="286"/>
      <c r="O130" s="286"/>
      <c r="P130" s="286"/>
      <c r="Q130" s="286"/>
      <c r="R130" s="241"/>
    </row>
    <row r="131" spans="1:18" s="281" customFormat="1" x14ac:dyDescent="0.2">
      <c r="A131" s="241"/>
      <c r="H131" s="282"/>
      <c r="I131" s="287"/>
      <c r="J131" s="288"/>
      <c r="K131" s="282"/>
      <c r="L131" s="284"/>
      <c r="M131" s="285"/>
      <c r="N131" s="286"/>
      <c r="O131" s="286"/>
      <c r="P131" s="286"/>
      <c r="Q131" s="286"/>
      <c r="R131" s="241"/>
    </row>
    <row r="132" spans="1:18" s="281" customFormat="1" x14ac:dyDescent="0.2">
      <c r="A132" s="241"/>
      <c r="H132" s="282"/>
      <c r="I132" s="287"/>
      <c r="J132" s="288"/>
      <c r="K132" s="282"/>
      <c r="L132" s="284"/>
      <c r="M132" s="285"/>
      <c r="N132" s="286"/>
      <c r="O132" s="286"/>
      <c r="P132" s="286"/>
      <c r="Q132" s="286"/>
      <c r="R132" s="241"/>
    </row>
    <row r="133" spans="1:18" s="281" customFormat="1" x14ac:dyDescent="0.2">
      <c r="A133" s="241"/>
      <c r="H133" s="282"/>
      <c r="I133" s="287"/>
      <c r="J133" s="288"/>
      <c r="K133" s="282"/>
      <c r="L133" s="284"/>
      <c r="M133" s="285"/>
      <c r="N133" s="286"/>
      <c r="O133" s="286"/>
      <c r="P133" s="286"/>
      <c r="Q133" s="286"/>
      <c r="R133" s="241"/>
    </row>
    <row r="134" spans="1:18" s="281" customFormat="1" x14ac:dyDescent="0.2">
      <c r="A134" s="241"/>
      <c r="H134" s="282"/>
      <c r="I134" s="287"/>
      <c r="J134" s="288"/>
      <c r="K134" s="282"/>
      <c r="L134" s="284"/>
      <c r="M134" s="285"/>
      <c r="N134" s="286"/>
      <c r="O134" s="286"/>
      <c r="P134" s="286"/>
      <c r="Q134" s="286"/>
      <c r="R134" s="241"/>
    </row>
    <row r="135" spans="1:18" s="281" customFormat="1" x14ac:dyDescent="0.2">
      <c r="A135" s="241"/>
      <c r="H135" s="282"/>
      <c r="I135" s="287"/>
      <c r="J135" s="288"/>
      <c r="K135" s="282"/>
      <c r="L135" s="284"/>
      <c r="M135" s="285"/>
      <c r="N135" s="286"/>
      <c r="O135" s="286"/>
      <c r="P135" s="286"/>
      <c r="Q135" s="286"/>
      <c r="R135" s="241"/>
    </row>
    <row r="136" spans="1:18" s="281" customFormat="1" x14ac:dyDescent="0.2">
      <c r="A136" s="241"/>
      <c r="H136" s="282"/>
      <c r="I136" s="287"/>
      <c r="J136" s="288"/>
      <c r="K136" s="282"/>
      <c r="L136" s="284"/>
      <c r="M136" s="285"/>
      <c r="N136" s="286"/>
      <c r="O136" s="286"/>
      <c r="P136" s="286"/>
      <c r="Q136" s="286"/>
      <c r="R136" s="241"/>
    </row>
    <row r="137" spans="1:18" s="281" customFormat="1" x14ac:dyDescent="0.2">
      <c r="A137" s="241"/>
      <c r="H137" s="282"/>
      <c r="I137" s="287"/>
      <c r="J137" s="288"/>
      <c r="K137" s="282"/>
      <c r="L137" s="284"/>
      <c r="M137" s="285"/>
      <c r="N137" s="286"/>
      <c r="O137" s="286"/>
      <c r="P137" s="286"/>
      <c r="Q137" s="286"/>
      <c r="R137" s="241"/>
    </row>
    <row r="138" spans="1:18" s="281" customFormat="1" x14ac:dyDescent="0.2">
      <c r="A138" s="241"/>
      <c r="H138" s="282"/>
      <c r="I138" s="287"/>
      <c r="J138" s="288"/>
      <c r="K138" s="282"/>
      <c r="L138" s="284"/>
      <c r="M138" s="285"/>
      <c r="N138" s="286"/>
      <c r="O138" s="286"/>
      <c r="P138" s="286"/>
      <c r="Q138" s="286"/>
      <c r="R138" s="241"/>
    </row>
    <row r="139" spans="1:18" s="281" customFormat="1" x14ac:dyDescent="0.2">
      <c r="A139" s="241"/>
      <c r="H139" s="282"/>
      <c r="I139" s="287"/>
      <c r="J139" s="288"/>
      <c r="K139" s="282"/>
      <c r="L139" s="284"/>
      <c r="M139" s="285"/>
      <c r="N139" s="286"/>
      <c r="O139" s="286"/>
      <c r="P139" s="286"/>
      <c r="Q139" s="286"/>
      <c r="R139" s="241"/>
    </row>
    <row r="140" spans="1:18" s="281" customFormat="1" x14ac:dyDescent="0.2">
      <c r="A140" s="241"/>
      <c r="H140" s="282"/>
      <c r="I140" s="287"/>
      <c r="J140" s="288"/>
      <c r="K140" s="282"/>
      <c r="L140" s="284"/>
      <c r="M140" s="285"/>
      <c r="N140" s="286"/>
      <c r="O140" s="286"/>
      <c r="P140" s="286"/>
      <c r="Q140" s="286"/>
      <c r="R140" s="241"/>
    </row>
    <row r="141" spans="1:18" s="281" customFormat="1" x14ac:dyDescent="0.2">
      <c r="A141" s="241"/>
      <c r="H141" s="282"/>
      <c r="I141" s="287"/>
      <c r="J141" s="288"/>
      <c r="K141" s="282"/>
      <c r="L141" s="284"/>
      <c r="M141" s="285"/>
      <c r="N141" s="286"/>
      <c r="O141" s="286"/>
      <c r="P141" s="286"/>
      <c r="Q141" s="286"/>
      <c r="R141" s="241"/>
    </row>
    <row r="142" spans="1:18" s="281" customFormat="1" x14ac:dyDescent="0.2">
      <c r="A142" s="241"/>
      <c r="H142" s="282"/>
      <c r="I142" s="287"/>
      <c r="J142" s="288"/>
      <c r="K142" s="282"/>
      <c r="L142" s="284"/>
      <c r="M142" s="285"/>
      <c r="N142" s="286"/>
      <c r="O142" s="286"/>
      <c r="P142" s="286"/>
      <c r="Q142" s="286"/>
      <c r="R142" s="241"/>
    </row>
    <row r="143" spans="1:18" s="281" customFormat="1" x14ac:dyDescent="0.2">
      <c r="A143" s="241"/>
      <c r="H143" s="282"/>
      <c r="I143" s="287"/>
      <c r="J143" s="288"/>
      <c r="K143" s="282"/>
      <c r="L143" s="284"/>
      <c r="M143" s="285"/>
      <c r="N143" s="286"/>
      <c r="O143" s="286"/>
      <c r="P143" s="286"/>
      <c r="Q143" s="286"/>
      <c r="R143" s="241"/>
    </row>
    <row r="144" spans="1:18" s="281" customFormat="1" x14ac:dyDescent="0.2">
      <c r="A144" s="241"/>
      <c r="H144" s="282"/>
      <c r="I144" s="287"/>
      <c r="J144" s="288"/>
      <c r="K144" s="282"/>
      <c r="L144" s="284"/>
      <c r="M144" s="285"/>
      <c r="N144" s="286"/>
      <c r="O144" s="286"/>
      <c r="P144" s="286"/>
      <c r="Q144" s="286"/>
      <c r="R144" s="241"/>
    </row>
    <row r="145" spans="1:18" s="281" customFormat="1" x14ac:dyDescent="0.2">
      <c r="A145" s="241"/>
      <c r="H145" s="282"/>
      <c r="I145" s="287"/>
      <c r="J145" s="288"/>
      <c r="K145" s="282"/>
      <c r="L145" s="284"/>
      <c r="M145" s="285"/>
      <c r="N145" s="286"/>
      <c r="O145" s="286"/>
      <c r="P145" s="286"/>
      <c r="Q145" s="286"/>
      <c r="R145" s="241"/>
    </row>
    <row r="146" spans="1:18" s="281" customFormat="1" x14ac:dyDescent="0.2">
      <c r="A146" s="241"/>
      <c r="H146" s="282"/>
      <c r="I146" s="287"/>
      <c r="J146" s="288"/>
      <c r="K146" s="282"/>
      <c r="L146" s="284"/>
      <c r="M146" s="285"/>
      <c r="N146" s="286"/>
      <c r="O146" s="286"/>
      <c r="P146" s="286"/>
      <c r="Q146" s="286"/>
      <c r="R146" s="241"/>
    </row>
    <row r="147" spans="1:18" s="281" customFormat="1" x14ac:dyDescent="0.2">
      <c r="A147" s="241"/>
      <c r="H147" s="282"/>
      <c r="I147" s="287"/>
      <c r="J147" s="288"/>
      <c r="K147" s="282"/>
      <c r="L147" s="284"/>
      <c r="M147" s="285"/>
      <c r="N147" s="286"/>
      <c r="O147" s="286"/>
      <c r="P147" s="286"/>
      <c r="Q147" s="286"/>
      <c r="R147" s="241"/>
    </row>
    <row r="148" spans="1:18" s="281" customFormat="1" x14ac:dyDescent="0.2">
      <c r="A148" s="241"/>
      <c r="H148" s="282"/>
      <c r="I148" s="287"/>
      <c r="J148" s="288"/>
      <c r="K148" s="282"/>
      <c r="L148" s="284"/>
      <c r="M148" s="285"/>
      <c r="N148" s="286"/>
      <c r="O148" s="286"/>
      <c r="P148" s="286"/>
      <c r="Q148" s="286"/>
      <c r="R148" s="241"/>
    </row>
    <row r="149" spans="1:18" s="281" customFormat="1" x14ac:dyDescent="0.2">
      <c r="A149" s="241"/>
      <c r="H149" s="282"/>
      <c r="I149" s="287"/>
      <c r="J149" s="288"/>
      <c r="K149" s="282"/>
      <c r="L149" s="284"/>
      <c r="M149" s="285"/>
      <c r="N149" s="286"/>
      <c r="O149" s="286"/>
      <c r="P149" s="286"/>
      <c r="Q149" s="286"/>
      <c r="R149" s="241"/>
    </row>
    <row r="150" spans="1:18" s="281" customFormat="1" x14ac:dyDescent="0.2">
      <c r="A150" s="241"/>
      <c r="H150" s="282"/>
      <c r="I150" s="287"/>
      <c r="J150" s="288"/>
      <c r="K150" s="282"/>
      <c r="L150" s="284"/>
      <c r="M150" s="285"/>
      <c r="N150" s="286"/>
      <c r="O150" s="286"/>
      <c r="P150" s="286"/>
      <c r="Q150" s="286"/>
      <c r="R150" s="241"/>
    </row>
    <row r="151" spans="1:18" s="281" customFormat="1" x14ac:dyDescent="0.2">
      <c r="A151" s="241"/>
      <c r="H151" s="282"/>
      <c r="I151" s="287"/>
      <c r="J151" s="288"/>
      <c r="K151" s="282"/>
      <c r="L151" s="284"/>
      <c r="M151" s="285"/>
      <c r="N151" s="286"/>
      <c r="O151" s="286"/>
      <c r="P151" s="286"/>
      <c r="Q151" s="286"/>
      <c r="R151" s="241"/>
    </row>
    <row r="152" spans="1:18" s="281" customFormat="1" x14ac:dyDescent="0.2">
      <c r="A152" s="241"/>
      <c r="H152" s="282"/>
      <c r="I152" s="287"/>
      <c r="J152" s="288"/>
      <c r="K152" s="282"/>
      <c r="L152" s="284"/>
      <c r="M152" s="285"/>
      <c r="N152" s="286"/>
      <c r="O152" s="286"/>
      <c r="P152" s="286"/>
      <c r="Q152" s="286"/>
      <c r="R152" s="241"/>
    </row>
    <row r="153" spans="1:18" s="281" customFormat="1" x14ac:dyDescent="0.2">
      <c r="A153" s="241"/>
      <c r="H153" s="282"/>
      <c r="I153" s="287"/>
      <c r="J153" s="288"/>
      <c r="K153" s="282"/>
      <c r="L153" s="284"/>
      <c r="M153" s="285"/>
      <c r="N153" s="286"/>
      <c r="O153" s="286"/>
      <c r="P153" s="286"/>
      <c r="Q153" s="286"/>
      <c r="R153" s="241"/>
    </row>
    <row r="154" spans="1:18" s="281" customFormat="1" x14ac:dyDescent="0.2">
      <c r="A154" s="241"/>
      <c r="H154" s="282"/>
      <c r="I154" s="287"/>
      <c r="J154" s="288"/>
      <c r="K154" s="282"/>
      <c r="L154" s="284"/>
      <c r="M154" s="285"/>
      <c r="N154" s="286"/>
      <c r="O154" s="286"/>
      <c r="P154" s="286"/>
      <c r="Q154" s="286"/>
      <c r="R154" s="241"/>
    </row>
    <row r="155" spans="1:18" s="281" customFormat="1" x14ac:dyDescent="0.2">
      <c r="A155" s="241"/>
      <c r="H155" s="282"/>
      <c r="I155" s="287"/>
      <c r="J155" s="288"/>
      <c r="K155" s="282"/>
      <c r="L155" s="284"/>
      <c r="M155" s="285"/>
      <c r="N155" s="286"/>
      <c r="O155" s="286"/>
      <c r="P155" s="286"/>
      <c r="Q155" s="286"/>
      <c r="R155" s="241"/>
    </row>
  </sheetData>
  <sheetProtection selectLockedCells="1"/>
  <autoFilter ref="A8:Q36" xr:uid="{00000000-0009-0000-0000-000010000000}"/>
  <mergeCells count="4">
    <mergeCell ref="A1:Q1"/>
    <mergeCell ref="I2:L2"/>
    <mergeCell ref="P2:Q2"/>
    <mergeCell ref="N37:O37"/>
  </mergeCells>
  <printOptions horizontalCentered="1"/>
  <pageMargins left="0.19685039370078741" right="0.19685039370078741" top="0.78740157480314965" bottom="0.78740157480314965" header="0.51181102362204722" footer="0.51181102362204722"/>
  <pageSetup paperSize="9" scale="63" fitToHeight="0" orientation="landscape" r:id="rId1"/>
  <headerFooter alignWithMargins="0">
    <oddHeader>&amp;CReinigung Zweckverband Gymnasium Oberhaching</oddHeader>
    <oddFooter>&amp;CSeite &amp;P von &amp;N Seiten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tabColor theme="6" tint="0.39997558519241921"/>
    <pageSetUpPr fitToPage="1"/>
  </sheetPr>
  <dimension ref="A1:Q155"/>
  <sheetViews>
    <sheetView zoomScale="90" zoomScaleNormal="90" zoomScaleSheetLayoutView="80" zoomScalePageLayoutView="60" workbookViewId="0">
      <selection activeCell="G2" sqref="G2"/>
    </sheetView>
  </sheetViews>
  <sheetFormatPr baseColWidth="10" defaultColWidth="11.44140625" defaultRowHeight="12.6" x14ac:dyDescent="0.2"/>
  <cols>
    <col min="1" max="1" width="12" style="241" customWidth="1"/>
    <col min="2" max="2" width="10.33203125" style="281" customWidth="1"/>
    <col min="3" max="3" width="8.5546875" style="281" customWidth="1"/>
    <col min="4" max="4" width="24.33203125" style="241" customWidth="1"/>
    <col min="5" max="5" width="8.109375" style="281" customWidth="1"/>
    <col min="6" max="6" width="10.5546875" style="281" customWidth="1"/>
    <col min="7" max="7" width="15.33203125" style="281" customWidth="1"/>
    <col min="8" max="8" width="14.5546875" style="282" customWidth="1"/>
    <col min="9" max="9" width="8" style="287" customWidth="1"/>
    <col min="10" max="10" width="8.109375" style="288" customWidth="1"/>
    <col min="11" max="11" width="17.88671875" style="282" customWidth="1"/>
    <col min="12" max="12" width="13.33203125" style="284" customWidth="1"/>
    <col min="13" max="13" width="11.6640625" style="285" customWidth="1"/>
    <col min="14" max="14" width="9.5546875" style="286" customWidth="1"/>
    <col min="15" max="15" width="13.5546875" style="286" customWidth="1"/>
    <col min="16" max="16" width="18.33203125" style="286" customWidth="1"/>
    <col min="17" max="16384" width="11.44140625" style="241"/>
  </cols>
  <sheetData>
    <row r="1" spans="1:17" ht="21" x14ac:dyDescent="0.2">
      <c r="A1" s="457" t="s">
        <v>752</v>
      </c>
      <c r="B1" s="457"/>
      <c r="C1" s="457"/>
      <c r="D1" s="457"/>
      <c r="E1" s="457"/>
      <c r="F1" s="457"/>
      <c r="G1" s="457"/>
      <c r="H1" s="457"/>
      <c r="I1" s="457"/>
      <c r="J1" s="457"/>
      <c r="K1" s="457"/>
      <c r="L1" s="457"/>
      <c r="M1" s="457"/>
      <c r="N1" s="457"/>
      <c r="O1" s="457"/>
      <c r="P1" s="457"/>
      <c r="Q1" s="240"/>
    </row>
    <row r="2" spans="1:17" s="248" customFormat="1" ht="54" customHeight="1" x14ac:dyDescent="0.3">
      <c r="A2" s="242" t="s">
        <v>2</v>
      </c>
      <c r="B2" s="125" t="str">
        <f>Kunde</f>
        <v>Zweckverband Staatliches Gymnasium Oberhaching</v>
      </c>
      <c r="C2" s="126"/>
      <c r="D2" s="125"/>
      <c r="E2" s="243"/>
      <c r="F2" s="243"/>
      <c r="G2" s="244"/>
      <c r="H2" s="245" t="s">
        <v>3</v>
      </c>
      <c r="I2" s="512">
        <f>Basisinfo!E5</f>
        <v>0</v>
      </c>
      <c r="J2" s="512"/>
      <c r="K2" s="512"/>
      <c r="L2" s="512"/>
      <c r="M2" s="246"/>
      <c r="N2" s="245" t="s">
        <v>1</v>
      </c>
      <c r="O2" s="514">
        <f>Basisinfo!E3</f>
        <v>0</v>
      </c>
      <c r="P2" s="514"/>
    </row>
    <row r="3" spans="1:17" s="248" customFormat="1" ht="28.2" customHeight="1" x14ac:dyDescent="0.3">
      <c r="A3" s="244" t="s">
        <v>5</v>
      </c>
      <c r="B3" s="125" t="s">
        <v>753</v>
      </c>
      <c r="C3" s="126"/>
      <c r="D3" s="125"/>
      <c r="E3" s="243"/>
      <c r="F3" s="243"/>
      <c r="H3" s="249"/>
      <c r="I3" s="250"/>
      <c r="J3" s="251"/>
      <c r="K3" s="249"/>
      <c r="L3" s="252"/>
      <c r="M3" s="246"/>
      <c r="N3" s="246"/>
      <c r="O3" s="246"/>
      <c r="P3" s="246"/>
    </row>
    <row r="4" spans="1:17" ht="12" customHeight="1" x14ac:dyDescent="0.2">
      <c r="A4" s="289"/>
      <c r="N4" s="290"/>
      <c r="O4" s="290"/>
      <c r="P4" s="290"/>
    </row>
    <row r="5" spans="1:17" s="248" customFormat="1" ht="8.4" customHeight="1" x14ac:dyDescent="0.3">
      <c r="A5" s="244"/>
      <c r="B5" s="244"/>
      <c r="C5" s="242"/>
      <c r="D5" s="244"/>
      <c r="E5" s="243"/>
      <c r="F5" s="243"/>
      <c r="H5" s="249"/>
      <c r="I5" s="250"/>
      <c r="J5" s="251"/>
      <c r="K5" s="249"/>
      <c r="L5" s="252"/>
      <c r="M5" s="246"/>
      <c r="N5" s="247"/>
      <c r="O5" s="247"/>
      <c r="P5" s="252"/>
    </row>
    <row r="6" spans="1:17" ht="25.2" customHeight="1" x14ac:dyDescent="0.2">
      <c r="A6" s="164"/>
      <c r="B6" s="164"/>
      <c r="C6" s="164"/>
      <c r="D6" s="164"/>
      <c r="E6" s="164"/>
      <c r="F6" s="164"/>
      <c r="G6" s="165" t="s">
        <v>316</v>
      </c>
      <c r="H6" s="166">
        <f>SUBTOTAL(9,H9:H520)</f>
        <v>487.81000000000006</v>
      </c>
      <c r="I6" s="164"/>
      <c r="J6" s="164"/>
      <c r="K6" s="166">
        <f>SUBTOTAL(9,K9:K520)</f>
        <v>487.81000000000006</v>
      </c>
      <c r="L6" s="167">
        <f>IF(ISERROR(K6/M6),0,(K6/M6))</f>
        <v>0</v>
      </c>
      <c r="M6" s="168">
        <f>SUBTOTAL(9,M9:M891)</f>
        <v>0</v>
      </c>
      <c r="N6" s="164"/>
      <c r="O6" s="164"/>
      <c r="P6" s="169">
        <f>SUBTOTAL(9,P9:P520)</f>
        <v>0</v>
      </c>
    </row>
    <row r="7" spans="1:17" ht="30" customHeight="1" x14ac:dyDescent="0.2">
      <c r="A7" s="170"/>
      <c r="B7" s="170"/>
      <c r="C7" s="170"/>
      <c r="D7" s="170"/>
      <c r="E7" s="170"/>
      <c r="F7" s="254"/>
      <c r="G7" s="171" t="s">
        <v>317</v>
      </c>
      <c r="H7" s="172">
        <f>SUM(H$9:H$520)</f>
        <v>487.81000000000006</v>
      </c>
      <c r="I7" s="170"/>
      <c r="J7" s="170"/>
      <c r="K7" s="172">
        <f>SUM(K$9:K$520)</f>
        <v>487.81000000000006</v>
      </c>
      <c r="L7" s="173">
        <f>IF(ISERROR(K7/M7),0,(K7/M7))</f>
        <v>0</v>
      </c>
      <c r="M7" s="174">
        <f>SUM(M$9:M$891)</f>
        <v>0</v>
      </c>
      <c r="N7" s="170"/>
      <c r="O7" s="170"/>
      <c r="P7" s="255">
        <f>SUM(P$9:P$520)</f>
        <v>0</v>
      </c>
    </row>
    <row r="8" spans="1:17" s="262" customFormat="1" ht="43.5" customHeight="1" x14ac:dyDescent="0.3">
      <c r="A8" s="351" t="s">
        <v>318</v>
      </c>
      <c r="B8" s="351" t="s">
        <v>159</v>
      </c>
      <c r="C8" s="351" t="s">
        <v>160</v>
      </c>
      <c r="D8" s="351" t="s">
        <v>161</v>
      </c>
      <c r="E8" s="351" t="s">
        <v>283</v>
      </c>
      <c r="F8" s="351" t="s">
        <v>319</v>
      </c>
      <c r="G8" s="351" t="s">
        <v>320</v>
      </c>
      <c r="H8" s="352" t="s">
        <v>17</v>
      </c>
      <c r="I8" s="352" t="s">
        <v>139</v>
      </c>
      <c r="J8" s="353" t="s">
        <v>162</v>
      </c>
      <c r="K8" s="352" t="s">
        <v>163</v>
      </c>
      <c r="L8" s="354" t="s">
        <v>164</v>
      </c>
      <c r="M8" s="355" t="s">
        <v>165</v>
      </c>
      <c r="N8" s="356" t="s">
        <v>166</v>
      </c>
      <c r="O8" s="356" t="s">
        <v>321</v>
      </c>
      <c r="P8" s="356" t="s">
        <v>167</v>
      </c>
    </row>
    <row r="9" spans="1:17" s="269" customFormat="1" ht="19.5" customHeight="1" x14ac:dyDescent="0.3">
      <c r="A9" s="263" t="str">
        <f>'Kalk UHR OGTS'!A9</f>
        <v>OGTS</v>
      </c>
      <c r="B9" s="263" t="str">
        <f>'Kalk UHR OGTS'!B9</f>
        <v>E0</v>
      </c>
      <c r="C9" s="263">
        <f>'Kalk UHR OGTS'!C9</f>
        <v>0</v>
      </c>
      <c r="D9" s="292" t="str">
        <f>'Kalk UHR OGTS'!D9</f>
        <v>Windfang</v>
      </c>
      <c r="E9" s="263" t="str">
        <f>'Kalk UHR OGTS'!E9</f>
        <v>E</v>
      </c>
      <c r="F9" s="263" t="str">
        <f>IF(E9="Z","Z kR",CONCATENATE(E9," ","J1"))</f>
        <v>E J1</v>
      </c>
      <c r="G9" s="265" t="str">
        <f>'Kalk UHR OGTS'!G9</f>
        <v>Sauberlauf</v>
      </c>
      <c r="H9" s="127">
        <f>'Kalk UHR OGTS'!H9</f>
        <v>5.4</v>
      </c>
      <c r="I9" s="263" t="str">
        <f>VLOOKUP(F9,'Leistungswerte GR'!$C$6:$F$79,3,FALSE)</f>
        <v>J1</v>
      </c>
      <c r="J9" s="263">
        <f>VLOOKUP(I9,'Turnus BY'!D$10:E$26,2,FALSE)</f>
        <v>1</v>
      </c>
      <c r="K9" s="127">
        <f t="shared" ref="K9:K36" si="0">+H9*J9</f>
        <v>5.4</v>
      </c>
      <c r="L9" s="266">
        <f>VLOOKUP(F9,'Leistungswerte GR'!$C$6:$F$79,4,FALSE)</f>
        <v>0</v>
      </c>
      <c r="M9" s="267">
        <f t="shared" ref="M9:M36" si="1">IF(ISERROR(K9/L9),0,K9/L9)</f>
        <v>0</v>
      </c>
      <c r="N9" s="422">
        <f>'SVS GR'!$F$77</f>
        <v>0</v>
      </c>
      <c r="O9" s="128">
        <f t="shared" ref="O9:O36" si="2">IF(ISERROR(H9/L9*N9),0,H9/L9*N9)</f>
        <v>0</v>
      </c>
      <c r="P9" s="268">
        <f t="shared" ref="P9:P36" si="3">+M9*N9</f>
        <v>0</v>
      </c>
    </row>
    <row r="10" spans="1:17" s="269" customFormat="1" ht="19.5" customHeight="1" x14ac:dyDescent="0.3">
      <c r="A10" s="263" t="str">
        <f>'Kalk UHR OGTS'!A10</f>
        <v>OGTS</v>
      </c>
      <c r="B10" s="263" t="str">
        <f>'Kalk UHR OGTS'!B10</f>
        <v>E0</v>
      </c>
      <c r="C10" s="263">
        <f>'Kalk UHR OGTS'!C10</f>
        <v>0</v>
      </c>
      <c r="D10" s="292" t="str">
        <f>'Kalk UHR OGTS'!D10</f>
        <v>Eingang</v>
      </c>
      <c r="E10" s="263" t="str">
        <f>'Kalk UHR OGTS'!E10</f>
        <v>E</v>
      </c>
      <c r="F10" s="263" t="str">
        <f t="shared" ref="F10:F36" si="4">IF(E10="Z","Z kR",CONCATENATE(E10," ","J1"))</f>
        <v>E J1</v>
      </c>
      <c r="G10" s="265" t="str">
        <f>'Kalk UHR OGTS'!G10</f>
        <v>Sauberlauf</v>
      </c>
      <c r="H10" s="127">
        <f>'Kalk UHR OGTS'!H10</f>
        <v>7.2</v>
      </c>
      <c r="I10" s="263" t="str">
        <f>VLOOKUP(F10,'Leistungswerte GR'!$C$6:$F$79,3,FALSE)</f>
        <v>J1</v>
      </c>
      <c r="J10" s="263">
        <f>VLOOKUP(I10,'Turnus BY'!D$10:E$26,2,FALSE)</f>
        <v>1</v>
      </c>
      <c r="K10" s="127">
        <f t="shared" si="0"/>
        <v>7.2</v>
      </c>
      <c r="L10" s="266">
        <f>VLOOKUP(F10,'Leistungswerte GR'!$C$6:$F$79,4,FALSE)</f>
        <v>0</v>
      </c>
      <c r="M10" s="267">
        <f t="shared" si="1"/>
        <v>0</v>
      </c>
      <c r="N10" s="422">
        <f>'SVS GR'!$F$77</f>
        <v>0</v>
      </c>
      <c r="O10" s="128">
        <f t="shared" si="2"/>
        <v>0</v>
      </c>
      <c r="P10" s="268">
        <f t="shared" si="3"/>
        <v>0</v>
      </c>
    </row>
    <row r="11" spans="1:17" s="269" customFormat="1" ht="19.5" customHeight="1" x14ac:dyDescent="0.3">
      <c r="A11" s="263" t="str">
        <f>'Kalk UHR OGTS'!A11</f>
        <v>OGTS</v>
      </c>
      <c r="B11" s="263" t="str">
        <f>'Kalk UHR OGTS'!B11</f>
        <v>E0</v>
      </c>
      <c r="C11" s="263">
        <f>'Kalk UHR OGTS'!C11</f>
        <v>0</v>
      </c>
      <c r="D11" s="292" t="str">
        <f>'Kalk UHR OGTS'!D11</f>
        <v>Eingang</v>
      </c>
      <c r="E11" s="263" t="str">
        <f>'Kalk UHR OGTS'!E11</f>
        <v>E</v>
      </c>
      <c r="F11" s="263" t="str">
        <f t="shared" si="4"/>
        <v>E J1</v>
      </c>
      <c r="G11" s="265" t="str">
        <f>'Kalk UHR OGTS'!G11</f>
        <v>Parkett</v>
      </c>
      <c r="H11" s="127">
        <f>'Kalk UHR OGTS'!H11</f>
        <v>8.8000000000000007</v>
      </c>
      <c r="I11" s="263" t="str">
        <f>VLOOKUP(F11,'Leistungswerte GR'!$C$6:$F$79,3,FALSE)</f>
        <v>J1</v>
      </c>
      <c r="J11" s="263">
        <f>VLOOKUP(I11,'Turnus BY'!D$10:E$26,2,FALSE)</f>
        <v>1</v>
      </c>
      <c r="K11" s="127">
        <f t="shared" si="0"/>
        <v>8.8000000000000007</v>
      </c>
      <c r="L11" s="266">
        <f>VLOOKUP(F11,'Leistungswerte GR'!$C$6:$F$79,4,FALSE)</f>
        <v>0</v>
      </c>
      <c r="M11" s="267">
        <f t="shared" si="1"/>
        <v>0</v>
      </c>
      <c r="N11" s="422">
        <f>'SVS GR'!$F$77</f>
        <v>0</v>
      </c>
      <c r="O11" s="128">
        <f t="shared" si="2"/>
        <v>0</v>
      </c>
      <c r="P11" s="268">
        <f t="shared" si="3"/>
        <v>0</v>
      </c>
    </row>
    <row r="12" spans="1:17" s="269" customFormat="1" ht="19.5" customHeight="1" x14ac:dyDescent="0.3">
      <c r="A12" s="263" t="str">
        <f>'Kalk UHR OGTS'!A12</f>
        <v>OGTS</v>
      </c>
      <c r="B12" s="263" t="str">
        <f>'Kalk UHR OGTS'!B12</f>
        <v>E-1</v>
      </c>
      <c r="C12" s="263">
        <f>'Kalk UHR OGTS'!C12</f>
        <v>0</v>
      </c>
      <c r="D12" s="292" t="str">
        <f>'Kalk UHR OGTS'!D12</f>
        <v>Treppenhaus</v>
      </c>
      <c r="E12" s="263" t="str">
        <f>'Kalk UHR OGTS'!E12</f>
        <v>T</v>
      </c>
      <c r="F12" s="263" t="str">
        <f t="shared" ref="F12" si="5">IF(E12="Z","Z kR",CONCATENATE(E12," ","J1"))</f>
        <v>T J1</v>
      </c>
      <c r="G12" s="265" t="str">
        <f>'Kalk UHR OGTS'!G12</f>
        <v>Parkett</v>
      </c>
      <c r="H12" s="127">
        <f>'Kalk UHR OGTS'!H12</f>
        <v>9.42</v>
      </c>
      <c r="I12" s="263" t="str">
        <f>VLOOKUP(F12,'Leistungswerte GR'!$C$6:$F$79,3,FALSE)</f>
        <v>J1</v>
      </c>
      <c r="J12" s="263">
        <f>VLOOKUP(I12,'Turnus BY'!D$10:E$26,2,FALSE)</f>
        <v>1</v>
      </c>
      <c r="K12" s="127">
        <f t="shared" ref="K12" si="6">+H12*J12</f>
        <v>9.42</v>
      </c>
      <c r="L12" s="266">
        <f>VLOOKUP(F12,'Leistungswerte GR'!$C$6:$F$79,4,FALSE)</f>
        <v>0</v>
      </c>
      <c r="M12" s="267">
        <f t="shared" ref="M12" si="7">IF(ISERROR(K12/L12),0,K12/L12)</f>
        <v>0</v>
      </c>
      <c r="N12" s="422">
        <f>'SVS GR'!$F$77</f>
        <v>0</v>
      </c>
      <c r="O12" s="128">
        <f t="shared" ref="O12" si="8">IF(ISERROR(H12/L12*N12),0,H12/L12*N12)</f>
        <v>0</v>
      </c>
      <c r="P12" s="268">
        <f t="shared" ref="P12" si="9">+M12*N12</f>
        <v>0</v>
      </c>
    </row>
    <row r="13" spans="1:17" s="269" customFormat="1" ht="19.5" customHeight="1" x14ac:dyDescent="0.3">
      <c r="A13" s="263" t="str">
        <f>'Kalk UHR OGTS'!A13</f>
        <v>OGTS</v>
      </c>
      <c r="B13" s="263" t="str">
        <f>'Kalk UHR OGTS'!B13</f>
        <v>E-1</v>
      </c>
      <c r="C13" s="263">
        <f>'Kalk UHR OGTS'!C13</f>
        <v>0</v>
      </c>
      <c r="D13" s="292" t="str">
        <f>'Kalk UHR OGTS'!D13</f>
        <v>Eingang-Technik</v>
      </c>
      <c r="E13" s="263" t="str">
        <f>'Kalk UHR OGTS'!E13</f>
        <v>E</v>
      </c>
      <c r="F13" s="263" t="str">
        <f t="shared" si="4"/>
        <v>E J1</v>
      </c>
      <c r="G13" s="265" t="str">
        <f>'Kalk UHR OGTS'!G13</f>
        <v>Parkett</v>
      </c>
      <c r="H13" s="127">
        <f>'Kalk UHR OGTS'!H13</f>
        <v>8.16</v>
      </c>
      <c r="I13" s="263" t="str">
        <f>VLOOKUP(F13,'Leistungswerte GR'!$C$6:$F$79,3,FALSE)</f>
        <v>J1</v>
      </c>
      <c r="J13" s="263">
        <f>VLOOKUP(I13,'Turnus BY'!D$10:E$26,2,FALSE)</f>
        <v>1</v>
      </c>
      <c r="K13" s="127">
        <f t="shared" si="0"/>
        <v>8.16</v>
      </c>
      <c r="L13" s="266">
        <f>VLOOKUP(F13,'Leistungswerte GR'!$C$6:$F$79,4,FALSE)</f>
        <v>0</v>
      </c>
      <c r="M13" s="267">
        <f t="shared" si="1"/>
        <v>0</v>
      </c>
      <c r="N13" s="422">
        <f>'SVS GR'!$F$77</f>
        <v>0</v>
      </c>
      <c r="O13" s="128">
        <f t="shared" si="2"/>
        <v>0</v>
      </c>
      <c r="P13" s="268">
        <f t="shared" si="3"/>
        <v>0</v>
      </c>
    </row>
    <row r="14" spans="1:17" s="269" customFormat="1" ht="19.5" customHeight="1" x14ac:dyDescent="0.3">
      <c r="A14" s="263" t="str">
        <f>'Kalk UHR OGTS'!A14</f>
        <v>OGTS</v>
      </c>
      <c r="B14" s="263" t="str">
        <f>'Kalk UHR OGTS'!B14</f>
        <v>E-1</v>
      </c>
      <c r="C14" s="263">
        <f>'Kalk UHR OGTS'!C14</f>
        <v>0</v>
      </c>
      <c r="D14" s="292" t="str">
        <f>'Kalk UHR OGTS'!D14</f>
        <v>Büro 3 AP</v>
      </c>
      <c r="E14" s="263" t="str">
        <f>'Kalk UHR OGTS'!E14</f>
        <v>B</v>
      </c>
      <c r="F14" s="263" t="str">
        <f t="shared" si="4"/>
        <v>B J1</v>
      </c>
      <c r="G14" s="265" t="str">
        <f>'Kalk UHR OGTS'!G14</f>
        <v>Parkett</v>
      </c>
      <c r="H14" s="127">
        <f>'Kalk UHR OGTS'!H14</f>
        <v>15.41</v>
      </c>
      <c r="I14" s="263" t="str">
        <f>VLOOKUP(F14,'Leistungswerte GR'!$C$6:$F$79,3,FALSE)</f>
        <v>J1</v>
      </c>
      <c r="J14" s="263">
        <f>VLOOKUP(I14,'Turnus BY'!D$10:E$26,2,FALSE)</f>
        <v>1</v>
      </c>
      <c r="K14" s="127">
        <f t="shared" si="0"/>
        <v>15.41</v>
      </c>
      <c r="L14" s="266">
        <f>VLOOKUP(F14,'Leistungswerte GR'!$C$6:$F$79,4,FALSE)</f>
        <v>0</v>
      </c>
      <c r="M14" s="267">
        <f t="shared" si="1"/>
        <v>0</v>
      </c>
      <c r="N14" s="422">
        <f>'SVS GR'!$F$77</f>
        <v>0</v>
      </c>
      <c r="O14" s="128">
        <f t="shared" si="2"/>
        <v>0</v>
      </c>
      <c r="P14" s="268">
        <f t="shared" si="3"/>
        <v>0</v>
      </c>
    </row>
    <row r="15" spans="1:17" s="269" customFormat="1" ht="19.5" customHeight="1" x14ac:dyDescent="0.3">
      <c r="A15" s="263" t="str">
        <f>'Kalk UHR OGTS'!A15</f>
        <v>OGTS</v>
      </c>
      <c r="B15" s="263" t="str">
        <f>'Kalk UHR OGTS'!B15</f>
        <v>E-1</v>
      </c>
      <c r="C15" s="263">
        <f>'Kalk UHR OGTS'!C15</f>
        <v>0</v>
      </c>
      <c r="D15" s="292" t="str">
        <f>'Kalk UHR OGTS'!D15</f>
        <v>Besprechung/ Hausaufgaben</v>
      </c>
      <c r="E15" s="263" t="str">
        <f>'Kalk UHR OGTS'!E15</f>
        <v>G</v>
      </c>
      <c r="F15" s="263" t="str">
        <f t="shared" si="4"/>
        <v>G J1</v>
      </c>
      <c r="G15" s="265" t="str">
        <f>'Kalk UHR OGTS'!G15</f>
        <v>Parkett</v>
      </c>
      <c r="H15" s="127">
        <f>'Kalk UHR OGTS'!H15</f>
        <v>43.21</v>
      </c>
      <c r="I15" s="263" t="str">
        <f>VLOOKUP(F15,'Leistungswerte GR'!$C$6:$F$79,3,FALSE)</f>
        <v>J1</v>
      </c>
      <c r="J15" s="263">
        <f>VLOOKUP(I15,'Turnus BY'!D$10:E$26,2,FALSE)</f>
        <v>1</v>
      </c>
      <c r="K15" s="127">
        <f t="shared" si="0"/>
        <v>43.21</v>
      </c>
      <c r="L15" s="266">
        <f>VLOOKUP(F15,'Leistungswerte GR'!$C$6:$F$79,4,FALSE)</f>
        <v>0</v>
      </c>
      <c r="M15" s="267">
        <f t="shared" si="1"/>
        <v>0</v>
      </c>
      <c r="N15" s="422">
        <f>'SVS GR'!$F$77</f>
        <v>0</v>
      </c>
      <c r="O15" s="128">
        <f t="shared" si="2"/>
        <v>0</v>
      </c>
      <c r="P15" s="268">
        <f t="shared" si="3"/>
        <v>0</v>
      </c>
    </row>
    <row r="16" spans="1:17" s="269" customFormat="1" ht="19.5" customHeight="1" x14ac:dyDescent="0.3">
      <c r="A16" s="263" t="str">
        <f>'Kalk UHR OGTS'!A16</f>
        <v>OGTS</v>
      </c>
      <c r="B16" s="263" t="str">
        <f>'Kalk UHR OGTS'!B16</f>
        <v>E-1</v>
      </c>
      <c r="C16" s="263">
        <f>'Kalk UHR OGTS'!C16</f>
        <v>0</v>
      </c>
      <c r="D16" s="292" t="str">
        <f>'Kalk UHR OGTS'!D16</f>
        <v>Flur</v>
      </c>
      <c r="E16" s="263" t="str">
        <f>'Kalk UHR OGTS'!E16</f>
        <v>F</v>
      </c>
      <c r="F16" s="263" t="str">
        <f t="shared" si="4"/>
        <v>F J1</v>
      </c>
      <c r="G16" s="265" t="str">
        <f>'Kalk UHR OGTS'!G16</f>
        <v>Parkett</v>
      </c>
      <c r="H16" s="127">
        <f>'Kalk UHR OGTS'!H16</f>
        <v>13.82</v>
      </c>
      <c r="I16" s="263" t="str">
        <f>VLOOKUP(F16,'Leistungswerte GR'!$C$6:$F$79,3,FALSE)</f>
        <v>J1</v>
      </c>
      <c r="J16" s="263">
        <f>VLOOKUP(I16,'Turnus BY'!D$10:E$26,2,FALSE)</f>
        <v>1</v>
      </c>
      <c r="K16" s="127">
        <f t="shared" si="0"/>
        <v>13.82</v>
      </c>
      <c r="L16" s="266">
        <f>VLOOKUP(F16,'Leistungswerte GR'!$C$6:$F$79,4,FALSE)</f>
        <v>0</v>
      </c>
      <c r="M16" s="267">
        <f t="shared" si="1"/>
        <v>0</v>
      </c>
      <c r="N16" s="422">
        <f>'SVS GR'!$F$77</f>
        <v>0</v>
      </c>
      <c r="O16" s="128">
        <f t="shared" si="2"/>
        <v>0</v>
      </c>
      <c r="P16" s="268">
        <f t="shared" si="3"/>
        <v>0</v>
      </c>
    </row>
    <row r="17" spans="1:16" s="269" customFormat="1" ht="19.5" customHeight="1" x14ac:dyDescent="0.3">
      <c r="A17" s="263" t="str">
        <f>'Kalk UHR OGTS'!A17</f>
        <v>OGTS</v>
      </c>
      <c r="B17" s="263" t="str">
        <f>'Kalk UHR OGTS'!B17</f>
        <v>E-1</v>
      </c>
      <c r="C17" s="263">
        <f>'Kalk UHR OGTS'!C17</f>
        <v>0</v>
      </c>
      <c r="D17" s="292" t="str">
        <f>'Kalk UHR OGTS'!D17</f>
        <v>WC D</v>
      </c>
      <c r="E17" s="263" t="str">
        <f>'Kalk UHR OGTS'!E17</f>
        <v>S</v>
      </c>
      <c r="F17" s="263" t="str">
        <f t="shared" si="4"/>
        <v>S J1</v>
      </c>
      <c r="G17" s="265" t="str">
        <f>'Kalk UHR OGTS'!G17</f>
        <v>Fliesen</v>
      </c>
      <c r="H17" s="127">
        <f>'Kalk UHR OGTS'!H17</f>
        <v>10.08</v>
      </c>
      <c r="I17" s="263" t="str">
        <f>VLOOKUP(F17,'Leistungswerte GR'!$C$6:$F$79,3,FALSE)</f>
        <v>J1</v>
      </c>
      <c r="J17" s="263">
        <f>VLOOKUP(I17,'Turnus BY'!D$10:E$26,2,FALSE)</f>
        <v>1</v>
      </c>
      <c r="K17" s="127">
        <f t="shared" si="0"/>
        <v>10.08</v>
      </c>
      <c r="L17" s="266">
        <f>VLOOKUP(F17,'Leistungswerte GR'!$C$6:$F$79,4,FALSE)</f>
        <v>0</v>
      </c>
      <c r="M17" s="267">
        <f t="shared" si="1"/>
        <v>0</v>
      </c>
      <c r="N17" s="422">
        <f>'SVS GR'!$F$77</f>
        <v>0</v>
      </c>
      <c r="O17" s="128">
        <f t="shared" si="2"/>
        <v>0</v>
      </c>
      <c r="P17" s="268">
        <f t="shared" si="3"/>
        <v>0</v>
      </c>
    </row>
    <row r="18" spans="1:16" s="269" customFormat="1" ht="19.5" customHeight="1" x14ac:dyDescent="0.3">
      <c r="A18" s="263" t="str">
        <f>'Kalk UHR OGTS'!A18</f>
        <v>OGTS</v>
      </c>
      <c r="B18" s="263" t="str">
        <f>'Kalk UHR OGTS'!B18</f>
        <v>E-1</v>
      </c>
      <c r="C18" s="263">
        <f>'Kalk UHR OGTS'!C18</f>
        <v>0</v>
      </c>
      <c r="D18" s="292" t="str">
        <f>'Kalk UHR OGTS'!D18</f>
        <v>WC H</v>
      </c>
      <c r="E18" s="263" t="str">
        <f>'Kalk UHR OGTS'!E18</f>
        <v>S</v>
      </c>
      <c r="F18" s="263" t="str">
        <f t="shared" si="4"/>
        <v>S J1</v>
      </c>
      <c r="G18" s="265" t="str">
        <f>'Kalk UHR OGTS'!G18</f>
        <v>Fliesen</v>
      </c>
      <c r="H18" s="127">
        <f>'Kalk UHR OGTS'!H18</f>
        <v>8.6999999999999993</v>
      </c>
      <c r="I18" s="263" t="str">
        <f>VLOOKUP(F18,'Leistungswerte GR'!$C$6:$F$79,3,FALSE)</f>
        <v>J1</v>
      </c>
      <c r="J18" s="263">
        <f>VLOOKUP(I18,'Turnus BY'!D$10:E$26,2,FALSE)</f>
        <v>1</v>
      </c>
      <c r="K18" s="127">
        <f t="shared" si="0"/>
        <v>8.6999999999999993</v>
      </c>
      <c r="L18" s="266">
        <f>VLOOKUP(F18,'Leistungswerte GR'!$C$6:$F$79,4,FALSE)</f>
        <v>0</v>
      </c>
      <c r="M18" s="267">
        <f t="shared" si="1"/>
        <v>0</v>
      </c>
      <c r="N18" s="422">
        <f>'SVS GR'!$F$77</f>
        <v>0</v>
      </c>
      <c r="O18" s="128">
        <f t="shared" si="2"/>
        <v>0</v>
      </c>
      <c r="P18" s="268">
        <f t="shared" si="3"/>
        <v>0</v>
      </c>
    </row>
    <row r="19" spans="1:16" s="269" customFormat="1" ht="19.5" customHeight="1" x14ac:dyDescent="0.3">
      <c r="A19" s="263" t="str">
        <f>'Kalk UHR OGTS'!A19</f>
        <v>OGTS</v>
      </c>
      <c r="B19" s="263" t="str">
        <f>'Kalk UHR OGTS'!B19</f>
        <v>E0</v>
      </c>
      <c r="C19" s="263">
        <f>'Kalk UHR OGTS'!C19</f>
        <v>0</v>
      </c>
      <c r="D19" s="292" t="str">
        <f>'Kalk UHR OGTS'!D19</f>
        <v>Aufzug</v>
      </c>
      <c r="E19" s="263" t="str">
        <f>'Kalk UHR OGTS'!E19</f>
        <v>AU</v>
      </c>
      <c r="F19" s="263" t="str">
        <f t="shared" si="4"/>
        <v>AU J1</v>
      </c>
      <c r="G19" s="265" t="str">
        <f>'Kalk UHR OGTS'!G19</f>
        <v>HD-PVC</v>
      </c>
      <c r="H19" s="127">
        <f>'Kalk UHR OGTS'!H19</f>
        <v>1.97</v>
      </c>
      <c r="I19" s="263" t="str">
        <f>VLOOKUP(F19,'Leistungswerte GR'!$C$6:$F$79,3,FALSE)</f>
        <v>J1</v>
      </c>
      <c r="J19" s="263">
        <f>VLOOKUP(I19,'Turnus BY'!D$10:E$26,2,FALSE)</f>
        <v>1</v>
      </c>
      <c r="K19" s="127">
        <f t="shared" si="0"/>
        <v>1.97</v>
      </c>
      <c r="L19" s="266">
        <f>VLOOKUP(F19,'Leistungswerte GR'!$C$6:$F$79,4,FALSE)</f>
        <v>0</v>
      </c>
      <c r="M19" s="267">
        <f t="shared" si="1"/>
        <v>0</v>
      </c>
      <c r="N19" s="422">
        <f>'SVS GR'!$F$77</f>
        <v>0</v>
      </c>
      <c r="O19" s="128">
        <f t="shared" si="2"/>
        <v>0</v>
      </c>
      <c r="P19" s="268">
        <f t="shared" si="3"/>
        <v>0</v>
      </c>
    </row>
    <row r="20" spans="1:16" s="269" customFormat="1" ht="19.5" customHeight="1" x14ac:dyDescent="0.3">
      <c r="A20" s="263" t="str">
        <f>'Kalk UHR OGTS'!A20</f>
        <v>OGTS</v>
      </c>
      <c r="B20" s="263" t="str">
        <f>'Kalk UHR OGTS'!B20</f>
        <v>E0</v>
      </c>
      <c r="C20" s="263">
        <f>'Kalk UHR OGTS'!C20</f>
        <v>0</v>
      </c>
      <c r="D20" s="292" t="str">
        <f>'Kalk UHR OGTS'!D20</f>
        <v>Aufwärmküche</v>
      </c>
      <c r="E20" s="263" t="str">
        <f>'Kalk UHR OGTS'!E20</f>
        <v>K</v>
      </c>
      <c r="F20" s="263" t="str">
        <f t="shared" si="4"/>
        <v>K J1</v>
      </c>
      <c r="G20" s="265" t="str">
        <f>'Kalk UHR OGTS'!G20</f>
        <v>Parkett</v>
      </c>
      <c r="H20" s="127">
        <f>'Kalk UHR OGTS'!H20</f>
        <v>13.84</v>
      </c>
      <c r="I20" s="263" t="str">
        <f>VLOOKUP(F20,'Leistungswerte GR'!$C$6:$F$79,3,FALSE)</f>
        <v>J1</v>
      </c>
      <c r="J20" s="263">
        <f>VLOOKUP(I20,'Turnus BY'!D$10:E$26,2,FALSE)</f>
        <v>1</v>
      </c>
      <c r="K20" s="127">
        <f t="shared" si="0"/>
        <v>13.84</v>
      </c>
      <c r="L20" s="266">
        <f>VLOOKUP(F20,'Leistungswerte GR'!$C$6:$F$79,4,FALSE)</f>
        <v>0</v>
      </c>
      <c r="M20" s="267">
        <f t="shared" si="1"/>
        <v>0</v>
      </c>
      <c r="N20" s="422">
        <f>'SVS GR'!$F$77</f>
        <v>0</v>
      </c>
      <c r="O20" s="128">
        <f t="shared" si="2"/>
        <v>0</v>
      </c>
      <c r="P20" s="268">
        <f t="shared" si="3"/>
        <v>0</v>
      </c>
    </row>
    <row r="21" spans="1:16" s="269" customFormat="1" ht="19.5" customHeight="1" x14ac:dyDescent="0.3">
      <c r="A21" s="263" t="str">
        <f>'Kalk UHR OGTS'!A21</f>
        <v>OGTS</v>
      </c>
      <c r="B21" s="263" t="str">
        <f>'Kalk UHR OGTS'!B21</f>
        <v>E0</v>
      </c>
      <c r="C21" s="263">
        <f>'Kalk UHR OGTS'!C21</f>
        <v>0</v>
      </c>
      <c r="D21" s="292" t="str">
        <f>'Kalk UHR OGTS'!D21</f>
        <v>Gruppenraum I</v>
      </c>
      <c r="E21" s="263" t="str">
        <f>'Kalk UHR OGTS'!E21</f>
        <v>G</v>
      </c>
      <c r="F21" s="263" t="str">
        <f t="shared" si="4"/>
        <v>G J1</v>
      </c>
      <c r="G21" s="265" t="str">
        <f>'Kalk UHR OGTS'!G21</f>
        <v>Parkett</v>
      </c>
      <c r="H21" s="127">
        <f>'Kalk UHR OGTS'!H21</f>
        <v>70.75</v>
      </c>
      <c r="I21" s="263" t="str">
        <f>VLOOKUP(F21,'Leistungswerte GR'!$C$6:$F$79,3,FALSE)</f>
        <v>J1</v>
      </c>
      <c r="J21" s="263">
        <f>VLOOKUP(I21,'Turnus BY'!D$10:E$26,2,FALSE)</f>
        <v>1</v>
      </c>
      <c r="K21" s="127">
        <f t="shared" si="0"/>
        <v>70.75</v>
      </c>
      <c r="L21" s="266">
        <f>VLOOKUP(F21,'Leistungswerte GR'!$C$6:$F$79,4,FALSE)</f>
        <v>0</v>
      </c>
      <c r="M21" s="267">
        <f t="shared" si="1"/>
        <v>0</v>
      </c>
      <c r="N21" s="422">
        <f>'SVS GR'!$F$77</f>
        <v>0</v>
      </c>
      <c r="O21" s="128">
        <f t="shared" si="2"/>
        <v>0</v>
      </c>
      <c r="P21" s="268">
        <f t="shared" si="3"/>
        <v>0</v>
      </c>
    </row>
    <row r="22" spans="1:16" s="269" customFormat="1" ht="19.5" customHeight="1" x14ac:dyDescent="0.3">
      <c r="A22" s="263" t="str">
        <f>'Kalk UHR OGTS'!A22</f>
        <v>OGTS</v>
      </c>
      <c r="B22" s="263" t="str">
        <f>'Kalk UHR OGTS'!B22</f>
        <v>E0</v>
      </c>
      <c r="C22" s="263">
        <f>'Kalk UHR OGTS'!C22</f>
        <v>0</v>
      </c>
      <c r="D22" s="292" t="str">
        <f>'Kalk UHR OGTS'!D22</f>
        <v>Fluchttreppe</v>
      </c>
      <c r="E22" s="263" t="str">
        <f>'Kalk UHR OGTS'!E22</f>
        <v>T</v>
      </c>
      <c r="F22" s="263" t="str">
        <f t="shared" si="4"/>
        <v>T J1</v>
      </c>
      <c r="G22" s="265" t="str">
        <f>'Kalk UHR OGTS'!G22</f>
        <v>Gitterrost</v>
      </c>
      <c r="H22" s="127">
        <f>'Kalk UHR OGTS'!H22</f>
        <v>8.75</v>
      </c>
      <c r="I22" s="263" t="str">
        <f>VLOOKUP(F22,'Leistungswerte GR'!$C$6:$F$79,3,FALSE)</f>
        <v>J1</v>
      </c>
      <c r="J22" s="263">
        <f>VLOOKUP(I22,'Turnus BY'!D$10:E$26,2,FALSE)</f>
        <v>1</v>
      </c>
      <c r="K22" s="127">
        <f t="shared" si="0"/>
        <v>8.75</v>
      </c>
      <c r="L22" s="266">
        <f>VLOOKUP(F22,'Leistungswerte GR'!$C$6:$F$79,4,FALSE)</f>
        <v>0</v>
      </c>
      <c r="M22" s="267">
        <f t="shared" si="1"/>
        <v>0</v>
      </c>
      <c r="N22" s="422">
        <f>'SVS GR'!$F$77</f>
        <v>0</v>
      </c>
      <c r="O22" s="128">
        <f t="shared" si="2"/>
        <v>0</v>
      </c>
      <c r="P22" s="268">
        <f t="shared" si="3"/>
        <v>0</v>
      </c>
    </row>
    <row r="23" spans="1:16" s="269" customFormat="1" ht="27" customHeight="1" x14ac:dyDescent="0.3">
      <c r="A23" s="263" t="str">
        <f>'Kalk UHR OGTS'!A23</f>
        <v>OGTS</v>
      </c>
      <c r="B23" s="345" t="str">
        <f>'Kalk UHR OGTS'!B23</f>
        <v>E-1 - E0 - E+1</v>
      </c>
      <c r="C23" s="263">
        <f>'Kalk UHR OGTS'!C23</f>
        <v>0</v>
      </c>
      <c r="D23" s="292" t="str">
        <f>'Kalk UHR OGTS'!D23</f>
        <v>Treppe</v>
      </c>
      <c r="E23" s="263" t="str">
        <f>'Kalk UHR OGTS'!E23</f>
        <v>T</v>
      </c>
      <c r="F23" s="263" t="str">
        <f t="shared" si="4"/>
        <v>T J1</v>
      </c>
      <c r="G23" s="265" t="str">
        <f>'Kalk UHR OGTS'!G23</f>
        <v>Parkett</v>
      </c>
      <c r="H23" s="127">
        <f>'Kalk UHR OGTS'!H23</f>
        <v>6.18</v>
      </c>
      <c r="I23" s="263" t="str">
        <f>VLOOKUP(F23,'Leistungswerte GR'!$C$6:$F$79,3,FALSE)</f>
        <v>J1</v>
      </c>
      <c r="J23" s="263">
        <f>VLOOKUP(I23,'Turnus BY'!D$10:E$26,2,FALSE)</f>
        <v>1</v>
      </c>
      <c r="K23" s="127">
        <f t="shared" si="0"/>
        <v>6.18</v>
      </c>
      <c r="L23" s="266">
        <f>VLOOKUP(F23,'Leistungswerte GR'!$C$6:$F$79,4,FALSE)</f>
        <v>0</v>
      </c>
      <c r="M23" s="267">
        <f t="shared" si="1"/>
        <v>0</v>
      </c>
      <c r="N23" s="422">
        <f>'SVS GR'!$F$77</f>
        <v>0</v>
      </c>
      <c r="O23" s="128">
        <f t="shared" si="2"/>
        <v>0</v>
      </c>
      <c r="P23" s="268">
        <f t="shared" si="3"/>
        <v>0</v>
      </c>
    </row>
    <row r="24" spans="1:16" s="269" customFormat="1" ht="27" customHeight="1" x14ac:dyDescent="0.3">
      <c r="A24" s="263" t="str">
        <f>'Kalk UHR OGTS'!A24</f>
        <v>OGTS</v>
      </c>
      <c r="B24" s="263" t="str">
        <f>'Kalk UHR OGTS'!B24</f>
        <v>E 0 - E+1</v>
      </c>
      <c r="C24" s="263">
        <f>'Kalk UHR OGTS'!C24</f>
        <v>0</v>
      </c>
      <c r="D24" s="292" t="str">
        <f>'Kalk UHR OGTS'!D24</f>
        <v>Podest</v>
      </c>
      <c r="E24" s="263" t="str">
        <f>'Kalk UHR OGTS'!E24</f>
        <v>T</v>
      </c>
      <c r="F24" s="263" t="str">
        <f t="shared" si="4"/>
        <v>T J1</v>
      </c>
      <c r="G24" s="265" t="str">
        <f>'Kalk UHR OGTS'!G24</f>
        <v>Parkett</v>
      </c>
      <c r="H24" s="127">
        <f>'Kalk UHR OGTS'!H24</f>
        <v>5.54</v>
      </c>
      <c r="I24" s="263" t="str">
        <f>VLOOKUP(F24,'Leistungswerte GR'!$C$6:$F$79,3,FALSE)</f>
        <v>J1</v>
      </c>
      <c r="J24" s="263">
        <f>VLOOKUP(I24,'Turnus BY'!D$10:E$26,2,FALSE)</f>
        <v>1</v>
      </c>
      <c r="K24" s="127">
        <f t="shared" si="0"/>
        <v>5.54</v>
      </c>
      <c r="L24" s="266">
        <f>VLOOKUP(F24,'Leistungswerte GR'!$C$6:$F$79,4,FALSE)</f>
        <v>0</v>
      </c>
      <c r="M24" s="267">
        <f t="shared" si="1"/>
        <v>0</v>
      </c>
      <c r="N24" s="422">
        <f>'SVS GR'!$F$77</f>
        <v>0</v>
      </c>
      <c r="O24" s="128">
        <f t="shared" si="2"/>
        <v>0</v>
      </c>
      <c r="P24" s="268">
        <f t="shared" si="3"/>
        <v>0</v>
      </c>
    </row>
    <row r="25" spans="1:16" s="269" customFormat="1" ht="19.5" customHeight="1" x14ac:dyDescent="0.3">
      <c r="A25" s="263" t="str">
        <f>'Kalk UHR OGTS'!A25</f>
        <v>OGTS</v>
      </c>
      <c r="B25" s="263" t="str">
        <f>'Kalk UHR OGTS'!B25</f>
        <v>E+2 - E+3</v>
      </c>
      <c r="C25" s="263">
        <f>'Kalk UHR OGTS'!C25</f>
        <v>0</v>
      </c>
      <c r="D25" s="292" t="str">
        <f>'Kalk UHR OGTS'!D25</f>
        <v>Podest</v>
      </c>
      <c r="E25" s="263" t="str">
        <f>'Kalk UHR OGTS'!E25</f>
        <v>T</v>
      </c>
      <c r="F25" s="263" t="str">
        <f t="shared" si="4"/>
        <v>T J1</v>
      </c>
      <c r="G25" s="265" t="str">
        <f>'Kalk UHR OGTS'!G25</f>
        <v>Parkett</v>
      </c>
      <c r="H25" s="127">
        <f>'Kalk UHR OGTS'!H25</f>
        <v>5.63</v>
      </c>
      <c r="I25" s="263" t="str">
        <f>VLOOKUP(F25,'Leistungswerte GR'!$C$6:$F$79,3,FALSE)</f>
        <v>J1</v>
      </c>
      <c r="J25" s="263">
        <f>VLOOKUP(I25,'Turnus BY'!D$10:E$26,2,FALSE)</f>
        <v>1</v>
      </c>
      <c r="K25" s="127">
        <f t="shared" si="0"/>
        <v>5.63</v>
      </c>
      <c r="L25" s="266">
        <f>VLOOKUP(F25,'Leistungswerte GR'!$C$6:$F$79,4,FALSE)</f>
        <v>0</v>
      </c>
      <c r="M25" s="267">
        <f t="shared" si="1"/>
        <v>0</v>
      </c>
      <c r="N25" s="422">
        <f>'SVS GR'!$F$77</f>
        <v>0</v>
      </c>
      <c r="O25" s="128">
        <f t="shared" si="2"/>
        <v>0</v>
      </c>
      <c r="P25" s="268">
        <f t="shared" si="3"/>
        <v>0</v>
      </c>
    </row>
    <row r="26" spans="1:16" s="269" customFormat="1" ht="26.4" customHeight="1" x14ac:dyDescent="0.3">
      <c r="A26" s="263" t="str">
        <f>'Kalk UHR OGTS'!A26</f>
        <v>OGTS</v>
      </c>
      <c r="B26" s="263" t="str">
        <f>'Kalk UHR OGTS'!B26</f>
        <v>E+2</v>
      </c>
      <c r="C26" s="263">
        <f>'Kalk UHR OGTS'!C26</f>
        <v>0</v>
      </c>
      <c r="D26" s="292" t="str">
        <f>'Kalk UHR OGTS'!D26</f>
        <v>Haustechnik 1</v>
      </c>
      <c r="E26" s="263" t="str">
        <f>'Kalk UHR OGTS'!E26</f>
        <v>L</v>
      </c>
      <c r="F26" s="263" t="str">
        <f t="shared" si="4"/>
        <v>L J1</v>
      </c>
      <c r="G26" s="333" t="str">
        <f>'Kalk UHR OGTS'!G26</f>
        <v>Estrich u. Beschichtung</v>
      </c>
      <c r="H26" s="127">
        <f>'Kalk UHR OGTS'!H26</f>
        <v>8.5</v>
      </c>
      <c r="I26" s="263" t="str">
        <f>VLOOKUP(F26,'Leistungswerte GR'!$C$6:$F$79,3,FALSE)</f>
        <v>J1</v>
      </c>
      <c r="J26" s="263">
        <f>VLOOKUP(I26,'Turnus BY'!D$10:E$26,2,FALSE)</f>
        <v>1</v>
      </c>
      <c r="K26" s="127">
        <f t="shared" si="0"/>
        <v>8.5</v>
      </c>
      <c r="L26" s="266">
        <f>VLOOKUP(F26,'Leistungswerte GR'!$C$6:$F$79,4,FALSE)</f>
        <v>0</v>
      </c>
      <c r="M26" s="267">
        <f t="shared" si="1"/>
        <v>0</v>
      </c>
      <c r="N26" s="422">
        <f>'SVS GR'!$F$77</f>
        <v>0</v>
      </c>
      <c r="O26" s="128">
        <f t="shared" si="2"/>
        <v>0</v>
      </c>
      <c r="P26" s="268">
        <f t="shared" si="3"/>
        <v>0</v>
      </c>
    </row>
    <row r="27" spans="1:16" s="269" customFormat="1" ht="27.6" customHeight="1" x14ac:dyDescent="0.3">
      <c r="A27" s="263" t="str">
        <f>'Kalk UHR OGTS'!A27</f>
        <v>OGTS</v>
      </c>
      <c r="B27" s="263" t="str">
        <f>'Kalk UHR OGTS'!B27</f>
        <v>E+2</v>
      </c>
      <c r="C27" s="263">
        <f>'Kalk UHR OGTS'!C27</f>
        <v>0</v>
      </c>
      <c r="D27" s="292" t="str">
        <f>'Kalk UHR OGTS'!D27</f>
        <v>Haustechnik 2</v>
      </c>
      <c r="E27" s="263" t="str">
        <f>'Kalk UHR OGTS'!E27</f>
        <v>L</v>
      </c>
      <c r="F27" s="263" t="str">
        <f t="shared" si="4"/>
        <v>L J1</v>
      </c>
      <c r="G27" s="333" t="str">
        <f>'Kalk UHR OGTS'!G27</f>
        <v>Estrich u. Beschichtung</v>
      </c>
      <c r="H27" s="127">
        <f>'Kalk UHR OGTS'!H27</f>
        <v>9.5</v>
      </c>
      <c r="I27" s="263" t="str">
        <f>VLOOKUP(F27,'Leistungswerte GR'!$C$6:$F$79,3,FALSE)</f>
        <v>J1</v>
      </c>
      <c r="J27" s="263">
        <f>VLOOKUP(I27,'Turnus BY'!D$10:E$26,2,FALSE)</f>
        <v>1</v>
      </c>
      <c r="K27" s="127">
        <f t="shared" si="0"/>
        <v>9.5</v>
      </c>
      <c r="L27" s="266">
        <f>VLOOKUP(F27,'Leistungswerte GR'!$C$6:$F$79,4,FALSE)</f>
        <v>0</v>
      </c>
      <c r="M27" s="267">
        <f t="shared" si="1"/>
        <v>0</v>
      </c>
      <c r="N27" s="422">
        <f>'SVS GR'!$F$77</f>
        <v>0</v>
      </c>
      <c r="O27" s="128">
        <f t="shared" si="2"/>
        <v>0</v>
      </c>
      <c r="P27" s="268">
        <f t="shared" si="3"/>
        <v>0</v>
      </c>
    </row>
    <row r="28" spans="1:16" s="269" customFormat="1" ht="19.5" customHeight="1" x14ac:dyDescent="0.3">
      <c r="A28" s="263" t="str">
        <f>'Kalk UHR OGTS'!A28</f>
        <v>OGTS</v>
      </c>
      <c r="B28" s="263" t="str">
        <f>'Kalk UHR OGTS'!B28</f>
        <v>E+1</v>
      </c>
      <c r="C28" s="263">
        <f>'Kalk UHR OGTS'!C28</f>
        <v>0</v>
      </c>
      <c r="D28" s="292" t="str">
        <f>'Kalk UHR OGTS'!D28</f>
        <v>Bastelraum</v>
      </c>
      <c r="E28" s="263" t="str">
        <f>'Kalk UHR OGTS'!E28</f>
        <v>G</v>
      </c>
      <c r="F28" s="263" t="str">
        <f t="shared" si="4"/>
        <v>G J1</v>
      </c>
      <c r="G28" s="265" t="str">
        <f>'Kalk UHR OGTS'!G28</f>
        <v>Parkett</v>
      </c>
      <c r="H28" s="127">
        <f>'Kalk UHR OGTS'!H28</f>
        <v>20.84</v>
      </c>
      <c r="I28" s="263" t="str">
        <f>VLOOKUP(F28,'Leistungswerte GR'!$C$6:$F$79,3,FALSE)</f>
        <v>J1</v>
      </c>
      <c r="J28" s="263">
        <f>VLOOKUP(I28,'Turnus BY'!D$10:E$26,2,FALSE)</f>
        <v>1</v>
      </c>
      <c r="K28" s="127">
        <f t="shared" si="0"/>
        <v>20.84</v>
      </c>
      <c r="L28" s="266">
        <f>VLOOKUP(F28,'Leistungswerte GR'!$C$6:$F$79,4,FALSE)</f>
        <v>0</v>
      </c>
      <c r="M28" s="267">
        <f t="shared" si="1"/>
        <v>0</v>
      </c>
      <c r="N28" s="422">
        <f>'SVS GR'!$F$77</f>
        <v>0</v>
      </c>
      <c r="O28" s="128">
        <f t="shared" si="2"/>
        <v>0</v>
      </c>
      <c r="P28" s="268">
        <f t="shared" si="3"/>
        <v>0</v>
      </c>
    </row>
    <row r="29" spans="1:16" s="269" customFormat="1" ht="19.5" customHeight="1" x14ac:dyDescent="0.3">
      <c r="A29" s="263" t="str">
        <f>'Kalk UHR OGTS'!A29</f>
        <v>OGTS</v>
      </c>
      <c r="B29" s="263" t="str">
        <f>'Kalk UHR OGTS'!B29</f>
        <v>E+1</v>
      </c>
      <c r="C29" s="263">
        <f>'Kalk UHR OGTS'!C29</f>
        <v>0</v>
      </c>
      <c r="D29" s="292" t="str">
        <f>'Kalk UHR OGTS'!D29</f>
        <v>Bespechung/Hausaufgaben</v>
      </c>
      <c r="E29" s="263" t="str">
        <f>'Kalk UHR OGTS'!E29</f>
        <v>G</v>
      </c>
      <c r="F29" s="263" t="str">
        <f t="shared" si="4"/>
        <v>G J1</v>
      </c>
      <c r="G29" s="265" t="str">
        <f>'Kalk UHR OGTS'!G29</f>
        <v>Parkett</v>
      </c>
      <c r="H29" s="127">
        <f>'Kalk UHR OGTS'!H29</f>
        <v>15.41</v>
      </c>
      <c r="I29" s="263" t="str">
        <f>VLOOKUP(F29,'Leistungswerte GR'!$C$6:$F$79,3,FALSE)</f>
        <v>J1</v>
      </c>
      <c r="J29" s="263">
        <f>VLOOKUP(I29,'Turnus BY'!D$10:E$26,2,FALSE)</f>
        <v>1</v>
      </c>
      <c r="K29" s="127">
        <f t="shared" si="0"/>
        <v>15.41</v>
      </c>
      <c r="L29" s="266">
        <f>VLOOKUP(F29,'Leistungswerte GR'!$C$6:$F$79,4,FALSE)</f>
        <v>0</v>
      </c>
      <c r="M29" s="267">
        <f t="shared" si="1"/>
        <v>0</v>
      </c>
      <c r="N29" s="422">
        <f>'SVS GR'!$F$77</f>
        <v>0</v>
      </c>
      <c r="O29" s="128">
        <f t="shared" si="2"/>
        <v>0</v>
      </c>
      <c r="P29" s="268">
        <f t="shared" si="3"/>
        <v>0</v>
      </c>
    </row>
    <row r="30" spans="1:16" s="269" customFormat="1" ht="19.5" customHeight="1" x14ac:dyDescent="0.3">
      <c r="A30" s="263" t="str">
        <f>'Kalk UHR OGTS'!A30</f>
        <v>OGTS</v>
      </c>
      <c r="B30" s="263" t="str">
        <f>'Kalk UHR OGTS'!B30</f>
        <v>E+1</v>
      </c>
      <c r="C30" s="263">
        <f>'Kalk UHR OGTS'!C30</f>
        <v>0</v>
      </c>
      <c r="D30" s="292" t="str">
        <f>'Kalk UHR OGTS'!D30</f>
        <v>Gruppenraum 2</v>
      </c>
      <c r="E30" s="263" t="str">
        <f>'Kalk UHR OGTS'!E30</f>
        <v>G</v>
      </c>
      <c r="F30" s="263" t="str">
        <f t="shared" si="4"/>
        <v>G J1</v>
      </c>
      <c r="G30" s="265" t="str">
        <f>'Kalk UHR OGTS'!G30</f>
        <v>Parkett</v>
      </c>
      <c r="H30" s="127">
        <f>'Kalk UHR OGTS'!H30</f>
        <v>74.7</v>
      </c>
      <c r="I30" s="263" t="str">
        <f>VLOOKUP(F30,'Leistungswerte GR'!$C$6:$F$79,3,FALSE)</f>
        <v>J1</v>
      </c>
      <c r="J30" s="263">
        <f>VLOOKUP(I30,'Turnus BY'!D$10:E$26,2,FALSE)</f>
        <v>1</v>
      </c>
      <c r="K30" s="127">
        <f t="shared" si="0"/>
        <v>74.7</v>
      </c>
      <c r="L30" s="266">
        <f>VLOOKUP(F30,'Leistungswerte GR'!$C$6:$F$79,4,FALSE)</f>
        <v>0</v>
      </c>
      <c r="M30" s="267">
        <f t="shared" si="1"/>
        <v>0</v>
      </c>
      <c r="N30" s="422">
        <f>'SVS GR'!$F$77</f>
        <v>0</v>
      </c>
      <c r="O30" s="128">
        <f t="shared" si="2"/>
        <v>0</v>
      </c>
      <c r="P30" s="268">
        <f t="shared" si="3"/>
        <v>0</v>
      </c>
    </row>
    <row r="31" spans="1:16" s="269" customFormat="1" ht="19.5" customHeight="1" x14ac:dyDescent="0.3">
      <c r="A31" s="263" t="str">
        <f>'Kalk UHR OGTS'!A31</f>
        <v>OGTS</v>
      </c>
      <c r="B31" s="263" t="str">
        <f>'Kalk UHR OGTS'!B31</f>
        <v>E+1</v>
      </c>
      <c r="C31" s="263">
        <f>'Kalk UHR OGTS'!C31</f>
        <v>0</v>
      </c>
      <c r="D31" s="292" t="str">
        <f>'Kalk UHR OGTS'!D31</f>
        <v>WC Beh.</v>
      </c>
      <c r="E31" s="263" t="str">
        <f>'Kalk UHR OGTS'!E31</f>
        <v>S</v>
      </c>
      <c r="F31" s="263" t="str">
        <f t="shared" si="4"/>
        <v>S J1</v>
      </c>
      <c r="G31" s="265" t="str">
        <f>'Kalk UHR OGTS'!G31</f>
        <v>Fliesen</v>
      </c>
      <c r="H31" s="127">
        <f>'Kalk UHR OGTS'!H31</f>
        <v>5.05</v>
      </c>
      <c r="I31" s="263" t="str">
        <f>VLOOKUP(F31,'Leistungswerte GR'!$C$6:$F$79,3,FALSE)</f>
        <v>J1</v>
      </c>
      <c r="J31" s="263">
        <f>VLOOKUP(I31,'Turnus BY'!D$10:E$26,2,FALSE)</f>
        <v>1</v>
      </c>
      <c r="K31" s="127">
        <f t="shared" si="0"/>
        <v>5.05</v>
      </c>
      <c r="L31" s="266">
        <f>VLOOKUP(F31,'Leistungswerte GR'!$C$6:$F$79,4,FALSE)</f>
        <v>0</v>
      </c>
      <c r="M31" s="267">
        <f t="shared" si="1"/>
        <v>0</v>
      </c>
      <c r="N31" s="422">
        <f>'SVS GR'!$F$77</f>
        <v>0</v>
      </c>
      <c r="O31" s="128">
        <f t="shared" si="2"/>
        <v>0</v>
      </c>
      <c r="P31" s="268">
        <f t="shared" si="3"/>
        <v>0</v>
      </c>
    </row>
    <row r="32" spans="1:16" s="269" customFormat="1" ht="19.5" customHeight="1" x14ac:dyDescent="0.3">
      <c r="A32" s="263" t="str">
        <f>'Kalk UHR OGTS'!A32</f>
        <v>OGTS</v>
      </c>
      <c r="B32" s="263" t="str">
        <f>'Kalk UHR OGTS'!B32</f>
        <v>E+2</v>
      </c>
      <c r="C32" s="263">
        <f>'Kalk UHR OGTS'!C32</f>
        <v>0</v>
      </c>
      <c r="D32" s="292" t="str">
        <f>'Kalk UHR OGTS'!D32</f>
        <v>Lager</v>
      </c>
      <c r="E32" s="263" t="str">
        <f>'Kalk UHR OGTS'!E32</f>
        <v>L</v>
      </c>
      <c r="F32" s="263" t="str">
        <f t="shared" si="4"/>
        <v>L J1</v>
      </c>
      <c r="G32" s="265" t="str">
        <f>'Kalk UHR OGTS'!G32</f>
        <v>Parkett</v>
      </c>
      <c r="H32" s="127">
        <f>'Kalk UHR OGTS'!H32</f>
        <v>8.5</v>
      </c>
      <c r="I32" s="263" t="str">
        <f>VLOOKUP(F32,'Leistungswerte GR'!$C$6:$F$79,3,FALSE)</f>
        <v>J1</v>
      </c>
      <c r="J32" s="263">
        <f>VLOOKUP(I32,'Turnus BY'!D$10:E$26,2,FALSE)</f>
        <v>1</v>
      </c>
      <c r="K32" s="127">
        <f t="shared" si="0"/>
        <v>8.5</v>
      </c>
      <c r="L32" s="266">
        <f>VLOOKUP(F32,'Leistungswerte GR'!$C$6:$F$79,4,FALSE)</f>
        <v>0</v>
      </c>
      <c r="M32" s="267">
        <f t="shared" si="1"/>
        <v>0</v>
      </c>
      <c r="N32" s="422">
        <f>'SVS GR'!$F$77</f>
        <v>0</v>
      </c>
      <c r="O32" s="128">
        <f t="shared" si="2"/>
        <v>0</v>
      </c>
      <c r="P32" s="268">
        <f t="shared" si="3"/>
        <v>0</v>
      </c>
    </row>
    <row r="33" spans="1:16" s="269" customFormat="1" ht="19.5" customHeight="1" x14ac:dyDescent="0.3">
      <c r="A33" s="263" t="str">
        <f>'Kalk UHR OGTS'!A33</f>
        <v>OGTS</v>
      </c>
      <c r="B33" s="263" t="str">
        <f>'Kalk UHR OGTS'!B33</f>
        <v>E+2</v>
      </c>
      <c r="C33" s="263">
        <f>'Kalk UHR OGTS'!C33</f>
        <v>0</v>
      </c>
      <c r="D33" s="292" t="str">
        <f>'Kalk UHR OGTS'!D33</f>
        <v>Balkon</v>
      </c>
      <c r="E33" s="263" t="str">
        <f>'Kalk UHR OGTS'!E33</f>
        <v>T</v>
      </c>
      <c r="F33" s="263" t="str">
        <f t="shared" si="4"/>
        <v>T J1</v>
      </c>
      <c r="G33" s="265" t="str">
        <f>'Kalk UHR OGTS'!G33</f>
        <v>Gitterrost</v>
      </c>
      <c r="H33" s="127">
        <f>'Kalk UHR OGTS'!H33</f>
        <v>7.14</v>
      </c>
      <c r="I33" s="263" t="str">
        <f>VLOOKUP(F33,'Leistungswerte GR'!$C$6:$F$79,3,FALSE)</f>
        <v>J1</v>
      </c>
      <c r="J33" s="263">
        <f>VLOOKUP(I33,'Turnus BY'!D$10:E$26,2,FALSE)</f>
        <v>1</v>
      </c>
      <c r="K33" s="127">
        <f t="shared" si="0"/>
        <v>7.14</v>
      </c>
      <c r="L33" s="266">
        <f>VLOOKUP(F33,'Leistungswerte GR'!$C$6:$F$79,4,FALSE)</f>
        <v>0</v>
      </c>
      <c r="M33" s="267">
        <f t="shared" si="1"/>
        <v>0</v>
      </c>
      <c r="N33" s="422">
        <f>'SVS GR'!$F$77</f>
        <v>0</v>
      </c>
      <c r="O33" s="128">
        <f t="shared" si="2"/>
        <v>0</v>
      </c>
      <c r="P33" s="268">
        <f t="shared" si="3"/>
        <v>0</v>
      </c>
    </row>
    <row r="34" spans="1:16" s="269" customFormat="1" ht="19.5" customHeight="1" x14ac:dyDescent="0.3">
      <c r="A34" s="263" t="str">
        <f>'Kalk UHR OGTS'!A34</f>
        <v>OGTS</v>
      </c>
      <c r="B34" s="263" t="str">
        <f>'Kalk UHR OGTS'!B34</f>
        <v>E+2</v>
      </c>
      <c r="C34" s="263">
        <f>'Kalk UHR OGTS'!C34</f>
        <v>0</v>
      </c>
      <c r="D34" s="292" t="str">
        <f>'Kalk UHR OGTS'!D34</f>
        <v>Gruppenraum 3</v>
      </c>
      <c r="E34" s="263" t="str">
        <f>'Kalk UHR OGTS'!E34</f>
        <v>G</v>
      </c>
      <c r="F34" s="263" t="str">
        <f t="shared" si="4"/>
        <v>G J1</v>
      </c>
      <c r="G34" s="265" t="str">
        <f>'Kalk UHR OGTS'!G34</f>
        <v>Parkett</v>
      </c>
      <c r="H34" s="127">
        <f>'Kalk UHR OGTS'!H34</f>
        <v>71.34</v>
      </c>
      <c r="I34" s="263" t="str">
        <f>VLOOKUP(F34,'Leistungswerte GR'!$C$6:$F$79,3,FALSE)</f>
        <v>J1</v>
      </c>
      <c r="J34" s="263">
        <f>VLOOKUP(I34,'Turnus BY'!D$10:E$26,2,FALSE)</f>
        <v>1</v>
      </c>
      <c r="K34" s="127">
        <f t="shared" si="0"/>
        <v>71.34</v>
      </c>
      <c r="L34" s="266">
        <f>VLOOKUP(F34,'Leistungswerte GR'!$C$6:$F$79,4,FALSE)</f>
        <v>0</v>
      </c>
      <c r="M34" s="267">
        <f t="shared" si="1"/>
        <v>0</v>
      </c>
      <c r="N34" s="422">
        <f>'SVS GR'!$F$77</f>
        <v>0</v>
      </c>
      <c r="O34" s="128">
        <f t="shared" si="2"/>
        <v>0</v>
      </c>
      <c r="P34" s="268">
        <f t="shared" si="3"/>
        <v>0</v>
      </c>
    </row>
    <row r="35" spans="1:16" s="269" customFormat="1" ht="19.5" customHeight="1" x14ac:dyDescent="0.3">
      <c r="A35" s="263" t="str">
        <f>'Kalk UHR OGTS'!A35</f>
        <v>OGTS</v>
      </c>
      <c r="B35" s="263" t="str">
        <f>'Kalk UHR OGTS'!B35</f>
        <v>E+3</v>
      </c>
      <c r="C35" s="263">
        <f>'Kalk UHR OGTS'!C35</f>
        <v>0</v>
      </c>
      <c r="D35" s="292" t="str">
        <f>'Kalk UHR OGTS'!D35</f>
        <v>Galerie</v>
      </c>
      <c r="E35" s="263" t="str">
        <f>'Kalk UHR OGTS'!E35</f>
        <v>F</v>
      </c>
      <c r="F35" s="263" t="str">
        <f t="shared" si="4"/>
        <v>F J1</v>
      </c>
      <c r="G35" s="265" t="str">
        <f>'Kalk UHR OGTS'!G35</f>
        <v>Parkett</v>
      </c>
      <c r="H35" s="127">
        <f>'Kalk UHR OGTS'!H35</f>
        <v>21.73</v>
      </c>
      <c r="I35" s="263" t="str">
        <f>VLOOKUP(F35,'Leistungswerte GR'!$C$6:$F$79,3,FALSE)</f>
        <v>J1</v>
      </c>
      <c r="J35" s="263">
        <f>VLOOKUP(I35,'Turnus BY'!D$10:E$26,2,FALSE)</f>
        <v>1</v>
      </c>
      <c r="K35" s="127">
        <f t="shared" si="0"/>
        <v>21.73</v>
      </c>
      <c r="L35" s="266">
        <f>VLOOKUP(F35,'Leistungswerte GR'!$C$6:$F$79,4,FALSE)</f>
        <v>0</v>
      </c>
      <c r="M35" s="267">
        <f t="shared" si="1"/>
        <v>0</v>
      </c>
      <c r="N35" s="422">
        <f>'SVS GR'!$F$77</f>
        <v>0</v>
      </c>
      <c r="O35" s="128">
        <f t="shared" si="2"/>
        <v>0</v>
      </c>
      <c r="P35" s="268">
        <f t="shared" si="3"/>
        <v>0</v>
      </c>
    </row>
    <row r="36" spans="1:16" s="269" customFormat="1" ht="19.5" customHeight="1" x14ac:dyDescent="0.3">
      <c r="A36" s="263" t="str">
        <f>'Kalk UHR OGTS'!A36</f>
        <v>OGTS</v>
      </c>
      <c r="B36" s="263" t="str">
        <f>'Kalk UHR OGTS'!B36</f>
        <v>E+2 - E+3</v>
      </c>
      <c r="C36" s="263">
        <f>'Kalk UHR OGTS'!C36</f>
        <v>0</v>
      </c>
      <c r="D36" s="292" t="str">
        <f>'Kalk UHR OGTS'!D36</f>
        <v>Treppe zu E+3</v>
      </c>
      <c r="E36" s="263" t="str">
        <f>'Kalk UHR OGTS'!E36</f>
        <v>T</v>
      </c>
      <c r="F36" s="263" t="str">
        <f t="shared" si="4"/>
        <v>T J1</v>
      </c>
      <c r="G36" s="265" t="str">
        <f>'Kalk UHR OGTS'!G36</f>
        <v>Parkett</v>
      </c>
      <c r="H36" s="127">
        <f>'Kalk UHR OGTS'!H36</f>
        <v>2.2400000000000002</v>
      </c>
      <c r="I36" s="263" t="str">
        <f>VLOOKUP(F36,'Leistungswerte GR'!$C$6:$F$79,3,FALSE)</f>
        <v>J1</v>
      </c>
      <c r="J36" s="263">
        <f>VLOOKUP(I36,'Turnus BY'!D$10:E$26,2,FALSE)</f>
        <v>1</v>
      </c>
      <c r="K36" s="127">
        <f t="shared" si="0"/>
        <v>2.2400000000000002</v>
      </c>
      <c r="L36" s="266">
        <f>VLOOKUP(F36,'Leistungswerte GR'!$C$6:$F$79,4,FALSE)</f>
        <v>0</v>
      </c>
      <c r="M36" s="267">
        <f t="shared" si="1"/>
        <v>0</v>
      </c>
      <c r="N36" s="422">
        <f>'SVS GR'!$F$77</f>
        <v>0</v>
      </c>
      <c r="O36" s="128">
        <f t="shared" si="2"/>
        <v>0</v>
      </c>
      <c r="P36" s="268">
        <f t="shared" si="3"/>
        <v>0</v>
      </c>
    </row>
    <row r="37" spans="1:16" ht="20.25" customHeight="1" x14ac:dyDescent="0.2">
      <c r="A37" s="271"/>
      <c r="B37" s="272"/>
      <c r="C37" s="272"/>
      <c r="D37" s="271"/>
      <c r="E37" s="272"/>
      <c r="F37" s="272"/>
      <c r="G37" s="272"/>
      <c r="H37" s="273"/>
      <c r="I37" s="274"/>
      <c r="J37" s="275"/>
      <c r="K37" s="273"/>
      <c r="L37" s="276"/>
      <c r="M37" s="277"/>
      <c r="N37" s="511"/>
      <c r="O37" s="511"/>
      <c r="P37" s="279"/>
    </row>
    <row r="38" spans="1:16" x14ac:dyDescent="0.2">
      <c r="B38" s="280"/>
      <c r="G38" s="241"/>
      <c r="I38" s="241"/>
      <c r="J38" s="283"/>
      <c r="K38" s="241"/>
    </row>
    <row r="39" spans="1:16" x14ac:dyDescent="0.2">
      <c r="B39" s="280"/>
      <c r="G39" s="241"/>
      <c r="I39" s="241"/>
      <c r="J39" s="283"/>
      <c r="K39" s="241"/>
    </row>
    <row r="40" spans="1:16" x14ac:dyDescent="0.2">
      <c r="D40" s="281"/>
      <c r="G40" s="241"/>
      <c r="I40" s="241"/>
      <c r="J40" s="283"/>
      <c r="K40" s="241"/>
    </row>
    <row r="41" spans="1:16" x14ac:dyDescent="0.2">
      <c r="C41" s="241"/>
      <c r="D41" s="281"/>
    </row>
    <row r="42" spans="1:16" x14ac:dyDescent="0.2">
      <c r="C42" s="241"/>
      <c r="D42" s="281"/>
    </row>
    <row r="43" spans="1:16" x14ac:dyDescent="0.2">
      <c r="C43" s="241"/>
      <c r="D43" s="281"/>
    </row>
    <row r="44" spans="1:16" x14ac:dyDescent="0.2">
      <c r="C44" s="241"/>
      <c r="D44" s="281"/>
    </row>
    <row r="45" spans="1:16" x14ac:dyDescent="0.2">
      <c r="B45" s="241"/>
      <c r="C45" s="241"/>
      <c r="D45" s="281"/>
    </row>
    <row r="46" spans="1:16" x14ac:dyDescent="0.2">
      <c r="C46" s="241"/>
      <c r="D46" s="281"/>
    </row>
    <row r="47" spans="1:16" x14ac:dyDescent="0.2">
      <c r="D47" s="281"/>
    </row>
    <row r="48" spans="1:16" x14ac:dyDescent="0.2">
      <c r="D48" s="281"/>
    </row>
    <row r="49" spans="1:17" x14ac:dyDescent="0.2">
      <c r="D49" s="281"/>
    </row>
    <row r="50" spans="1:17" x14ac:dyDescent="0.2">
      <c r="D50" s="281"/>
    </row>
    <row r="51" spans="1:17" s="281" customFormat="1" x14ac:dyDescent="0.2">
      <c r="A51" s="241"/>
      <c r="H51" s="282"/>
      <c r="I51" s="287"/>
      <c r="J51" s="288"/>
      <c r="K51" s="282"/>
      <c r="L51" s="284"/>
      <c r="M51" s="285"/>
      <c r="N51" s="286"/>
      <c r="O51" s="286"/>
      <c r="P51" s="286"/>
      <c r="Q51" s="241"/>
    </row>
    <row r="52" spans="1:17" s="281" customFormat="1" x14ac:dyDescent="0.2">
      <c r="A52" s="241"/>
      <c r="H52" s="282"/>
      <c r="I52" s="287"/>
      <c r="J52" s="288"/>
      <c r="K52" s="282"/>
      <c r="L52" s="284"/>
      <c r="M52" s="285"/>
      <c r="N52" s="286"/>
      <c r="O52" s="286"/>
      <c r="P52" s="286"/>
      <c r="Q52" s="241"/>
    </row>
    <row r="53" spans="1:17" s="281" customFormat="1" x14ac:dyDescent="0.2">
      <c r="A53" s="241"/>
      <c r="H53" s="282"/>
      <c r="I53" s="287"/>
      <c r="J53" s="288"/>
      <c r="K53" s="282"/>
      <c r="L53" s="284"/>
      <c r="M53" s="285"/>
      <c r="N53" s="286"/>
      <c r="O53" s="286"/>
      <c r="P53" s="286"/>
      <c r="Q53" s="241"/>
    </row>
    <row r="54" spans="1:17" s="281" customFormat="1" x14ac:dyDescent="0.2">
      <c r="A54" s="241"/>
      <c r="H54" s="282"/>
      <c r="I54" s="287"/>
      <c r="J54" s="288"/>
      <c r="K54" s="282"/>
      <c r="L54" s="284"/>
      <c r="M54" s="285"/>
      <c r="N54" s="286"/>
      <c r="O54" s="286"/>
      <c r="P54" s="286"/>
      <c r="Q54" s="241"/>
    </row>
    <row r="55" spans="1:17" s="281" customFormat="1" x14ac:dyDescent="0.2">
      <c r="A55" s="241"/>
      <c r="H55" s="282"/>
      <c r="I55" s="287"/>
      <c r="J55" s="288"/>
      <c r="K55" s="282"/>
      <c r="L55" s="284"/>
      <c r="M55" s="285"/>
      <c r="N55" s="286"/>
      <c r="O55" s="286"/>
      <c r="P55" s="286"/>
      <c r="Q55" s="241"/>
    </row>
    <row r="56" spans="1:17" s="281" customFormat="1" x14ac:dyDescent="0.2">
      <c r="A56" s="241"/>
      <c r="H56" s="282"/>
      <c r="I56" s="287"/>
      <c r="J56" s="288"/>
      <c r="K56" s="282"/>
      <c r="L56" s="284"/>
      <c r="M56" s="285"/>
      <c r="N56" s="286"/>
      <c r="O56" s="286"/>
      <c r="P56" s="286"/>
      <c r="Q56" s="241"/>
    </row>
    <row r="57" spans="1:17" s="281" customFormat="1" x14ac:dyDescent="0.2">
      <c r="A57" s="241"/>
      <c r="H57" s="282"/>
      <c r="I57" s="287"/>
      <c r="J57" s="288"/>
      <c r="K57" s="282"/>
      <c r="L57" s="284"/>
      <c r="M57" s="285"/>
      <c r="N57" s="286"/>
      <c r="O57" s="286"/>
      <c r="P57" s="286"/>
      <c r="Q57" s="241"/>
    </row>
    <row r="58" spans="1:17" s="281" customFormat="1" x14ac:dyDescent="0.2">
      <c r="A58" s="241"/>
      <c r="H58" s="282"/>
      <c r="I58" s="287"/>
      <c r="J58" s="288"/>
      <c r="K58" s="282"/>
      <c r="L58" s="284"/>
      <c r="M58" s="285"/>
      <c r="N58" s="286"/>
      <c r="O58" s="286"/>
      <c r="P58" s="286"/>
      <c r="Q58" s="241"/>
    </row>
    <row r="59" spans="1:17" s="281" customFormat="1" x14ac:dyDescent="0.2">
      <c r="A59" s="241"/>
      <c r="H59" s="282"/>
      <c r="I59" s="287"/>
      <c r="J59" s="288"/>
      <c r="K59" s="282"/>
      <c r="L59" s="284"/>
      <c r="M59" s="285"/>
      <c r="N59" s="286"/>
      <c r="O59" s="286"/>
      <c r="P59" s="286"/>
      <c r="Q59" s="241"/>
    </row>
    <row r="60" spans="1:17" s="281" customFormat="1" x14ac:dyDescent="0.2">
      <c r="A60" s="241"/>
      <c r="H60" s="282"/>
      <c r="I60" s="287"/>
      <c r="J60" s="288"/>
      <c r="K60" s="282"/>
      <c r="L60" s="284"/>
      <c r="M60" s="285"/>
      <c r="N60" s="286"/>
      <c r="O60" s="286"/>
      <c r="P60" s="286"/>
      <c r="Q60" s="241"/>
    </row>
    <row r="61" spans="1:17" s="281" customFormat="1" x14ac:dyDescent="0.2">
      <c r="A61" s="241"/>
      <c r="H61" s="282"/>
      <c r="I61" s="287"/>
      <c r="J61" s="288"/>
      <c r="K61" s="282"/>
      <c r="L61" s="284"/>
      <c r="M61" s="285"/>
      <c r="N61" s="286"/>
      <c r="O61" s="286"/>
      <c r="P61" s="286"/>
      <c r="Q61" s="241"/>
    </row>
    <row r="62" spans="1:17" s="281" customFormat="1" x14ac:dyDescent="0.2">
      <c r="A62" s="241"/>
      <c r="H62" s="282"/>
      <c r="I62" s="287"/>
      <c r="J62" s="288"/>
      <c r="K62" s="282"/>
      <c r="L62" s="284"/>
      <c r="M62" s="285"/>
      <c r="N62" s="286"/>
      <c r="O62" s="286"/>
      <c r="P62" s="286"/>
      <c r="Q62" s="241"/>
    </row>
    <row r="63" spans="1:17" s="281" customFormat="1" x14ac:dyDescent="0.2">
      <c r="A63" s="241"/>
      <c r="H63" s="282"/>
      <c r="I63" s="287"/>
      <c r="J63" s="288"/>
      <c r="K63" s="282"/>
      <c r="L63" s="284"/>
      <c r="M63" s="285"/>
      <c r="N63" s="286"/>
      <c r="O63" s="286"/>
      <c r="P63" s="286"/>
      <c r="Q63" s="241"/>
    </row>
    <row r="64" spans="1:17" s="281" customFormat="1" x14ac:dyDescent="0.2">
      <c r="A64" s="241"/>
      <c r="H64" s="282"/>
      <c r="I64" s="287"/>
      <c r="J64" s="288"/>
      <c r="K64" s="282"/>
      <c r="L64" s="284"/>
      <c r="M64" s="285"/>
      <c r="N64" s="286"/>
      <c r="O64" s="286"/>
      <c r="P64" s="286"/>
      <c r="Q64" s="241"/>
    </row>
    <row r="65" spans="1:17" s="281" customFormat="1" x14ac:dyDescent="0.2">
      <c r="A65" s="241"/>
      <c r="H65" s="282"/>
      <c r="I65" s="287"/>
      <c r="J65" s="288"/>
      <c r="K65" s="282"/>
      <c r="L65" s="284"/>
      <c r="M65" s="285"/>
      <c r="N65" s="286"/>
      <c r="O65" s="286"/>
      <c r="P65" s="286"/>
      <c r="Q65" s="241"/>
    </row>
    <row r="66" spans="1:17" s="281" customFormat="1" x14ac:dyDescent="0.2">
      <c r="A66" s="241"/>
      <c r="H66" s="282"/>
      <c r="I66" s="287"/>
      <c r="J66" s="288"/>
      <c r="K66" s="282"/>
      <c r="L66" s="284"/>
      <c r="M66" s="285"/>
      <c r="N66" s="286"/>
      <c r="O66" s="286"/>
      <c r="P66" s="286"/>
      <c r="Q66" s="241"/>
    </row>
    <row r="67" spans="1:17" s="281" customFormat="1" x14ac:dyDescent="0.2">
      <c r="A67" s="241"/>
      <c r="H67" s="282"/>
      <c r="I67" s="287"/>
      <c r="J67" s="288"/>
      <c r="K67" s="282"/>
      <c r="L67" s="284"/>
      <c r="M67" s="285"/>
      <c r="N67" s="286"/>
      <c r="O67" s="286"/>
      <c r="P67" s="286"/>
      <c r="Q67" s="241"/>
    </row>
    <row r="68" spans="1:17" s="281" customFormat="1" x14ac:dyDescent="0.2">
      <c r="A68" s="241"/>
      <c r="H68" s="282"/>
      <c r="I68" s="287"/>
      <c r="J68" s="288"/>
      <c r="K68" s="282"/>
      <c r="L68" s="284"/>
      <c r="M68" s="285"/>
      <c r="N68" s="286"/>
      <c r="O68" s="286"/>
      <c r="P68" s="286"/>
      <c r="Q68" s="241"/>
    </row>
    <row r="69" spans="1:17" s="281" customFormat="1" x14ac:dyDescent="0.2">
      <c r="A69" s="241"/>
      <c r="H69" s="282"/>
      <c r="I69" s="287"/>
      <c r="J69" s="288"/>
      <c r="K69" s="282"/>
      <c r="L69" s="284"/>
      <c r="M69" s="285"/>
      <c r="N69" s="286"/>
      <c r="O69" s="286"/>
      <c r="P69" s="286"/>
      <c r="Q69" s="241"/>
    </row>
    <row r="70" spans="1:17" s="281" customFormat="1" x14ac:dyDescent="0.2">
      <c r="A70" s="241"/>
      <c r="H70" s="282"/>
      <c r="I70" s="287"/>
      <c r="J70" s="288"/>
      <c r="K70" s="282"/>
      <c r="L70" s="284"/>
      <c r="M70" s="285"/>
      <c r="N70" s="286"/>
      <c r="O70" s="286"/>
      <c r="P70" s="286"/>
      <c r="Q70" s="241"/>
    </row>
    <row r="71" spans="1:17" s="281" customFormat="1" x14ac:dyDescent="0.2">
      <c r="A71" s="241"/>
      <c r="H71" s="282"/>
      <c r="I71" s="287"/>
      <c r="J71" s="288"/>
      <c r="K71" s="282"/>
      <c r="L71" s="284"/>
      <c r="M71" s="285"/>
      <c r="N71" s="286"/>
      <c r="O71" s="286"/>
      <c r="P71" s="286"/>
      <c r="Q71" s="241"/>
    </row>
    <row r="72" spans="1:17" s="281" customFormat="1" x14ac:dyDescent="0.2">
      <c r="A72" s="241"/>
      <c r="H72" s="282"/>
      <c r="I72" s="287"/>
      <c r="J72" s="288"/>
      <c r="K72" s="282"/>
      <c r="L72" s="284"/>
      <c r="M72" s="285"/>
      <c r="N72" s="286"/>
      <c r="O72" s="286"/>
      <c r="P72" s="286"/>
      <c r="Q72" s="241"/>
    </row>
    <row r="73" spans="1:17" s="281" customFormat="1" x14ac:dyDescent="0.2">
      <c r="A73" s="241"/>
      <c r="H73" s="282"/>
      <c r="I73" s="287"/>
      <c r="J73" s="288"/>
      <c r="K73" s="282"/>
      <c r="L73" s="284"/>
      <c r="M73" s="285"/>
      <c r="N73" s="286"/>
      <c r="O73" s="286"/>
      <c r="P73" s="286"/>
      <c r="Q73" s="241"/>
    </row>
    <row r="74" spans="1:17" s="281" customFormat="1" x14ac:dyDescent="0.2">
      <c r="A74" s="241"/>
      <c r="H74" s="282"/>
      <c r="I74" s="287"/>
      <c r="J74" s="288"/>
      <c r="K74" s="282"/>
      <c r="L74" s="284"/>
      <c r="M74" s="285"/>
      <c r="N74" s="286"/>
      <c r="O74" s="286"/>
      <c r="P74" s="286"/>
      <c r="Q74" s="241"/>
    </row>
    <row r="75" spans="1:17" s="281" customFormat="1" x14ac:dyDescent="0.2">
      <c r="A75" s="241"/>
      <c r="H75" s="282"/>
      <c r="I75" s="287"/>
      <c r="J75" s="288"/>
      <c r="K75" s="282"/>
      <c r="L75" s="284"/>
      <c r="M75" s="285"/>
      <c r="N75" s="286"/>
      <c r="O75" s="286"/>
      <c r="P75" s="286"/>
      <c r="Q75" s="241"/>
    </row>
    <row r="76" spans="1:17" s="281" customFormat="1" x14ac:dyDescent="0.2">
      <c r="A76" s="241"/>
      <c r="H76" s="282"/>
      <c r="I76" s="287"/>
      <c r="J76" s="288"/>
      <c r="K76" s="282"/>
      <c r="L76" s="284"/>
      <c r="M76" s="285"/>
      <c r="N76" s="286"/>
      <c r="O76" s="286"/>
      <c r="P76" s="286"/>
      <c r="Q76" s="241"/>
    </row>
    <row r="77" spans="1:17" s="281" customFormat="1" x14ac:dyDescent="0.2">
      <c r="A77" s="241"/>
      <c r="H77" s="282"/>
      <c r="I77" s="287"/>
      <c r="J77" s="288"/>
      <c r="K77" s="282"/>
      <c r="L77" s="284"/>
      <c r="M77" s="285"/>
      <c r="N77" s="286"/>
      <c r="O77" s="286"/>
      <c r="P77" s="286"/>
      <c r="Q77" s="241"/>
    </row>
    <row r="78" spans="1:17" s="281" customFormat="1" x14ac:dyDescent="0.2">
      <c r="A78" s="241"/>
      <c r="H78" s="282"/>
      <c r="I78" s="287"/>
      <c r="J78" s="288"/>
      <c r="K78" s="282"/>
      <c r="L78" s="284"/>
      <c r="M78" s="285"/>
      <c r="N78" s="286"/>
      <c r="O78" s="286"/>
      <c r="P78" s="286"/>
      <c r="Q78" s="241"/>
    </row>
    <row r="79" spans="1:17" s="281" customFormat="1" x14ac:dyDescent="0.2">
      <c r="A79" s="241"/>
      <c r="H79" s="282"/>
      <c r="I79" s="287"/>
      <c r="J79" s="288"/>
      <c r="K79" s="282"/>
      <c r="L79" s="284"/>
      <c r="M79" s="285"/>
      <c r="N79" s="286"/>
      <c r="O79" s="286"/>
      <c r="P79" s="286"/>
      <c r="Q79" s="241"/>
    </row>
    <row r="80" spans="1:17" s="281" customFormat="1" x14ac:dyDescent="0.2">
      <c r="A80" s="241"/>
      <c r="H80" s="282"/>
      <c r="I80" s="287"/>
      <c r="J80" s="288"/>
      <c r="K80" s="282"/>
      <c r="L80" s="284"/>
      <c r="M80" s="285"/>
      <c r="N80" s="286"/>
      <c r="O80" s="286"/>
      <c r="P80" s="286"/>
      <c r="Q80" s="241"/>
    </row>
    <row r="81" spans="1:17" s="281" customFormat="1" x14ac:dyDescent="0.2">
      <c r="A81" s="241"/>
      <c r="H81" s="282"/>
      <c r="I81" s="287"/>
      <c r="J81" s="288"/>
      <c r="K81" s="282"/>
      <c r="L81" s="284"/>
      <c r="M81" s="285"/>
      <c r="N81" s="286"/>
      <c r="O81" s="286"/>
      <c r="P81" s="286"/>
      <c r="Q81" s="241"/>
    </row>
    <row r="82" spans="1:17" s="281" customFormat="1" x14ac:dyDescent="0.2">
      <c r="A82" s="241"/>
      <c r="H82" s="282"/>
      <c r="I82" s="287"/>
      <c r="J82" s="288"/>
      <c r="K82" s="282"/>
      <c r="L82" s="284"/>
      <c r="M82" s="285"/>
      <c r="N82" s="286"/>
      <c r="O82" s="286"/>
      <c r="P82" s="286"/>
      <c r="Q82" s="241"/>
    </row>
    <row r="83" spans="1:17" s="281" customFormat="1" x14ac:dyDescent="0.2">
      <c r="A83" s="241"/>
      <c r="H83" s="282"/>
      <c r="I83" s="287"/>
      <c r="J83" s="288"/>
      <c r="K83" s="282"/>
      <c r="L83" s="284"/>
      <c r="M83" s="285"/>
      <c r="N83" s="286"/>
      <c r="O83" s="286"/>
      <c r="P83" s="286"/>
      <c r="Q83" s="241"/>
    </row>
    <row r="84" spans="1:17" s="281" customFormat="1" x14ac:dyDescent="0.2">
      <c r="A84" s="241"/>
      <c r="H84" s="282"/>
      <c r="I84" s="287"/>
      <c r="J84" s="288"/>
      <c r="K84" s="282"/>
      <c r="L84" s="284"/>
      <c r="M84" s="285"/>
      <c r="N84" s="286"/>
      <c r="O84" s="286"/>
      <c r="P84" s="286"/>
      <c r="Q84" s="241"/>
    </row>
    <row r="85" spans="1:17" s="281" customFormat="1" x14ac:dyDescent="0.2">
      <c r="A85" s="241"/>
      <c r="H85" s="282"/>
      <c r="I85" s="287"/>
      <c r="J85" s="288"/>
      <c r="K85" s="282"/>
      <c r="L85" s="284"/>
      <c r="M85" s="285"/>
      <c r="N85" s="286"/>
      <c r="O85" s="286"/>
      <c r="P85" s="286"/>
      <c r="Q85" s="241"/>
    </row>
    <row r="86" spans="1:17" s="281" customFormat="1" x14ac:dyDescent="0.2">
      <c r="A86" s="241"/>
      <c r="H86" s="282"/>
      <c r="I86" s="287"/>
      <c r="J86" s="288"/>
      <c r="K86" s="282"/>
      <c r="L86" s="284"/>
      <c r="M86" s="285"/>
      <c r="N86" s="286"/>
      <c r="O86" s="286"/>
      <c r="P86" s="286"/>
      <c r="Q86" s="241"/>
    </row>
    <row r="87" spans="1:17" s="281" customFormat="1" x14ac:dyDescent="0.2">
      <c r="A87" s="241"/>
      <c r="H87" s="282"/>
      <c r="I87" s="287"/>
      <c r="J87" s="288"/>
      <c r="K87" s="282"/>
      <c r="L87" s="284"/>
      <c r="M87" s="285"/>
      <c r="N87" s="286"/>
      <c r="O87" s="286"/>
      <c r="P87" s="286"/>
      <c r="Q87" s="241"/>
    </row>
    <row r="88" spans="1:17" s="281" customFormat="1" x14ac:dyDescent="0.2">
      <c r="A88" s="241"/>
      <c r="H88" s="282"/>
      <c r="I88" s="287"/>
      <c r="J88" s="288"/>
      <c r="K88" s="282"/>
      <c r="L88" s="284"/>
      <c r="M88" s="285"/>
      <c r="N88" s="286"/>
      <c r="O88" s="286"/>
      <c r="P88" s="286"/>
      <c r="Q88" s="241"/>
    </row>
    <row r="89" spans="1:17" s="281" customFormat="1" x14ac:dyDescent="0.2">
      <c r="A89" s="241"/>
      <c r="H89" s="282"/>
      <c r="I89" s="287"/>
      <c r="J89" s="288"/>
      <c r="K89" s="282"/>
      <c r="L89" s="284"/>
      <c r="M89" s="285"/>
      <c r="N89" s="286"/>
      <c r="O89" s="286"/>
      <c r="P89" s="286"/>
      <c r="Q89" s="241"/>
    </row>
    <row r="90" spans="1:17" s="281" customFormat="1" x14ac:dyDescent="0.2">
      <c r="A90" s="241"/>
      <c r="H90" s="282"/>
      <c r="I90" s="287"/>
      <c r="J90" s="288"/>
      <c r="K90" s="282"/>
      <c r="L90" s="284"/>
      <c r="M90" s="285"/>
      <c r="N90" s="286"/>
      <c r="O90" s="286"/>
      <c r="P90" s="286"/>
      <c r="Q90" s="241"/>
    </row>
    <row r="91" spans="1:17" s="281" customFormat="1" x14ac:dyDescent="0.2">
      <c r="A91" s="241"/>
      <c r="H91" s="282"/>
      <c r="I91" s="287"/>
      <c r="J91" s="288"/>
      <c r="K91" s="282"/>
      <c r="L91" s="284"/>
      <c r="M91" s="285"/>
      <c r="N91" s="286"/>
      <c r="O91" s="286"/>
      <c r="P91" s="286"/>
      <c r="Q91" s="241"/>
    </row>
    <row r="92" spans="1:17" s="281" customFormat="1" x14ac:dyDescent="0.2">
      <c r="A92" s="241"/>
      <c r="H92" s="282"/>
      <c r="I92" s="287"/>
      <c r="J92" s="288"/>
      <c r="K92" s="282"/>
      <c r="L92" s="284"/>
      <c r="M92" s="285"/>
      <c r="N92" s="286"/>
      <c r="O92" s="286"/>
      <c r="P92" s="286"/>
      <c r="Q92" s="241"/>
    </row>
    <row r="93" spans="1:17" s="281" customFormat="1" x14ac:dyDescent="0.2">
      <c r="A93" s="241"/>
      <c r="H93" s="282"/>
      <c r="I93" s="287"/>
      <c r="J93" s="288"/>
      <c r="K93" s="282"/>
      <c r="L93" s="284"/>
      <c r="M93" s="285"/>
      <c r="N93" s="286"/>
      <c r="O93" s="286"/>
      <c r="P93" s="286"/>
      <c r="Q93" s="241"/>
    </row>
    <row r="94" spans="1:17" s="281" customFormat="1" x14ac:dyDescent="0.2">
      <c r="A94" s="241"/>
      <c r="H94" s="282"/>
      <c r="I94" s="287"/>
      <c r="J94" s="288"/>
      <c r="K94" s="282"/>
      <c r="L94" s="284"/>
      <c r="M94" s="285"/>
      <c r="N94" s="286"/>
      <c r="O94" s="286"/>
      <c r="P94" s="286"/>
      <c r="Q94" s="241"/>
    </row>
    <row r="95" spans="1:17" s="281" customFormat="1" x14ac:dyDescent="0.2">
      <c r="A95" s="241"/>
      <c r="H95" s="282"/>
      <c r="I95" s="287"/>
      <c r="J95" s="288"/>
      <c r="K95" s="282"/>
      <c r="L95" s="284"/>
      <c r="M95" s="285"/>
      <c r="N95" s="286"/>
      <c r="O95" s="286"/>
      <c r="P95" s="286"/>
      <c r="Q95" s="241"/>
    </row>
    <row r="96" spans="1:17" s="281" customFormat="1" x14ac:dyDescent="0.2">
      <c r="A96" s="241"/>
      <c r="H96" s="282"/>
      <c r="I96" s="287"/>
      <c r="J96" s="288"/>
      <c r="K96" s="282"/>
      <c r="L96" s="284"/>
      <c r="M96" s="285"/>
      <c r="N96" s="286"/>
      <c r="O96" s="286"/>
      <c r="P96" s="286"/>
      <c r="Q96" s="241"/>
    </row>
    <row r="97" spans="1:17" s="281" customFormat="1" x14ac:dyDescent="0.2">
      <c r="A97" s="241"/>
      <c r="H97" s="282"/>
      <c r="I97" s="287"/>
      <c r="J97" s="288"/>
      <c r="K97" s="282"/>
      <c r="L97" s="284"/>
      <c r="M97" s="285"/>
      <c r="N97" s="286"/>
      <c r="O97" s="286"/>
      <c r="P97" s="286"/>
      <c r="Q97" s="241"/>
    </row>
    <row r="98" spans="1:17" s="281" customFormat="1" x14ac:dyDescent="0.2">
      <c r="A98" s="241"/>
      <c r="H98" s="282"/>
      <c r="I98" s="287"/>
      <c r="J98" s="288"/>
      <c r="K98" s="282"/>
      <c r="L98" s="284"/>
      <c r="M98" s="285"/>
      <c r="N98" s="286"/>
      <c r="O98" s="286"/>
      <c r="P98" s="286"/>
      <c r="Q98" s="241"/>
    </row>
    <row r="99" spans="1:17" s="281" customFormat="1" x14ac:dyDescent="0.2">
      <c r="A99" s="241"/>
      <c r="H99" s="282"/>
      <c r="I99" s="287"/>
      <c r="J99" s="288"/>
      <c r="K99" s="282"/>
      <c r="L99" s="284"/>
      <c r="M99" s="285"/>
      <c r="N99" s="286"/>
      <c r="O99" s="286"/>
      <c r="P99" s="286"/>
      <c r="Q99" s="241"/>
    </row>
    <row r="100" spans="1:17" s="281" customFormat="1" x14ac:dyDescent="0.2">
      <c r="A100" s="241"/>
      <c r="H100" s="282"/>
      <c r="I100" s="287"/>
      <c r="J100" s="288"/>
      <c r="K100" s="282"/>
      <c r="L100" s="284"/>
      <c r="M100" s="285"/>
      <c r="N100" s="286"/>
      <c r="O100" s="286"/>
      <c r="P100" s="286"/>
      <c r="Q100" s="241"/>
    </row>
    <row r="101" spans="1:17" s="281" customFormat="1" x14ac:dyDescent="0.2">
      <c r="A101" s="241"/>
      <c r="H101" s="282"/>
      <c r="I101" s="287"/>
      <c r="J101" s="288"/>
      <c r="K101" s="282"/>
      <c r="L101" s="284"/>
      <c r="M101" s="285"/>
      <c r="N101" s="286"/>
      <c r="O101" s="286"/>
      <c r="P101" s="286"/>
      <c r="Q101" s="241"/>
    </row>
    <row r="102" spans="1:17" s="281" customFormat="1" x14ac:dyDescent="0.2">
      <c r="A102" s="241"/>
      <c r="H102" s="282"/>
      <c r="I102" s="287"/>
      <c r="J102" s="288"/>
      <c r="K102" s="282"/>
      <c r="L102" s="284"/>
      <c r="M102" s="285"/>
      <c r="N102" s="286"/>
      <c r="O102" s="286"/>
      <c r="P102" s="286"/>
      <c r="Q102" s="241"/>
    </row>
    <row r="103" spans="1:17" s="281" customFormat="1" x14ac:dyDescent="0.2">
      <c r="A103" s="241"/>
      <c r="H103" s="282"/>
      <c r="I103" s="287"/>
      <c r="J103" s="288"/>
      <c r="K103" s="282"/>
      <c r="L103" s="284"/>
      <c r="M103" s="285"/>
      <c r="N103" s="286"/>
      <c r="O103" s="286"/>
      <c r="P103" s="286"/>
      <c r="Q103" s="241"/>
    </row>
    <row r="104" spans="1:17" s="281" customFormat="1" x14ac:dyDescent="0.2">
      <c r="A104" s="241"/>
      <c r="H104" s="282"/>
      <c r="I104" s="287"/>
      <c r="J104" s="288"/>
      <c r="K104" s="282"/>
      <c r="L104" s="284"/>
      <c r="M104" s="285"/>
      <c r="N104" s="286"/>
      <c r="O104" s="286"/>
      <c r="P104" s="286"/>
      <c r="Q104" s="241"/>
    </row>
    <row r="105" spans="1:17" s="281" customFormat="1" x14ac:dyDescent="0.2">
      <c r="A105" s="241"/>
      <c r="H105" s="282"/>
      <c r="I105" s="287"/>
      <c r="J105" s="288"/>
      <c r="K105" s="282"/>
      <c r="L105" s="284"/>
      <c r="M105" s="285"/>
      <c r="N105" s="286"/>
      <c r="O105" s="286"/>
      <c r="P105" s="286"/>
      <c r="Q105" s="241"/>
    </row>
    <row r="106" spans="1:17" s="281" customFormat="1" x14ac:dyDescent="0.2">
      <c r="A106" s="241"/>
      <c r="H106" s="282"/>
      <c r="I106" s="287"/>
      <c r="J106" s="288"/>
      <c r="K106" s="282"/>
      <c r="L106" s="284"/>
      <c r="M106" s="285"/>
      <c r="N106" s="286"/>
      <c r="O106" s="286"/>
      <c r="P106" s="286"/>
      <c r="Q106" s="241"/>
    </row>
    <row r="107" spans="1:17" s="281" customFormat="1" x14ac:dyDescent="0.2">
      <c r="A107" s="241"/>
      <c r="H107" s="282"/>
      <c r="I107" s="287"/>
      <c r="J107" s="288"/>
      <c r="K107" s="282"/>
      <c r="L107" s="284"/>
      <c r="M107" s="285"/>
      <c r="N107" s="286"/>
      <c r="O107" s="286"/>
      <c r="P107" s="286"/>
      <c r="Q107" s="241"/>
    </row>
    <row r="108" spans="1:17" s="281" customFormat="1" x14ac:dyDescent="0.2">
      <c r="A108" s="241"/>
      <c r="H108" s="282"/>
      <c r="I108" s="287"/>
      <c r="J108" s="288"/>
      <c r="K108" s="282"/>
      <c r="L108" s="284"/>
      <c r="M108" s="285"/>
      <c r="N108" s="286"/>
      <c r="O108" s="286"/>
      <c r="P108" s="286"/>
      <c r="Q108" s="241"/>
    </row>
    <row r="109" spans="1:17" s="281" customFormat="1" x14ac:dyDescent="0.2">
      <c r="A109" s="241"/>
      <c r="H109" s="282"/>
      <c r="I109" s="287"/>
      <c r="J109" s="288"/>
      <c r="K109" s="282"/>
      <c r="L109" s="284"/>
      <c r="M109" s="285"/>
      <c r="N109" s="286"/>
      <c r="O109" s="286"/>
      <c r="P109" s="286"/>
      <c r="Q109" s="241"/>
    </row>
    <row r="110" spans="1:17" s="281" customFormat="1" x14ac:dyDescent="0.2">
      <c r="A110" s="241"/>
      <c r="H110" s="282"/>
      <c r="I110" s="287"/>
      <c r="J110" s="288"/>
      <c r="K110" s="282"/>
      <c r="L110" s="284"/>
      <c r="M110" s="285"/>
      <c r="N110" s="286"/>
      <c r="O110" s="286"/>
      <c r="P110" s="286"/>
      <c r="Q110" s="241"/>
    </row>
    <row r="111" spans="1:17" s="281" customFormat="1" x14ac:dyDescent="0.2">
      <c r="A111" s="241"/>
      <c r="H111" s="282"/>
      <c r="I111" s="287"/>
      <c r="J111" s="288"/>
      <c r="K111" s="282"/>
      <c r="L111" s="284"/>
      <c r="M111" s="285"/>
      <c r="N111" s="286"/>
      <c r="O111" s="286"/>
      <c r="P111" s="286"/>
      <c r="Q111" s="241"/>
    </row>
    <row r="112" spans="1:17" s="281" customFormat="1" x14ac:dyDescent="0.2">
      <c r="A112" s="241"/>
      <c r="H112" s="282"/>
      <c r="I112" s="287"/>
      <c r="J112" s="288"/>
      <c r="K112" s="282"/>
      <c r="L112" s="284"/>
      <c r="M112" s="285"/>
      <c r="N112" s="286"/>
      <c r="O112" s="286"/>
      <c r="P112" s="286"/>
      <c r="Q112" s="241"/>
    </row>
    <row r="113" spans="1:17" s="281" customFormat="1" x14ac:dyDescent="0.2">
      <c r="A113" s="241"/>
      <c r="H113" s="282"/>
      <c r="I113" s="287"/>
      <c r="J113" s="288"/>
      <c r="K113" s="282"/>
      <c r="L113" s="284"/>
      <c r="M113" s="285"/>
      <c r="N113" s="286"/>
      <c r="O113" s="286"/>
      <c r="P113" s="286"/>
      <c r="Q113" s="241"/>
    </row>
    <row r="114" spans="1:17" s="281" customFormat="1" x14ac:dyDescent="0.2">
      <c r="A114" s="241"/>
      <c r="H114" s="282"/>
      <c r="I114" s="287"/>
      <c r="J114" s="288"/>
      <c r="K114" s="282"/>
      <c r="L114" s="284"/>
      <c r="M114" s="285"/>
      <c r="N114" s="286"/>
      <c r="O114" s="286"/>
      <c r="P114" s="286"/>
      <c r="Q114" s="241"/>
    </row>
    <row r="115" spans="1:17" s="281" customFormat="1" x14ac:dyDescent="0.2">
      <c r="A115" s="241"/>
      <c r="H115" s="282"/>
      <c r="I115" s="287"/>
      <c r="J115" s="288"/>
      <c r="K115" s="282"/>
      <c r="L115" s="284"/>
      <c r="M115" s="285"/>
      <c r="N115" s="286"/>
      <c r="O115" s="286"/>
      <c r="P115" s="286"/>
      <c r="Q115" s="241"/>
    </row>
    <row r="116" spans="1:17" s="281" customFormat="1" x14ac:dyDescent="0.2">
      <c r="A116" s="241"/>
      <c r="H116" s="282"/>
      <c r="I116" s="287"/>
      <c r="J116" s="288"/>
      <c r="K116" s="282"/>
      <c r="L116" s="284"/>
      <c r="M116" s="285"/>
      <c r="N116" s="286"/>
      <c r="O116" s="286"/>
      <c r="P116" s="286"/>
      <c r="Q116" s="241"/>
    </row>
    <row r="117" spans="1:17" s="281" customFormat="1" x14ac:dyDescent="0.2">
      <c r="A117" s="241"/>
      <c r="H117" s="282"/>
      <c r="I117" s="287"/>
      <c r="J117" s="288"/>
      <c r="K117" s="282"/>
      <c r="L117" s="284"/>
      <c r="M117" s="285"/>
      <c r="N117" s="286"/>
      <c r="O117" s="286"/>
      <c r="P117" s="286"/>
      <c r="Q117" s="241"/>
    </row>
    <row r="118" spans="1:17" s="281" customFormat="1" x14ac:dyDescent="0.2">
      <c r="A118" s="241"/>
      <c r="H118" s="282"/>
      <c r="I118" s="287"/>
      <c r="J118" s="288"/>
      <c r="K118" s="282"/>
      <c r="L118" s="284"/>
      <c r="M118" s="285"/>
      <c r="N118" s="286"/>
      <c r="O118" s="286"/>
      <c r="P118" s="286"/>
      <c r="Q118" s="241"/>
    </row>
    <row r="119" spans="1:17" s="281" customFormat="1" x14ac:dyDescent="0.2">
      <c r="A119" s="241"/>
      <c r="H119" s="282"/>
      <c r="I119" s="287"/>
      <c r="J119" s="288"/>
      <c r="K119" s="282"/>
      <c r="L119" s="284"/>
      <c r="M119" s="285"/>
      <c r="N119" s="286"/>
      <c r="O119" s="286"/>
      <c r="P119" s="286"/>
      <c r="Q119" s="241"/>
    </row>
    <row r="120" spans="1:17" s="281" customFormat="1" x14ac:dyDescent="0.2">
      <c r="A120" s="241"/>
      <c r="H120" s="282"/>
      <c r="I120" s="287"/>
      <c r="J120" s="288"/>
      <c r="K120" s="282"/>
      <c r="L120" s="284"/>
      <c r="M120" s="285"/>
      <c r="N120" s="286"/>
      <c r="O120" s="286"/>
      <c r="P120" s="286"/>
      <c r="Q120" s="241"/>
    </row>
    <row r="121" spans="1:17" s="281" customFormat="1" x14ac:dyDescent="0.2">
      <c r="A121" s="241"/>
      <c r="H121" s="282"/>
      <c r="I121" s="287"/>
      <c r="J121" s="288"/>
      <c r="K121" s="282"/>
      <c r="L121" s="284"/>
      <c r="M121" s="285"/>
      <c r="N121" s="286"/>
      <c r="O121" s="286"/>
      <c r="P121" s="286"/>
      <c r="Q121" s="241"/>
    </row>
    <row r="122" spans="1:17" s="281" customFormat="1" x14ac:dyDescent="0.2">
      <c r="A122" s="241"/>
      <c r="H122" s="282"/>
      <c r="I122" s="287"/>
      <c r="J122" s="288"/>
      <c r="K122" s="282"/>
      <c r="L122" s="284"/>
      <c r="M122" s="285"/>
      <c r="N122" s="286"/>
      <c r="O122" s="286"/>
      <c r="P122" s="286"/>
      <c r="Q122" s="241"/>
    </row>
    <row r="123" spans="1:17" s="281" customFormat="1" x14ac:dyDescent="0.2">
      <c r="A123" s="241"/>
      <c r="H123" s="282"/>
      <c r="I123" s="287"/>
      <c r="J123" s="288"/>
      <c r="K123" s="282"/>
      <c r="L123" s="284"/>
      <c r="M123" s="285"/>
      <c r="N123" s="286"/>
      <c r="O123" s="286"/>
      <c r="P123" s="286"/>
      <c r="Q123" s="241"/>
    </row>
    <row r="124" spans="1:17" s="281" customFormat="1" x14ac:dyDescent="0.2">
      <c r="A124" s="241"/>
      <c r="H124" s="282"/>
      <c r="I124" s="287"/>
      <c r="J124" s="288"/>
      <c r="K124" s="282"/>
      <c r="L124" s="284"/>
      <c r="M124" s="285"/>
      <c r="N124" s="286"/>
      <c r="O124" s="286"/>
      <c r="P124" s="286"/>
      <c r="Q124" s="241"/>
    </row>
    <row r="125" spans="1:17" s="281" customFormat="1" x14ac:dyDescent="0.2">
      <c r="A125" s="241"/>
      <c r="H125" s="282"/>
      <c r="I125" s="287"/>
      <c r="J125" s="288"/>
      <c r="K125" s="282"/>
      <c r="L125" s="284"/>
      <c r="M125" s="285"/>
      <c r="N125" s="286"/>
      <c r="O125" s="286"/>
      <c r="P125" s="286"/>
      <c r="Q125" s="241"/>
    </row>
    <row r="126" spans="1:17" s="281" customFormat="1" x14ac:dyDescent="0.2">
      <c r="A126" s="241"/>
      <c r="H126" s="282"/>
      <c r="I126" s="287"/>
      <c r="J126" s="288"/>
      <c r="K126" s="282"/>
      <c r="L126" s="284"/>
      <c r="M126" s="285"/>
      <c r="N126" s="286"/>
      <c r="O126" s="286"/>
      <c r="P126" s="286"/>
      <c r="Q126" s="241"/>
    </row>
    <row r="127" spans="1:17" s="281" customFormat="1" x14ac:dyDescent="0.2">
      <c r="A127" s="241"/>
      <c r="H127" s="282"/>
      <c r="I127" s="287"/>
      <c r="J127" s="288"/>
      <c r="K127" s="282"/>
      <c r="L127" s="284"/>
      <c r="M127" s="285"/>
      <c r="N127" s="286"/>
      <c r="O127" s="286"/>
      <c r="P127" s="286"/>
      <c r="Q127" s="241"/>
    </row>
    <row r="128" spans="1:17" s="281" customFormat="1" x14ac:dyDescent="0.2">
      <c r="A128" s="241"/>
      <c r="H128" s="282"/>
      <c r="I128" s="287"/>
      <c r="J128" s="288"/>
      <c r="K128" s="282"/>
      <c r="L128" s="284"/>
      <c r="M128" s="285"/>
      <c r="N128" s="286"/>
      <c r="O128" s="286"/>
      <c r="P128" s="286"/>
      <c r="Q128" s="241"/>
    </row>
    <row r="129" spans="1:17" s="281" customFormat="1" x14ac:dyDescent="0.2">
      <c r="A129" s="241"/>
      <c r="H129" s="282"/>
      <c r="I129" s="287"/>
      <c r="J129" s="288"/>
      <c r="K129" s="282"/>
      <c r="L129" s="284"/>
      <c r="M129" s="285"/>
      <c r="N129" s="286"/>
      <c r="O129" s="286"/>
      <c r="P129" s="286"/>
      <c r="Q129" s="241"/>
    </row>
    <row r="130" spans="1:17" s="281" customFormat="1" x14ac:dyDescent="0.2">
      <c r="A130" s="241"/>
      <c r="H130" s="282"/>
      <c r="I130" s="287"/>
      <c r="J130" s="288"/>
      <c r="K130" s="282"/>
      <c r="L130" s="284"/>
      <c r="M130" s="285"/>
      <c r="N130" s="286"/>
      <c r="O130" s="286"/>
      <c r="P130" s="286"/>
      <c r="Q130" s="241"/>
    </row>
    <row r="131" spans="1:17" s="281" customFormat="1" x14ac:dyDescent="0.2">
      <c r="A131" s="241"/>
      <c r="H131" s="282"/>
      <c r="I131" s="287"/>
      <c r="J131" s="288"/>
      <c r="K131" s="282"/>
      <c r="L131" s="284"/>
      <c r="M131" s="285"/>
      <c r="N131" s="286"/>
      <c r="O131" s="286"/>
      <c r="P131" s="286"/>
      <c r="Q131" s="241"/>
    </row>
    <row r="132" spans="1:17" s="281" customFormat="1" x14ac:dyDescent="0.2">
      <c r="A132" s="241"/>
      <c r="H132" s="282"/>
      <c r="I132" s="287"/>
      <c r="J132" s="288"/>
      <c r="K132" s="282"/>
      <c r="L132" s="284"/>
      <c r="M132" s="285"/>
      <c r="N132" s="286"/>
      <c r="O132" s="286"/>
      <c r="P132" s="286"/>
      <c r="Q132" s="241"/>
    </row>
    <row r="133" spans="1:17" s="281" customFormat="1" x14ac:dyDescent="0.2">
      <c r="A133" s="241"/>
      <c r="H133" s="282"/>
      <c r="I133" s="287"/>
      <c r="J133" s="288"/>
      <c r="K133" s="282"/>
      <c r="L133" s="284"/>
      <c r="M133" s="285"/>
      <c r="N133" s="286"/>
      <c r="O133" s="286"/>
      <c r="P133" s="286"/>
      <c r="Q133" s="241"/>
    </row>
    <row r="134" spans="1:17" s="281" customFormat="1" x14ac:dyDescent="0.2">
      <c r="A134" s="241"/>
      <c r="H134" s="282"/>
      <c r="I134" s="287"/>
      <c r="J134" s="288"/>
      <c r="K134" s="282"/>
      <c r="L134" s="284"/>
      <c r="M134" s="285"/>
      <c r="N134" s="286"/>
      <c r="O134" s="286"/>
      <c r="P134" s="286"/>
      <c r="Q134" s="241"/>
    </row>
    <row r="135" spans="1:17" s="281" customFormat="1" x14ac:dyDescent="0.2">
      <c r="A135" s="241"/>
      <c r="H135" s="282"/>
      <c r="I135" s="287"/>
      <c r="J135" s="288"/>
      <c r="K135" s="282"/>
      <c r="L135" s="284"/>
      <c r="M135" s="285"/>
      <c r="N135" s="286"/>
      <c r="O135" s="286"/>
      <c r="P135" s="286"/>
      <c r="Q135" s="241"/>
    </row>
    <row r="136" spans="1:17" s="281" customFormat="1" x14ac:dyDescent="0.2">
      <c r="A136" s="241"/>
      <c r="H136" s="282"/>
      <c r="I136" s="287"/>
      <c r="J136" s="288"/>
      <c r="K136" s="282"/>
      <c r="L136" s="284"/>
      <c r="M136" s="285"/>
      <c r="N136" s="286"/>
      <c r="O136" s="286"/>
      <c r="P136" s="286"/>
      <c r="Q136" s="241"/>
    </row>
    <row r="137" spans="1:17" s="281" customFormat="1" x14ac:dyDescent="0.2">
      <c r="A137" s="241"/>
      <c r="H137" s="282"/>
      <c r="I137" s="287"/>
      <c r="J137" s="288"/>
      <c r="K137" s="282"/>
      <c r="L137" s="284"/>
      <c r="M137" s="285"/>
      <c r="N137" s="286"/>
      <c r="O137" s="286"/>
      <c r="P137" s="286"/>
      <c r="Q137" s="241"/>
    </row>
    <row r="138" spans="1:17" s="281" customFormat="1" x14ac:dyDescent="0.2">
      <c r="A138" s="241"/>
      <c r="H138" s="282"/>
      <c r="I138" s="287"/>
      <c r="J138" s="288"/>
      <c r="K138" s="282"/>
      <c r="L138" s="284"/>
      <c r="M138" s="285"/>
      <c r="N138" s="286"/>
      <c r="O138" s="286"/>
      <c r="P138" s="286"/>
      <c r="Q138" s="241"/>
    </row>
    <row r="139" spans="1:17" s="281" customFormat="1" x14ac:dyDescent="0.2">
      <c r="A139" s="241"/>
      <c r="H139" s="282"/>
      <c r="I139" s="287"/>
      <c r="J139" s="288"/>
      <c r="K139" s="282"/>
      <c r="L139" s="284"/>
      <c r="M139" s="285"/>
      <c r="N139" s="286"/>
      <c r="O139" s="286"/>
      <c r="P139" s="286"/>
      <c r="Q139" s="241"/>
    </row>
    <row r="140" spans="1:17" s="281" customFormat="1" x14ac:dyDescent="0.2">
      <c r="A140" s="241"/>
      <c r="H140" s="282"/>
      <c r="I140" s="287"/>
      <c r="J140" s="288"/>
      <c r="K140" s="282"/>
      <c r="L140" s="284"/>
      <c r="M140" s="285"/>
      <c r="N140" s="286"/>
      <c r="O140" s="286"/>
      <c r="P140" s="286"/>
      <c r="Q140" s="241"/>
    </row>
    <row r="141" spans="1:17" s="281" customFormat="1" x14ac:dyDescent="0.2">
      <c r="A141" s="241"/>
      <c r="H141" s="282"/>
      <c r="I141" s="287"/>
      <c r="J141" s="288"/>
      <c r="K141" s="282"/>
      <c r="L141" s="284"/>
      <c r="M141" s="285"/>
      <c r="N141" s="286"/>
      <c r="O141" s="286"/>
      <c r="P141" s="286"/>
      <c r="Q141" s="241"/>
    </row>
    <row r="142" spans="1:17" s="281" customFormat="1" x14ac:dyDescent="0.2">
      <c r="A142" s="241"/>
      <c r="H142" s="282"/>
      <c r="I142" s="287"/>
      <c r="J142" s="288"/>
      <c r="K142" s="282"/>
      <c r="L142" s="284"/>
      <c r="M142" s="285"/>
      <c r="N142" s="286"/>
      <c r="O142" s="286"/>
      <c r="P142" s="286"/>
      <c r="Q142" s="241"/>
    </row>
    <row r="143" spans="1:17" s="281" customFormat="1" x14ac:dyDescent="0.2">
      <c r="A143" s="241"/>
      <c r="H143" s="282"/>
      <c r="I143" s="287"/>
      <c r="J143" s="288"/>
      <c r="K143" s="282"/>
      <c r="L143" s="284"/>
      <c r="M143" s="285"/>
      <c r="N143" s="286"/>
      <c r="O143" s="286"/>
      <c r="P143" s="286"/>
      <c r="Q143" s="241"/>
    </row>
    <row r="144" spans="1:17" s="281" customFormat="1" x14ac:dyDescent="0.2">
      <c r="A144" s="241"/>
      <c r="H144" s="282"/>
      <c r="I144" s="287"/>
      <c r="J144" s="288"/>
      <c r="K144" s="282"/>
      <c r="L144" s="284"/>
      <c r="M144" s="285"/>
      <c r="N144" s="286"/>
      <c r="O144" s="286"/>
      <c r="P144" s="286"/>
      <c r="Q144" s="241"/>
    </row>
    <row r="145" spans="1:17" s="281" customFormat="1" x14ac:dyDescent="0.2">
      <c r="A145" s="241"/>
      <c r="H145" s="282"/>
      <c r="I145" s="287"/>
      <c r="J145" s="288"/>
      <c r="K145" s="282"/>
      <c r="L145" s="284"/>
      <c r="M145" s="285"/>
      <c r="N145" s="286"/>
      <c r="O145" s="286"/>
      <c r="P145" s="286"/>
      <c r="Q145" s="241"/>
    </row>
    <row r="146" spans="1:17" s="281" customFormat="1" x14ac:dyDescent="0.2">
      <c r="A146" s="241"/>
      <c r="H146" s="282"/>
      <c r="I146" s="287"/>
      <c r="J146" s="288"/>
      <c r="K146" s="282"/>
      <c r="L146" s="284"/>
      <c r="M146" s="285"/>
      <c r="N146" s="286"/>
      <c r="O146" s="286"/>
      <c r="P146" s="286"/>
      <c r="Q146" s="241"/>
    </row>
    <row r="147" spans="1:17" s="281" customFormat="1" x14ac:dyDescent="0.2">
      <c r="A147" s="241"/>
      <c r="H147" s="282"/>
      <c r="I147" s="287"/>
      <c r="J147" s="288"/>
      <c r="K147" s="282"/>
      <c r="L147" s="284"/>
      <c r="M147" s="285"/>
      <c r="N147" s="286"/>
      <c r="O147" s="286"/>
      <c r="P147" s="286"/>
      <c r="Q147" s="241"/>
    </row>
    <row r="148" spans="1:17" s="281" customFormat="1" x14ac:dyDescent="0.2">
      <c r="A148" s="241"/>
      <c r="H148" s="282"/>
      <c r="I148" s="287"/>
      <c r="J148" s="288"/>
      <c r="K148" s="282"/>
      <c r="L148" s="284"/>
      <c r="M148" s="285"/>
      <c r="N148" s="286"/>
      <c r="O148" s="286"/>
      <c r="P148" s="286"/>
      <c r="Q148" s="241"/>
    </row>
    <row r="149" spans="1:17" s="281" customFormat="1" x14ac:dyDescent="0.2">
      <c r="A149" s="241"/>
      <c r="H149" s="282"/>
      <c r="I149" s="287"/>
      <c r="J149" s="288"/>
      <c r="K149" s="282"/>
      <c r="L149" s="284"/>
      <c r="M149" s="285"/>
      <c r="N149" s="286"/>
      <c r="O149" s="286"/>
      <c r="P149" s="286"/>
      <c r="Q149" s="241"/>
    </row>
    <row r="150" spans="1:17" s="281" customFormat="1" x14ac:dyDescent="0.2">
      <c r="A150" s="241"/>
      <c r="H150" s="282"/>
      <c r="I150" s="287"/>
      <c r="J150" s="288"/>
      <c r="K150" s="282"/>
      <c r="L150" s="284"/>
      <c r="M150" s="285"/>
      <c r="N150" s="286"/>
      <c r="O150" s="286"/>
      <c r="P150" s="286"/>
      <c r="Q150" s="241"/>
    </row>
    <row r="151" spans="1:17" s="281" customFormat="1" x14ac:dyDescent="0.2">
      <c r="A151" s="241"/>
      <c r="H151" s="282"/>
      <c r="I151" s="287"/>
      <c r="J151" s="288"/>
      <c r="K151" s="282"/>
      <c r="L151" s="284"/>
      <c r="M151" s="285"/>
      <c r="N151" s="286"/>
      <c r="O151" s="286"/>
      <c r="P151" s="286"/>
      <c r="Q151" s="241"/>
    </row>
    <row r="152" spans="1:17" s="281" customFormat="1" x14ac:dyDescent="0.2">
      <c r="A152" s="241"/>
      <c r="H152" s="282"/>
      <c r="I152" s="287"/>
      <c r="J152" s="288"/>
      <c r="K152" s="282"/>
      <c r="L152" s="284"/>
      <c r="M152" s="285"/>
      <c r="N152" s="286"/>
      <c r="O152" s="286"/>
      <c r="P152" s="286"/>
      <c r="Q152" s="241"/>
    </row>
    <row r="153" spans="1:17" s="281" customFormat="1" x14ac:dyDescent="0.2">
      <c r="A153" s="241"/>
      <c r="H153" s="282"/>
      <c r="I153" s="287"/>
      <c r="J153" s="288"/>
      <c r="K153" s="282"/>
      <c r="L153" s="284"/>
      <c r="M153" s="285"/>
      <c r="N153" s="286"/>
      <c r="O153" s="286"/>
      <c r="P153" s="286"/>
      <c r="Q153" s="241"/>
    </row>
    <row r="154" spans="1:17" s="281" customFormat="1" x14ac:dyDescent="0.2">
      <c r="A154" s="241"/>
      <c r="H154" s="282"/>
      <c r="I154" s="287"/>
      <c r="J154" s="288"/>
      <c r="K154" s="282"/>
      <c r="L154" s="284"/>
      <c r="M154" s="285"/>
      <c r="N154" s="286"/>
      <c r="O154" s="286"/>
      <c r="P154" s="286"/>
      <c r="Q154" s="241"/>
    </row>
    <row r="155" spans="1:17" s="281" customFormat="1" x14ac:dyDescent="0.2">
      <c r="A155" s="241"/>
      <c r="H155" s="282"/>
      <c r="I155" s="287"/>
      <c r="J155" s="288"/>
      <c r="K155" s="282"/>
      <c r="L155" s="284"/>
      <c r="M155" s="285"/>
      <c r="N155" s="286"/>
      <c r="O155" s="286"/>
      <c r="P155" s="286"/>
      <c r="Q155" s="241"/>
    </row>
  </sheetData>
  <sheetProtection selectLockedCells="1"/>
  <autoFilter ref="A8:P36" xr:uid="{00000000-0009-0000-0000-000011000000}"/>
  <mergeCells count="4">
    <mergeCell ref="A1:P1"/>
    <mergeCell ref="I2:L2"/>
    <mergeCell ref="O2:P2"/>
    <mergeCell ref="N37:O37"/>
  </mergeCells>
  <printOptions horizontalCentered="1"/>
  <pageMargins left="0.19685039370078741" right="0.19685039370078741" top="0.78740157480314965" bottom="0.78740157480314965" header="0.51181102362204722" footer="0.51181102362204722"/>
  <pageSetup paperSize="9" scale="70" fitToHeight="0" orientation="landscape" r:id="rId1"/>
  <headerFooter alignWithMargins="0">
    <oddHeader>&amp;CReinigung Zweckverband Gymnasium Oberhaching</oddHeader>
    <oddFooter>&amp;CSeite &amp;P von &amp;N Seiten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4A75-9513-4773-BA08-86B0382F4269}">
  <sheetPr codeName="Tabelle19">
    <tabColor theme="0" tint="-0.249977111117893"/>
    <pageSetUpPr fitToPage="1"/>
  </sheetPr>
  <dimension ref="A1:I288"/>
  <sheetViews>
    <sheetView zoomScale="110" zoomScaleNormal="110" zoomScaleSheetLayoutView="90" zoomScalePageLayoutView="70" workbookViewId="0">
      <selection activeCell="F2" sqref="F2"/>
    </sheetView>
  </sheetViews>
  <sheetFormatPr baseColWidth="10" defaultColWidth="11.44140625" defaultRowHeight="12.6" x14ac:dyDescent="0.2"/>
  <cols>
    <col min="1" max="1" width="12.33203125" style="241" customWidth="1"/>
    <col min="2" max="2" width="6.6640625" style="281" customWidth="1"/>
    <col min="3" max="3" width="7.5546875" style="281" customWidth="1"/>
    <col min="4" max="4" width="29.6640625" style="241" customWidth="1"/>
    <col min="5" max="5" width="13.44140625" style="241" customWidth="1"/>
    <col min="6" max="6" width="8.109375" style="281" customWidth="1"/>
    <col min="7" max="7" width="17.33203125" style="281" customWidth="1"/>
    <col min="8" max="8" width="15.77734375" style="282" customWidth="1"/>
    <col min="9" max="16384" width="11.44140625" style="241"/>
  </cols>
  <sheetData>
    <row r="1" spans="1:9" ht="21" x14ac:dyDescent="0.2">
      <c r="A1" s="420" t="s">
        <v>878</v>
      </c>
      <c r="B1" s="420"/>
      <c r="C1" s="420"/>
      <c r="D1" s="420"/>
      <c r="E1" s="420"/>
      <c r="F1" s="420"/>
      <c r="G1" s="420"/>
      <c r="H1" s="420"/>
      <c r="I1" s="240"/>
    </row>
    <row r="2" spans="1:9" s="248" customFormat="1" ht="39" customHeight="1" x14ac:dyDescent="0.3">
      <c r="A2" s="242" t="s">
        <v>2</v>
      </c>
      <c r="B2" s="125" t="str">
        <f>Kunde</f>
        <v>Zweckverband Staatliches Gymnasium Oberhaching</v>
      </c>
      <c r="C2" s="126"/>
      <c r="D2" s="125"/>
      <c r="E2" s="244"/>
      <c r="F2" s="245"/>
      <c r="G2" s="245"/>
      <c r="H2" s="245"/>
    </row>
    <row r="3" spans="1:9" s="248" customFormat="1" ht="11.4" customHeight="1" x14ac:dyDescent="0.3">
      <c r="A3" s="244"/>
      <c r="B3" s="244"/>
      <c r="C3" s="242"/>
      <c r="D3" s="414"/>
      <c r="E3" s="244"/>
      <c r="F3" s="243"/>
      <c r="H3" s="415"/>
    </row>
    <row r="4" spans="1:9" ht="30" customHeight="1" x14ac:dyDescent="0.2">
      <c r="A4" s="164"/>
      <c r="B4" s="164"/>
      <c r="C4" s="164"/>
      <c r="D4" s="164"/>
      <c r="E4" s="164"/>
      <c r="F4" s="164"/>
      <c r="G4" s="165" t="s">
        <v>316</v>
      </c>
      <c r="H4" s="166">
        <f>SUBTOTAL(9,H7:H562)</f>
        <v>10291.213000000003</v>
      </c>
    </row>
    <row r="5" spans="1:9" ht="30" customHeight="1" x14ac:dyDescent="0.2">
      <c r="A5" s="170"/>
      <c r="B5" s="170"/>
      <c r="C5" s="170"/>
      <c r="D5" s="170"/>
      <c r="E5" s="170"/>
      <c r="F5" s="170"/>
      <c r="G5" s="171" t="s">
        <v>317</v>
      </c>
      <c r="H5" s="172">
        <f>SUM(H$7:H$562)</f>
        <v>10291.213000000003</v>
      </c>
    </row>
    <row r="6" spans="1:9" s="262" customFormat="1" ht="69" customHeight="1" x14ac:dyDescent="0.3">
      <c r="A6" s="351" t="s">
        <v>158</v>
      </c>
      <c r="B6" s="351" t="s">
        <v>159</v>
      </c>
      <c r="C6" s="351" t="s">
        <v>743</v>
      </c>
      <c r="D6" s="351" t="s">
        <v>161</v>
      </c>
      <c r="E6" s="351" t="s">
        <v>880</v>
      </c>
      <c r="F6" s="351" t="s">
        <v>283</v>
      </c>
      <c r="G6" s="351" t="s">
        <v>868</v>
      </c>
      <c r="H6" s="352" t="s">
        <v>17</v>
      </c>
    </row>
    <row r="7" spans="1:9" s="269" customFormat="1" ht="22.5" customHeight="1" x14ac:dyDescent="0.3">
      <c r="A7" s="263" t="s">
        <v>437</v>
      </c>
      <c r="B7" s="263" t="s">
        <v>196</v>
      </c>
      <c r="C7" s="263">
        <v>0</v>
      </c>
      <c r="D7" s="292" t="s">
        <v>700</v>
      </c>
      <c r="E7" s="263">
        <v>0</v>
      </c>
      <c r="F7" s="263" t="s">
        <v>35</v>
      </c>
      <c r="G7" s="265" t="s">
        <v>521</v>
      </c>
      <c r="H7" s="127">
        <v>23.91</v>
      </c>
    </row>
    <row r="8" spans="1:9" s="269" customFormat="1" ht="22.5" customHeight="1" x14ac:dyDescent="0.3">
      <c r="A8" s="263" t="s">
        <v>437</v>
      </c>
      <c r="B8" s="263" t="s">
        <v>196</v>
      </c>
      <c r="C8" s="263" t="s">
        <v>520</v>
      </c>
      <c r="D8" s="292" t="s">
        <v>701</v>
      </c>
      <c r="E8" s="263">
        <v>0</v>
      </c>
      <c r="F8" s="263" t="s">
        <v>33</v>
      </c>
      <c r="G8" s="265" t="s">
        <v>225</v>
      </c>
      <c r="H8" s="127">
        <v>104.73</v>
      </c>
    </row>
    <row r="9" spans="1:9" s="269" customFormat="1" ht="26.4" customHeight="1" x14ac:dyDescent="0.3">
      <c r="A9" s="263" t="s">
        <v>402</v>
      </c>
      <c r="B9" s="263" t="s">
        <v>196</v>
      </c>
      <c r="C9" s="263" t="s">
        <v>687</v>
      </c>
      <c r="D9" s="292" t="s">
        <v>702</v>
      </c>
      <c r="E9" s="263">
        <v>0</v>
      </c>
      <c r="F9" s="263" t="s">
        <v>38</v>
      </c>
      <c r="G9" s="265" t="s">
        <v>225</v>
      </c>
      <c r="H9" s="127">
        <v>131.12</v>
      </c>
    </row>
    <row r="10" spans="1:9" s="269" customFormat="1" ht="22.5" customHeight="1" x14ac:dyDescent="0.3">
      <c r="A10" s="263" t="s">
        <v>402</v>
      </c>
      <c r="B10" s="263" t="s">
        <v>196</v>
      </c>
      <c r="C10" s="263" t="s">
        <v>687</v>
      </c>
      <c r="D10" s="292" t="s">
        <v>703</v>
      </c>
      <c r="E10" s="263">
        <v>0</v>
      </c>
      <c r="F10" s="263" t="s">
        <v>38</v>
      </c>
      <c r="G10" s="265" t="s">
        <v>225</v>
      </c>
      <c r="H10" s="127">
        <v>20.94</v>
      </c>
    </row>
    <row r="11" spans="1:9" s="269" customFormat="1" ht="22.5" customHeight="1" x14ac:dyDescent="0.3">
      <c r="A11" s="263" t="s">
        <v>402</v>
      </c>
      <c r="B11" s="263" t="s">
        <v>196</v>
      </c>
      <c r="C11" s="263" t="s">
        <v>687</v>
      </c>
      <c r="D11" s="292" t="s">
        <v>235</v>
      </c>
      <c r="E11" s="263">
        <v>0</v>
      </c>
      <c r="F11" s="263" t="s">
        <v>38</v>
      </c>
      <c r="G11" s="265" t="s">
        <v>226</v>
      </c>
      <c r="H11" s="127">
        <v>2</v>
      </c>
    </row>
    <row r="12" spans="1:9" s="269" customFormat="1" ht="22.5" customHeight="1" x14ac:dyDescent="0.3">
      <c r="A12" s="263" t="s">
        <v>402</v>
      </c>
      <c r="B12" s="263" t="s">
        <v>196</v>
      </c>
      <c r="C12" s="263">
        <v>0</v>
      </c>
      <c r="D12" s="292" t="s">
        <v>223</v>
      </c>
      <c r="E12" s="263">
        <v>0</v>
      </c>
      <c r="F12" s="263" t="s">
        <v>38</v>
      </c>
      <c r="G12" s="265" t="s">
        <v>521</v>
      </c>
      <c r="H12" s="127">
        <v>28.852999999999998</v>
      </c>
    </row>
    <row r="13" spans="1:9" s="269" customFormat="1" ht="22.5" customHeight="1" x14ac:dyDescent="0.3">
      <c r="A13" s="263" t="s">
        <v>402</v>
      </c>
      <c r="B13" s="263" t="s">
        <v>196</v>
      </c>
      <c r="C13" s="263" t="s">
        <v>704</v>
      </c>
      <c r="D13" s="292" t="s">
        <v>305</v>
      </c>
      <c r="E13" s="263">
        <v>0</v>
      </c>
      <c r="F13" s="263" t="s">
        <v>38</v>
      </c>
      <c r="G13" s="265" t="s">
        <v>225</v>
      </c>
      <c r="H13" s="127">
        <v>14.43</v>
      </c>
    </row>
    <row r="14" spans="1:9" s="269" customFormat="1" ht="22.5" customHeight="1" x14ac:dyDescent="0.3">
      <c r="A14" s="263" t="s">
        <v>402</v>
      </c>
      <c r="B14" s="263" t="s">
        <v>196</v>
      </c>
      <c r="C14" s="263">
        <v>0</v>
      </c>
      <c r="D14" s="292" t="s">
        <v>168</v>
      </c>
      <c r="E14" s="263">
        <v>0</v>
      </c>
      <c r="F14" s="263" t="s">
        <v>38</v>
      </c>
      <c r="G14" s="265" t="s">
        <v>225</v>
      </c>
      <c r="H14" s="127">
        <v>24</v>
      </c>
    </row>
    <row r="15" spans="1:9" s="269" customFormat="1" ht="22.5" customHeight="1" x14ac:dyDescent="0.3">
      <c r="A15" s="263" t="s">
        <v>402</v>
      </c>
      <c r="B15" s="263" t="s">
        <v>196</v>
      </c>
      <c r="C15" s="263">
        <v>0</v>
      </c>
      <c r="D15" s="292" t="s">
        <v>403</v>
      </c>
      <c r="E15" s="263">
        <v>0</v>
      </c>
      <c r="F15" s="263" t="s">
        <v>38</v>
      </c>
      <c r="G15" s="265" t="s">
        <v>674</v>
      </c>
      <c r="H15" s="127">
        <v>36.94</v>
      </c>
    </row>
    <row r="16" spans="1:9" s="269" customFormat="1" ht="22.5" customHeight="1" x14ac:dyDescent="0.3">
      <c r="A16" s="263" t="s">
        <v>402</v>
      </c>
      <c r="B16" s="263" t="s">
        <v>196</v>
      </c>
      <c r="C16" s="263" t="s">
        <v>688</v>
      </c>
      <c r="D16" s="292" t="s">
        <v>404</v>
      </c>
      <c r="E16" s="263">
        <v>0</v>
      </c>
      <c r="F16" s="263" t="s">
        <v>38</v>
      </c>
      <c r="G16" s="265" t="s">
        <v>173</v>
      </c>
      <c r="H16" s="127">
        <v>23.12</v>
      </c>
    </row>
    <row r="17" spans="1:8" s="269" customFormat="1" ht="22.5" customHeight="1" x14ac:dyDescent="0.3">
      <c r="A17" s="263" t="s">
        <v>402</v>
      </c>
      <c r="B17" s="263" t="s">
        <v>196</v>
      </c>
      <c r="C17" s="263">
        <v>0</v>
      </c>
      <c r="D17" s="292" t="s">
        <v>168</v>
      </c>
      <c r="E17" s="263">
        <v>0</v>
      </c>
      <c r="F17" s="263" t="s">
        <v>38</v>
      </c>
      <c r="G17" s="265" t="s">
        <v>173</v>
      </c>
      <c r="H17" s="127">
        <v>58.46</v>
      </c>
    </row>
    <row r="18" spans="1:8" s="269" customFormat="1" ht="22.5" customHeight="1" x14ac:dyDescent="0.3">
      <c r="A18" s="263" t="s">
        <v>402</v>
      </c>
      <c r="B18" s="263" t="s">
        <v>196</v>
      </c>
      <c r="C18" s="263" t="s">
        <v>690</v>
      </c>
      <c r="D18" s="292" t="s">
        <v>232</v>
      </c>
      <c r="E18" s="263">
        <v>0</v>
      </c>
      <c r="F18" s="263" t="s">
        <v>38</v>
      </c>
      <c r="G18" s="265" t="s">
        <v>173</v>
      </c>
      <c r="H18" s="127">
        <v>32.03</v>
      </c>
    </row>
    <row r="19" spans="1:8" s="269" customFormat="1" ht="19.5" customHeight="1" x14ac:dyDescent="0.3">
      <c r="A19" s="263" t="s">
        <v>402</v>
      </c>
      <c r="B19" s="263" t="s">
        <v>196</v>
      </c>
      <c r="C19" s="263" t="s">
        <v>691</v>
      </c>
      <c r="D19" s="292" t="s">
        <v>405</v>
      </c>
      <c r="E19" s="263">
        <v>0</v>
      </c>
      <c r="F19" s="263" t="s">
        <v>38</v>
      </c>
      <c r="G19" s="265" t="s">
        <v>173</v>
      </c>
      <c r="H19" s="127">
        <v>59.4</v>
      </c>
    </row>
    <row r="20" spans="1:8" s="269" customFormat="1" ht="19.5" customHeight="1" x14ac:dyDescent="0.3">
      <c r="A20" s="263" t="s">
        <v>402</v>
      </c>
      <c r="B20" s="263" t="s">
        <v>196</v>
      </c>
      <c r="C20" s="263" t="s">
        <v>692</v>
      </c>
      <c r="D20" s="292" t="s">
        <v>693</v>
      </c>
      <c r="E20" s="263">
        <v>0</v>
      </c>
      <c r="F20" s="263" t="s">
        <v>38</v>
      </c>
      <c r="G20" s="265" t="s">
        <v>521</v>
      </c>
      <c r="H20" s="127">
        <v>189.75</v>
      </c>
    </row>
    <row r="21" spans="1:8" s="269" customFormat="1" ht="19.5" customHeight="1" x14ac:dyDescent="0.3">
      <c r="A21" s="263" t="s">
        <v>402</v>
      </c>
      <c r="B21" s="263" t="s">
        <v>196</v>
      </c>
      <c r="C21" s="263" t="s">
        <v>694</v>
      </c>
      <c r="D21" s="292" t="s">
        <v>323</v>
      </c>
      <c r="E21" s="263">
        <v>0</v>
      </c>
      <c r="F21" s="263" t="s">
        <v>38</v>
      </c>
      <c r="G21" s="265" t="s">
        <v>521</v>
      </c>
      <c r="H21" s="127">
        <v>35.64</v>
      </c>
    </row>
    <row r="22" spans="1:8" s="269" customFormat="1" ht="19.5" customHeight="1" x14ac:dyDescent="0.3">
      <c r="A22" s="263" t="s">
        <v>402</v>
      </c>
      <c r="B22" s="263" t="s">
        <v>196</v>
      </c>
      <c r="C22" s="263">
        <v>0</v>
      </c>
      <c r="D22" s="292" t="s">
        <v>168</v>
      </c>
      <c r="E22" s="263">
        <v>0</v>
      </c>
      <c r="F22" s="263" t="s">
        <v>38</v>
      </c>
      <c r="G22" s="265" t="s">
        <v>521</v>
      </c>
      <c r="H22" s="127">
        <v>24.45</v>
      </c>
    </row>
    <row r="23" spans="1:8" s="269" customFormat="1" ht="19.5" customHeight="1" x14ac:dyDescent="0.3">
      <c r="A23" s="263" t="s">
        <v>402</v>
      </c>
      <c r="B23" s="263" t="s">
        <v>196</v>
      </c>
      <c r="C23" s="263" t="s">
        <v>695</v>
      </c>
      <c r="D23" s="292" t="s">
        <v>693</v>
      </c>
      <c r="E23" s="263">
        <v>0</v>
      </c>
      <c r="F23" s="263" t="s">
        <v>38</v>
      </c>
      <c r="G23" s="265" t="s">
        <v>226</v>
      </c>
      <c r="H23" s="127">
        <v>18.760000000000002</v>
      </c>
    </row>
    <row r="24" spans="1:8" s="269" customFormat="1" ht="19.5" customHeight="1" x14ac:dyDescent="0.3">
      <c r="A24" s="263" t="s">
        <v>402</v>
      </c>
      <c r="B24" s="263" t="s">
        <v>196</v>
      </c>
      <c r="C24" s="263" t="s">
        <v>696</v>
      </c>
      <c r="D24" s="292" t="s">
        <v>697</v>
      </c>
      <c r="E24" s="263">
        <v>0</v>
      </c>
      <c r="F24" s="263" t="s">
        <v>38</v>
      </c>
      <c r="G24" s="265" t="s">
        <v>226</v>
      </c>
      <c r="H24" s="127">
        <v>22.56</v>
      </c>
    </row>
    <row r="25" spans="1:8" s="269" customFormat="1" ht="19.5" customHeight="1" x14ac:dyDescent="0.3">
      <c r="A25" s="263" t="s">
        <v>402</v>
      </c>
      <c r="B25" s="263" t="s">
        <v>196</v>
      </c>
      <c r="C25" s="263">
        <v>0</v>
      </c>
      <c r="D25" s="292" t="s">
        <v>168</v>
      </c>
      <c r="E25" s="263">
        <v>0</v>
      </c>
      <c r="F25" s="263" t="s">
        <v>38</v>
      </c>
      <c r="G25" s="265" t="s">
        <v>521</v>
      </c>
      <c r="H25" s="127">
        <v>25.74</v>
      </c>
    </row>
    <row r="26" spans="1:8" s="269" customFormat="1" ht="19.5" customHeight="1" x14ac:dyDescent="0.3">
      <c r="A26" s="263" t="s">
        <v>402</v>
      </c>
      <c r="B26" s="263" t="s">
        <v>196</v>
      </c>
      <c r="C26" s="263">
        <v>0</v>
      </c>
      <c r="D26" s="292" t="s">
        <v>223</v>
      </c>
      <c r="E26" s="263">
        <v>0</v>
      </c>
      <c r="F26" s="263" t="s">
        <v>38</v>
      </c>
      <c r="G26" s="265" t="s">
        <v>522</v>
      </c>
      <c r="H26" s="127">
        <v>10.64</v>
      </c>
    </row>
    <row r="27" spans="1:8" s="269" customFormat="1" ht="19.5" customHeight="1" x14ac:dyDescent="0.3">
      <c r="A27" s="263" t="s">
        <v>402</v>
      </c>
      <c r="B27" s="263" t="s">
        <v>196</v>
      </c>
      <c r="C27" s="263">
        <v>0</v>
      </c>
      <c r="D27" s="292" t="s">
        <v>406</v>
      </c>
      <c r="E27" s="263">
        <v>0</v>
      </c>
      <c r="F27" s="263" t="s">
        <v>38</v>
      </c>
      <c r="G27" s="265" t="s">
        <v>765</v>
      </c>
      <c r="H27" s="127">
        <v>6.37</v>
      </c>
    </row>
    <row r="28" spans="1:8" s="269" customFormat="1" ht="19.5" customHeight="1" x14ac:dyDescent="0.3">
      <c r="A28" s="263" t="s">
        <v>402</v>
      </c>
      <c r="B28" s="263" t="s">
        <v>196</v>
      </c>
      <c r="C28" s="263" t="s">
        <v>689</v>
      </c>
      <c r="D28" s="292" t="s">
        <v>407</v>
      </c>
      <c r="E28" s="263">
        <v>0</v>
      </c>
      <c r="F28" s="263" t="s">
        <v>38</v>
      </c>
      <c r="G28" s="265" t="s">
        <v>521</v>
      </c>
      <c r="H28" s="127">
        <v>21.12</v>
      </c>
    </row>
    <row r="29" spans="1:8" s="269" customFormat="1" ht="19.5" customHeight="1" x14ac:dyDescent="0.3">
      <c r="A29" s="263" t="s">
        <v>402</v>
      </c>
      <c r="B29" s="263" t="s">
        <v>196</v>
      </c>
      <c r="C29" s="263" t="s">
        <v>699</v>
      </c>
      <c r="D29" s="292" t="s">
        <v>698</v>
      </c>
      <c r="E29" s="263">
        <v>0</v>
      </c>
      <c r="F29" s="263" t="s">
        <v>38</v>
      </c>
      <c r="G29" s="265" t="s">
        <v>674</v>
      </c>
      <c r="H29" s="127">
        <v>5.13</v>
      </c>
    </row>
    <row r="30" spans="1:8" s="269" customFormat="1" ht="19.5" customHeight="1" x14ac:dyDescent="0.3">
      <c r="A30" s="263" t="s">
        <v>402</v>
      </c>
      <c r="B30" s="263" t="s">
        <v>196</v>
      </c>
      <c r="C30" s="263" t="s">
        <v>705</v>
      </c>
      <c r="D30" s="292" t="s">
        <v>408</v>
      </c>
      <c r="E30" s="263">
        <v>0</v>
      </c>
      <c r="F30" s="263" t="s">
        <v>38</v>
      </c>
      <c r="G30" s="265" t="s">
        <v>674</v>
      </c>
      <c r="H30" s="127">
        <v>30.58</v>
      </c>
    </row>
    <row r="31" spans="1:8" s="269" customFormat="1" ht="19.5" customHeight="1" x14ac:dyDescent="0.3">
      <c r="A31" s="263" t="s">
        <v>402</v>
      </c>
      <c r="B31" s="263" t="s">
        <v>196</v>
      </c>
      <c r="C31" s="263">
        <v>0</v>
      </c>
      <c r="D31" s="292" t="s">
        <v>409</v>
      </c>
      <c r="E31" s="263">
        <v>0</v>
      </c>
      <c r="F31" s="263" t="s">
        <v>38</v>
      </c>
      <c r="G31" s="265" t="s">
        <v>521</v>
      </c>
      <c r="H31" s="127">
        <v>2.76</v>
      </c>
    </row>
    <row r="32" spans="1:8" s="269" customFormat="1" ht="19.5" customHeight="1" x14ac:dyDescent="0.3">
      <c r="A32" s="263" t="s">
        <v>402</v>
      </c>
      <c r="B32" s="263" t="s">
        <v>196</v>
      </c>
      <c r="C32" s="263">
        <v>0</v>
      </c>
      <c r="D32" s="292" t="s">
        <v>434</v>
      </c>
      <c r="E32" s="263">
        <v>0</v>
      </c>
      <c r="F32" s="263" t="s">
        <v>38</v>
      </c>
      <c r="G32" s="265" t="s">
        <v>521</v>
      </c>
      <c r="H32" s="127">
        <v>0</v>
      </c>
    </row>
    <row r="33" spans="1:8" s="269" customFormat="1" ht="19.5" customHeight="1" x14ac:dyDescent="0.3">
      <c r="A33" s="263" t="s">
        <v>402</v>
      </c>
      <c r="B33" s="263" t="s">
        <v>196</v>
      </c>
      <c r="C33" s="263">
        <v>0</v>
      </c>
      <c r="D33" s="292" t="s">
        <v>410</v>
      </c>
      <c r="E33" s="263">
        <v>0</v>
      </c>
      <c r="F33" s="263" t="s">
        <v>38</v>
      </c>
      <c r="G33" s="265" t="s">
        <v>674</v>
      </c>
      <c r="H33" s="127">
        <v>922.42</v>
      </c>
    </row>
    <row r="34" spans="1:8" s="269" customFormat="1" ht="19.5" customHeight="1" x14ac:dyDescent="0.3">
      <c r="A34" s="263" t="s">
        <v>402</v>
      </c>
      <c r="B34" s="263" t="s">
        <v>196</v>
      </c>
      <c r="C34" s="263">
        <v>0</v>
      </c>
      <c r="D34" s="292" t="s">
        <v>223</v>
      </c>
      <c r="E34" s="263">
        <v>0</v>
      </c>
      <c r="F34" s="263" t="s">
        <v>38</v>
      </c>
      <c r="G34" s="265" t="s">
        <v>674</v>
      </c>
      <c r="H34" s="127">
        <v>35.08</v>
      </c>
    </row>
    <row r="35" spans="1:8" s="269" customFormat="1" ht="19.5" customHeight="1" x14ac:dyDescent="0.3">
      <c r="A35" s="263" t="s">
        <v>402</v>
      </c>
      <c r="B35" s="263" t="s">
        <v>196</v>
      </c>
      <c r="C35" s="263">
        <v>0</v>
      </c>
      <c r="D35" s="292" t="s">
        <v>409</v>
      </c>
      <c r="E35" s="263">
        <v>0</v>
      </c>
      <c r="F35" s="263" t="s">
        <v>29</v>
      </c>
      <c r="G35" s="265" t="s">
        <v>521</v>
      </c>
      <c r="H35" s="127">
        <v>9.33</v>
      </c>
    </row>
    <row r="36" spans="1:8" s="269" customFormat="1" ht="19.5" customHeight="1" x14ac:dyDescent="0.3">
      <c r="A36" s="263" t="s">
        <v>402</v>
      </c>
      <c r="B36" s="263" t="s">
        <v>196</v>
      </c>
      <c r="C36" s="263">
        <v>0</v>
      </c>
      <c r="D36" s="292" t="s">
        <v>230</v>
      </c>
      <c r="E36" s="263">
        <v>0</v>
      </c>
      <c r="F36" s="263" t="s">
        <v>38</v>
      </c>
      <c r="G36" s="265" t="s">
        <v>674</v>
      </c>
      <c r="H36" s="127">
        <v>85.28</v>
      </c>
    </row>
    <row r="37" spans="1:8" s="269" customFormat="1" ht="19.5" customHeight="1" x14ac:dyDescent="0.3">
      <c r="A37" s="263" t="s">
        <v>402</v>
      </c>
      <c r="B37" s="263" t="s">
        <v>196</v>
      </c>
      <c r="C37" s="263">
        <v>0</v>
      </c>
      <c r="D37" s="292" t="s">
        <v>411</v>
      </c>
      <c r="E37" s="263">
        <v>0</v>
      </c>
      <c r="F37" s="263" t="s">
        <v>38</v>
      </c>
      <c r="G37" s="265" t="s">
        <v>674</v>
      </c>
      <c r="H37" s="127">
        <v>7.77</v>
      </c>
    </row>
    <row r="38" spans="1:8" s="269" customFormat="1" ht="19.5" customHeight="1" x14ac:dyDescent="0.3">
      <c r="A38" s="263" t="s">
        <v>402</v>
      </c>
      <c r="B38" s="263" t="s">
        <v>196</v>
      </c>
      <c r="C38" s="263">
        <v>0</v>
      </c>
      <c r="D38" s="292" t="s">
        <v>287</v>
      </c>
      <c r="E38" s="263">
        <v>0</v>
      </c>
      <c r="F38" s="263" t="s">
        <v>38</v>
      </c>
      <c r="G38" s="265" t="s">
        <v>674</v>
      </c>
      <c r="H38" s="127">
        <v>14.88</v>
      </c>
    </row>
    <row r="39" spans="1:8" s="269" customFormat="1" ht="19.5" customHeight="1" x14ac:dyDescent="0.3">
      <c r="A39" s="263" t="s">
        <v>402</v>
      </c>
      <c r="B39" s="263" t="s">
        <v>169</v>
      </c>
      <c r="C39" s="263" t="s">
        <v>424</v>
      </c>
      <c r="D39" s="292" t="s">
        <v>425</v>
      </c>
      <c r="E39" s="263">
        <v>0</v>
      </c>
      <c r="F39" s="263" t="s">
        <v>37</v>
      </c>
      <c r="G39" s="265" t="s">
        <v>547</v>
      </c>
      <c r="H39" s="127">
        <v>62.25</v>
      </c>
    </row>
    <row r="40" spans="1:8" s="269" customFormat="1" ht="19.5" customHeight="1" x14ac:dyDescent="0.3">
      <c r="A40" s="263" t="s">
        <v>402</v>
      </c>
      <c r="B40" s="263" t="s">
        <v>169</v>
      </c>
      <c r="C40" s="263" t="s">
        <v>645</v>
      </c>
      <c r="D40" s="292" t="s">
        <v>544</v>
      </c>
      <c r="E40" s="263">
        <v>0</v>
      </c>
      <c r="F40" s="263" t="s">
        <v>38</v>
      </c>
      <c r="G40" s="265" t="s">
        <v>226</v>
      </c>
      <c r="H40" s="127">
        <v>1.8</v>
      </c>
    </row>
    <row r="41" spans="1:8" s="269" customFormat="1" ht="19.5" customHeight="1" x14ac:dyDescent="0.3">
      <c r="A41" s="263" t="s">
        <v>402</v>
      </c>
      <c r="B41" s="263" t="s">
        <v>169</v>
      </c>
      <c r="C41" s="263" t="s">
        <v>676</v>
      </c>
      <c r="D41" s="292" t="s">
        <v>706</v>
      </c>
      <c r="E41" s="263">
        <v>0</v>
      </c>
      <c r="F41" s="263" t="s">
        <v>34</v>
      </c>
      <c r="G41" s="265" t="s">
        <v>226</v>
      </c>
      <c r="H41" s="127">
        <v>16.5</v>
      </c>
    </row>
    <row r="42" spans="1:8" s="269" customFormat="1" ht="19.5" customHeight="1" x14ac:dyDescent="0.3">
      <c r="A42" s="263" t="s">
        <v>402</v>
      </c>
      <c r="B42" s="263" t="s">
        <v>169</v>
      </c>
      <c r="C42" s="263" t="s">
        <v>426</v>
      </c>
      <c r="D42" s="292" t="s">
        <v>427</v>
      </c>
      <c r="E42" s="263">
        <v>0</v>
      </c>
      <c r="F42" s="263" t="s">
        <v>37</v>
      </c>
      <c r="G42" s="265" t="s">
        <v>547</v>
      </c>
      <c r="H42" s="127">
        <v>43.9</v>
      </c>
    </row>
    <row r="43" spans="1:8" s="269" customFormat="1" ht="19.5" customHeight="1" x14ac:dyDescent="0.3">
      <c r="A43" s="263" t="s">
        <v>402</v>
      </c>
      <c r="B43" s="263" t="s">
        <v>169</v>
      </c>
      <c r="C43" s="263" t="s">
        <v>428</v>
      </c>
      <c r="D43" s="292" t="s">
        <v>429</v>
      </c>
      <c r="E43" s="263">
        <v>0</v>
      </c>
      <c r="F43" s="263" t="s">
        <v>37</v>
      </c>
      <c r="G43" s="265" t="s">
        <v>547</v>
      </c>
      <c r="H43" s="127">
        <v>62.1</v>
      </c>
    </row>
    <row r="44" spans="1:8" s="269" customFormat="1" ht="19.5" customHeight="1" x14ac:dyDescent="0.3">
      <c r="A44" s="263" t="s">
        <v>402</v>
      </c>
      <c r="B44" s="263" t="s">
        <v>169</v>
      </c>
      <c r="C44" s="263" t="s">
        <v>430</v>
      </c>
      <c r="D44" s="292" t="s">
        <v>431</v>
      </c>
      <c r="E44" s="263">
        <v>0</v>
      </c>
      <c r="F44" s="263" t="s">
        <v>213</v>
      </c>
      <c r="G44" s="265" t="s">
        <v>521</v>
      </c>
      <c r="H44" s="127">
        <v>55.15</v>
      </c>
    </row>
    <row r="45" spans="1:8" s="269" customFormat="1" ht="19.5" customHeight="1" x14ac:dyDescent="0.3">
      <c r="A45" s="263" t="s">
        <v>402</v>
      </c>
      <c r="B45" s="263" t="s">
        <v>169</v>
      </c>
      <c r="C45" s="263" t="s">
        <v>413</v>
      </c>
      <c r="D45" s="292" t="s">
        <v>648</v>
      </c>
      <c r="E45" s="263">
        <v>0</v>
      </c>
      <c r="F45" s="263" t="s">
        <v>213</v>
      </c>
      <c r="G45" s="265" t="s">
        <v>547</v>
      </c>
      <c r="H45" s="127">
        <v>34.35</v>
      </c>
    </row>
    <row r="46" spans="1:8" s="269" customFormat="1" ht="19.5" customHeight="1" x14ac:dyDescent="0.3">
      <c r="A46" s="263" t="s">
        <v>402</v>
      </c>
      <c r="B46" s="263" t="s">
        <v>169</v>
      </c>
      <c r="C46" s="263" t="s">
        <v>432</v>
      </c>
      <c r="D46" s="292" t="s">
        <v>433</v>
      </c>
      <c r="E46" s="263">
        <v>0</v>
      </c>
      <c r="F46" s="263" t="s">
        <v>37</v>
      </c>
      <c r="G46" s="265" t="s">
        <v>521</v>
      </c>
      <c r="H46" s="127">
        <v>70.2</v>
      </c>
    </row>
    <row r="47" spans="1:8" s="269" customFormat="1" ht="19.5" customHeight="1" x14ac:dyDescent="0.3">
      <c r="A47" s="263" t="s">
        <v>402</v>
      </c>
      <c r="B47" s="263" t="s">
        <v>169</v>
      </c>
      <c r="C47" s="263" t="s">
        <v>412</v>
      </c>
      <c r="D47" s="292" t="s">
        <v>560</v>
      </c>
      <c r="E47" s="263">
        <v>0</v>
      </c>
      <c r="F47" s="263" t="s">
        <v>213</v>
      </c>
      <c r="G47" s="265" t="s">
        <v>547</v>
      </c>
      <c r="H47" s="127">
        <v>40.4</v>
      </c>
    </row>
    <row r="48" spans="1:8" s="269" customFormat="1" ht="19.5" customHeight="1" x14ac:dyDescent="0.3">
      <c r="A48" s="263" t="s">
        <v>402</v>
      </c>
      <c r="B48" s="263" t="s">
        <v>169</v>
      </c>
      <c r="C48" s="263">
        <v>0</v>
      </c>
      <c r="D48" s="292" t="s">
        <v>553</v>
      </c>
      <c r="E48" s="263">
        <v>0</v>
      </c>
      <c r="F48" s="263" t="s">
        <v>35</v>
      </c>
      <c r="G48" s="265" t="s">
        <v>521</v>
      </c>
      <c r="H48" s="127">
        <v>29.93</v>
      </c>
    </row>
    <row r="49" spans="1:8" s="269" customFormat="1" ht="19.5" customHeight="1" x14ac:dyDescent="0.3">
      <c r="A49" s="263" t="s">
        <v>402</v>
      </c>
      <c r="B49" s="263" t="s">
        <v>169</v>
      </c>
      <c r="C49" s="263">
        <v>0</v>
      </c>
      <c r="D49" s="292" t="s">
        <v>649</v>
      </c>
      <c r="E49" s="263">
        <v>0</v>
      </c>
      <c r="F49" s="263" t="s">
        <v>29</v>
      </c>
      <c r="G49" s="265" t="s">
        <v>224</v>
      </c>
      <c r="H49" s="127">
        <v>136.66999999999999</v>
      </c>
    </row>
    <row r="50" spans="1:8" s="269" customFormat="1" ht="19.5" customHeight="1" x14ac:dyDescent="0.3">
      <c r="A50" s="263" t="s">
        <v>402</v>
      </c>
      <c r="B50" s="263" t="s">
        <v>169</v>
      </c>
      <c r="C50" s="263" t="s">
        <v>419</v>
      </c>
      <c r="D50" s="292" t="s">
        <v>417</v>
      </c>
      <c r="E50" s="263">
        <v>0</v>
      </c>
      <c r="F50" s="263" t="s">
        <v>37</v>
      </c>
      <c r="G50" s="265" t="s">
        <v>521</v>
      </c>
      <c r="H50" s="127">
        <v>63</v>
      </c>
    </row>
    <row r="51" spans="1:8" s="269" customFormat="1" ht="19.5" customHeight="1" x14ac:dyDescent="0.3">
      <c r="A51" s="263" t="s">
        <v>402</v>
      </c>
      <c r="B51" s="263" t="s">
        <v>169</v>
      </c>
      <c r="C51" s="263" t="s">
        <v>415</v>
      </c>
      <c r="D51" s="292" t="s">
        <v>414</v>
      </c>
      <c r="E51" s="263">
        <v>0</v>
      </c>
      <c r="F51" s="263" t="s">
        <v>37</v>
      </c>
      <c r="G51" s="265" t="s">
        <v>547</v>
      </c>
      <c r="H51" s="127">
        <v>65.099999999999994</v>
      </c>
    </row>
    <row r="52" spans="1:8" s="269" customFormat="1" ht="19.5" customHeight="1" x14ac:dyDescent="0.3">
      <c r="A52" s="263" t="s">
        <v>402</v>
      </c>
      <c r="B52" s="263" t="s">
        <v>169</v>
      </c>
      <c r="C52" s="263" t="s">
        <v>416</v>
      </c>
      <c r="D52" s="292" t="s">
        <v>417</v>
      </c>
      <c r="E52" s="263">
        <v>0</v>
      </c>
      <c r="F52" s="263" t="s">
        <v>37</v>
      </c>
      <c r="G52" s="265" t="s">
        <v>521</v>
      </c>
      <c r="H52" s="127">
        <v>63</v>
      </c>
    </row>
    <row r="53" spans="1:8" s="269" customFormat="1" ht="19.5" customHeight="1" x14ac:dyDescent="0.3">
      <c r="A53" s="263" t="s">
        <v>608</v>
      </c>
      <c r="B53" s="263" t="s">
        <v>169</v>
      </c>
      <c r="C53" s="263" t="s">
        <v>418</v>
      </c>
      <c r="D53" s="292" t="s">
        <v>552</v>
      </c>
      <c r="E53" s="263">
        <v>0</v>
      </c>
      <c r="F53" s="263" t="s">
        <v>213</v>
      </c>
      <c r="G53" s="265" t="s">
        <v>547</v>
      </c>
      <c r="H53" s="127">
        <v>17.05</v>
      </c>
    </row>
    <row r="54" spans="1:8" s="269" customFormat="1" ht="19.5" customHeight="1" x14ac:dyDescent="0.3">
      <c r="A54" s="263" t="s">
        <v>402</v>
      </c>
      <c r="B54" s="263" t="s">
        <v>169</v>
      </c>
      <c r="C54" s="263" t="s">
        <v>420</v>
      </c>
      <c r="D54" s="292" t="s">
        <v>511</v>
      </c>
      <c r="E54" s="263" t="s">
        <v>41</v>
      </c>
      <c r="F54" s="263" t="s">
        <v>213</v>
      </c>
      <c r="G54" s="265" t="s">
        <v>547</v>
      </c>
      <c r="H54" s="127">
        <v>95.05</v>
      </c>
    </row>
    <row r="55" spans="1:8" s="269" customFormat="1" ht="19.5" customHeight="1" x14ac:dyDescent="0.3">
      <c r="A55" s="263" t="s">
        <v>402</v>
      </c>
      <c r="B55" s="263" t="s">
        <v>169</v>
      </c>
      <c r="C55" s="263" t="s">
        <v>422</v>
      </c>
      <c r="D55" s="292" t="s">
        <v>511</v>
      </c>
      <c r="E55" s="263" t="s">
        <v>41</v>
      </c>
      <c r="F55" s="263" t="s">
        <v>37</v>
      </c>
      <c r="G55" s="265" t="s">
        <v>547</v>
      </c>
      <c r="H55" s="127">
        <v>40.450000000000003</v>
      </c>
    </row>
    <row r="56" spans="1:8" s="269" customFormat="1" ht="19.5" customHeight="1" x14ac:dyDescent="0.3">
      <c r="A56" s="263" t="s">
        <v>608</v>
      </c>
      <c r="B56" s="263" t="s">
        <v>169</v>
      </c>
      <c r="C56" s="263" t="s">
        <v>421</v>
      </c>
      <c r="D56" s="292" t="s">
        <v>559</v>
      </c>
      <c r="E56" s="263">
        <v>0</v>
      </c>
      <c r="F56" s="263" t="s">
        <v>37</v>
      </c>
      <c r="G56" s="265" t="s">
        <v>547</v>
      </c>
      <c r="H56" s="127">
        <v>71.45</v>
      </c>
    </row>
    <row r="57" spans="1:8" s="269" customFormat="1" ht="19.5" customHeight="1" x14ac:dyDescent="0.3">
      <c r="A57" s="263" t="s">
        <v>608</v>
      </c>
      <c r="B57" s="263" t="s">
        <v>169</v>
      </c>
      <c r="C57" s="263">
        <v>0</v>
      </c>
      <c r="D57" s="292" t="s">
        <v>650</v>
      </c>
      <c r="E57" s="263">
        <v>0</v>
      </c>
      <c r="F57" s="263" t="s">
        <v>28</v>
      </c>
      <c r="G57" s="265" t="s">
        <v>224</v>
      </c>
      <c r="H57" s="127">
        <v>7.29</v>
      </c>
    </row>
    <row r="58" spans="1:8" s="269" customFormat="1" ht="19.5" customHeight="1" x14ac:dyDescent="0.3">
      <c r="A58" s="263" t="s">
        <v>608</v>
      </c>
      <c r="B58" s="263" t="s">
        <v>169</v>
      </c>
      <c r="C58" s="263">
        <v>0</v>
      </c>
      <c r="D58" s="292" t="s">
        <v>554</v>
      </c>
      <c r="E58" s="263">
        <v>0</v>
      </c>
      <c r="F58" s="263" t="s">
        <v>35</v>
      </c>
      <c r="G58" s="265" t="s">
        <v>521</v>
      </c>
      <c r="H58" s="127">
        <v>23.96</v>
      </c>
    </row>
    <row r="59" spans="1:8" s="269" customFormat="1" ht="19.5" customHeight="1" x14ac:dyDescent="0.3">
      <c r="A59" s="263" t="s">
        <v>402</v>
      </c>
      <c r="B59" s="263" t="s">
        <v>169</v>
      </c>
      <c r="C59" s="263" t="s">
        <v>549</v>
      </c>
      <c r="D59" s="292" t="s">
        <v>510</v>
      </c>
      <c r="E59" s="263" t="s">
        <v>41</v>
      </c>
      <c r="F59" s="263" t="s">
        <v>37</v>
      </c>
      <c r="G59" s="265" t="s">
        <v>547</v>
      </c>
      <c r="H59" s="127">
        <v>75</v>
      </c>
    </row>
    <row r="60" spans="1:8" s="269" customFormat="1" ht="19.5" customHeight="1" x14ac:dyDescent="0.3">
      <c r="A60" s="263" t="s">
        <v>402</v>
      </c>
      <c r="B60" s="263" t="s">
        <v>169</v>
      </c>
      <c r="C60" s="263" t="s">
        <v>548</v>
      </c>
      <c r="D60" s="292" t="s">
        <v>307</v>
      </c>
      <c r="E60" s="263" t="s">
        <v>41</v>
      </c>
      <c r="F60" s="263" t="s">
        <v>37</v>
      </c>
      <c r="G60" s="265" t="s">
        <v>521</v>
      </c>
      <c r="H60" s="127">
        <v>66.5</v>
      </c>
    </row>
    <row r="61" spans="1:8" s="269" customFormat="1" ht="19.5" customHeight="1" x14ac:dyDescent="0.3">
      <c r="A61" s="263" t="s">
        <v>402</v>
      </c>
      <c r="B61" s="263" t="s">
        <v>169</v>
      </c>
      <c r="C61" s="263" t="s">
        <v>550</v>
      </c>
      <c r="D61" s="292" t="s">
        <v>307</v>
      </c>
      <c r="E61" s="263" t="s">
        <v>41</v>
      </c>
      <c r="F61" s="263" t="s">
        <v>37</v>
      </c>
      <c r="G61" s="265" t="s">
        <v>521</v>
      </c>
      <c r="H61" s="127">
        <v>56.05</v>
      </c>
    </row>
    <row r="62" spans="1:8" s="269" customFormat="1" ht="19.5" customHeight="1" x14ac:dyDescent="0.3">
      <c r="A62" s="263" t="s">
        <v>402</v>
      </c>
      <c r="B62" s="263" t="s">
        <v>169</v>
      </c>
      <c r="C62" s="263" t="s">
        <v>551</v>
      </c>
      <c r="D62" s="292" t="s">
        <v>230</v>
      </c>
      <c r="E62" s="263" t="s">
        <v>41</v>
      </c>
      <c r="F62" s="263" t="s">
        <v>33</v>
      </c>
      <c r="G62" s="265" t="s">
        <v>521</v>
      </c>
      <c r="H62" s="127">
        <v>21.5</v>
      </c>
    </row>
    <row r="63" spans="1:8" s="269" customFormat="1" ht="19.5" customHeight="1" x14ac:dyDescent="0.3">
      <c r="A63" s="263" t="s">
        <v>402</v>
      </c>
      <c r="B63" s="263" t="s">
        <v>169</v>
      </c>
      <c r="C63" s="263">
        <v>0</v>
      </c>
      <c r="D63" s="292" t="s">
        <v>168</v>
      </c>
      <c r="E63" s="263" t="s">
        <v>41</v>
      </c>
      <c r="F63" s="263" t="s">
        <v>29</v>
      </c>
      <c r="G63" s="265" t="s">
        <v>675</v>
      </c>
      <c r="H63" s="127">
        <v>182.37</v>
      </c>
    </row>
    <row r="64" spans="1:8" s="269" customFormat="1" ht="19.5" customHeight="1" x14ac:dyDescent="0.3">
      <c r="A64" s="263" t="s">
        <v>402</v>
      </c>
      <c r="B64" s="263" t="s">
        <v>169</v>
      </c>
      <c r="C64" s="263">
        <v>0</v>
      </c>
      <c r="D64" s="292" t="s">
        <v>555</v>
      </c>
      <c r="E64" s="263">
        <v>0</v>
      </c>
      <c r="F64" s="263" t="s">
        <v>35</v>
      </c>
      <c r="G64" s="265" t="s">
        <v>200</v>
      </c>
      <c r="H64" s="127">
        <v>40.200000000000003</v>
      </c>
    </row>
    <row r="65" spans="1:8" s="269" customFormat="1" ht="19.5" customHeight="1" x14ac:dyDescent="0.3">
      <c r="A65" s="263" t="s">
        <v>402</v>
      </c>
      <c r="B65" s="263" t="s">
        <v>169</v>
      </c>
      <c r="C65" s="263" t="s">
        <v>646</v>
      </c>
      <c r="D65" s="292" t="s">
        <v>707</v>
      </c>
      <c r="E65" s="263">
        <v>0</v>
      </c>
      <c r="F65" s="263" t="s">
        <v>34</v>
      </c>
      <c r="G65" s="265" t="s">
        <v>226</v>
      </c>
      <c r="H65" s="127">
        <v>21.95</v>
      </c>
    </row>
    <row r="66" spans="1:8" s="269" customFormat="1" ht="19.5" customHeight="1" x14ac:dyDescent="0.3">
      <c r="A66" s="263" t="s">
        <v>402</v>
      </c>
      <c r="B66" s="263" t="s">
        <v>169</v>
      </c>
      <c r="C66" s="263" t="s">
        <v>647</v>
      </c>
      <c r="D66" s="292" t="s">
        <v>708</v>
      </c>
      <c r="E66" s="263">
        <v>0</v>
      </c>
      <c r="F66" s="263" t="s">
        <v>34</v>
      </c>
      <c r="G66" s="265" t="s">
        <v>226</v>
      </c>
      <c r="H66" s="127">
        <v>24.05</v>
      </c>
    </row>
    <row r="67" spans="1:8" s="269" customFormat="1" ht="19.5" customHeight="1" x14ac:dyDescent="0.3">
      <c r="A67" s="263" t="s">
        <v>402</v>
      </c>
      <c r="B67" s="263" t="s">
        <v>169</v>
      </c>
      <c r="C67" s="263">
        <v>0</v>
      </c>
      <c r="D67" s="292" t="s">
        <v>556</v>
      </c>
      <c r="E67" s="263">
        <v>0</v>
      </c>
      <c r="F67" s="263" t="s">
        <v>38</v>
      </c>
      <c r="G67" s="265" t="s">
        <v>764</v>
      </c>
      <c r="H67" s="127">
        <v>198.81</v>
      </c>
    </row>
    <row r="68" spans="1:8" s="269" customFormat="1" ht="19.5" customHeight="1" x14ac:dyDescent="0.3">
      <c r="A68" s="263" t="s">
        <v>402</v>
      </c>
      <c r="B68" s="263" t="s">
        <v>169</v>
      </c>
      <c r="C68" s="263" t="s">
        <v>26</v>
      </c>
      <c r="D68" s="292" t="s">
        <v>715</v>
      </c>
      <c r="E68" s="263">
        <v>0</v>
      </c>
      <c r="F68" s="263" t="s">
        <v>32</v>
      </c>
      <c r="G68" s="265" t="s">
        <v>200</v>
      </c>
      <c r="H68" s="127">
        <v>35.85</v>
      </c>
    </row>
    <row r="69" spans="1:8" s="269" customFormat="1" ht="19.5" customHeight="1" x14ac:dyDescent="0.3">
      <c r="A69" s="263" t="s">
        <v>402</v>
      </c>
      <c r="B69" s="263" t="s">
        <v>169</v>
      </c>
      <c r="C69" s="263" t="s">
        <v>26</v>
      </c>
      <c r="D69" s="292" t="s">
        <v>509</v>
      </c>
      <c r="E69" s="263">
        <v>0</v>
      </c>
      <c r="F69" s="263" t="s">
        <v>28</v>
      </c>
      <c r="G69" s="265" t="s">
        <v>524</v>
      </c>
      <c r="H69" s="127">
        <v>12.16</v>
      </c>
    </row>
    <row r="70" spans="1:8" s="269" customFormat="1" ht="19.5" customHeight="1" x14ac:dyDescent="0.3">
      <c r="A70" s="263" t="s">
        <v>402</v>
      </c>
      <c r="B70" s="263" t="s">
        <v>169</v>
      </c>
      <c r="C70" s="263" t="s">
        <v>651</v>
      </c>
      <c r="D70" s="292" t="s">
        <v>234</v>
      </c>
      <c r="E70" s="263">
        <v>0</v>
      </c>
      <c r="F70" s="263" t="s">
        <v>37</v>
      </c>
      <c r="G70" s="265" t="s">
        <v>200</v>
      </c>
      <c r="H70" s="127">
        <v>15.2</v>
      </c>
    </row>
    <row r="71" spans="1:8" s="269" customFormat="1" ht="19.5" customHeight="1" x14ac:dyDescent="0.3">
      <c r="A71" s="263" t="s">
        <v>402</v>
      </c>
      <c r="B71" s="263" t="s">
        <v>169</v>
      </c>
      <c r="C71" s="263" t="s">
        <v>26</v>
      </c>
      <c r="D71" s="292" t="s">
        <v>678</v>
      </c>
      <c r="E71" s="263" t="s">
        <v>41</v>
      </c>
      <c r="F71" s="263" t="s">
        <v>452</v>
      </c>
      <c r="G71" s="265" t="s">
        <v>523</v>
      </c>
      <c r="H71" s="127">
        <v>397.57</v>
      </c>
    </row>
    <row r="72" spans="1:8" s="269" customFormat="1" ht="19.5" customHeight="1" x14ac:dyDescent="0.3">
      <c r="A72" s="263" t="s">
        <v>402</v>
      </c>
      <c r="B72" s="263" t="s">
        <v>169</v>
      </c>
      <c r="C72" s="263" t="s">
        <v>26</v>
      </c>
      <c r="D72" s="292" t="s">
        <v>558</v>
      </c>
      <c r="E72" s="263">
        <v>0</v>
      </c>
      <c r="F72" s="263" t="s">
        <v>28</v>
      </c>
      <c r="G72" s="265" t="s">
        <v>524</v>
      </c>
      <c r="H72" s="127">
        <v>8</v>
      </c>
    </row>
    <row r="73" spans="1:8" s="269" customFormat="1" ht="19.5" customHeight="1" x14ac:dyDescent="0.3">
      <c r="A73" s="263" t="s">
        <v>402</v>
      </c>
      <c r="B73" s="263" t="s">
        <v>169</v>
      </c>
      <c r="C73" s="263" t="s">
        <v>525</v>
      </c>
      <c r="D73" s="292" t="s">
        <v>652</v>
      </c>
      <c r="E73" s="263">
        <v>0</v>
      </c>
      <c r="F73" s="263" t="s">
        <v>37</v>
      </c>
      <c r="G73" s="265" t="s">
        <v>224</v>
      </c>
      <c r="H73" s="127">
        <v>63.2</v>
      </c>
    </row>
    <row r="74" spans="1:8" s="269" customFormat="1" ht="19.5" customHeight="1" x14ac:dyDescent="0.3">
      <c r="A74" s="263" t="s">
        <v>402</v>
      </c>
      <c r="B74" s="263" t="s">
        <v>169</v>
      </c>
      <c r="C74" s="263" t="s">
        <v>526</v>
      </c>
      <c r="D74" s="292" t="s">
        <v>231</v>
      </c>
      <c r="E74" s="263">
        <v>0</v>
      </c>
      <c r="F74" s="263" t="s">
        <v>33</v>
      </c>
      <c r="G74" s="265" t="s">
        <v>224</v>
      </c>
      <c r="H74" s="127">
        <v>16.149999999999999</v>
      </c>
    </row>
    <row r="75" spans="1:8" s="269" customFormat="1" ht="19.5" customHeight="1" x14ac:dyDescent="0.3">
      <c r="A75" s="263" t="s">
        <v>402</v>
      </c>
      <c r="B75" s="263" t="s">
        <v>169</v>
      </c>
      <c r="C75" s="263" t="s">
        <v>527</v>
      </c>
      <c r="D75" s="292" t="s">
        <v>653</v>
      </c>
      <c r="E75" s="263">
        <v>0</v>
      </c>
      <c r="F75" s="263" t="s">
        <v>37</v>
      </c>
      <c r="G75" s="265" t="s">
        <v>224</v>
      </c>
      <c r="H75" s="127">
        <v>87.35</v>
      </c>
    </row>
    <row r="76" spans="1:8" s="269" customFormat="1" ht="19.5" customHeight="1" x14ac:dyDescent="0.3">
      <c r="A76" s="263" t="s">
        <v>402</v>
      </c>
      <c r="B76" s="263" t="s">
        <v>169</v>
      </c>
      <c r="C76" s="263" t="s">
        <v>452</v>
      </c>
      <c r="D76" s="292" t="s">
        <v>654</v>
      </c>
      <c r="E76" s="263">
        <v>0</v>
      </c>
      <c r="F76" s="263" t="s">
        <v>35</v>
      </c>
      <c r="G76" s="265" t="s">
        <v>200</v>
      </c>
      <c r="H76" s="127">
        <v>37.450000000000003</v>
      </c>
    </row>
    <row r="77" spans="1:8" s="269" customFormat="1" ht="19.5" customHeight="1" x14ac:dyDescent="0.3">
      <c r="A77" s="263" t="s">
        <v>402</v>
      </c>
      <c r="B77" s="263" t="s">
        <v>169</v>
      </c>
      <c r="C77" s="263" t="s">
        <v>655</v>
      </c>
      <c r="D77" s="292" t="s">
        <v>335</v>
      </c>
      <c r="E77" s="263">
        <v>0</v>
      </c>
      <c r="F77" s="263" t="s">
        <v>34</v>
      </c>
      <c r="G77" s="265" t="s">
        <v>226</v>
      </c>
      <c r="H77" s="127">
        <v>20.65</v>
      </c>
    </row>
    <row r="78" spans="1:8" s="269" customFormat="1" ht="19.5" customHeight="1" x14ac:dyDescent="0.3">
      <c r="A78" s="263" t="s">
        <v>402</v>
      </c>
      <c r="B78" s="263" t="s">
        <v>169</v>
      </c>
      <c r="C78" s="263" t="s">
        <v>656</v>
      </c>
      <c r="D78" s="292" t="s">
        <v>679</v>
      </c>
      <c r="E78" s="263">
        <v>0</v>
      </c>
      <c r="F78" s="263" t="s">
        <v>34</v>
      </c>
      <c r="G78" s="265" t="s">
        <v>226</v>
      </c>
      <c r="H78" s="127">
        <v>21.75</v>
      </c>
    </row>
    <row r="79" spans="1:8" s="269" customFormat="1" ht="19.5" customHeight="1" x14ac:dyDescent="0.3">
      <c r="A79" s="263" t="s">
        <v>402</v>
      </c>
      <c r="B79" s="263" t="s">
        <v>169</v>
      </c>
      <c r="C79" s="263">
        <v>0</v>
      </c>
      <c r="D79" s="292" t="s">
        <v>336</v>
      </c>
      <c r="E79" s="263">
        <v>0</v>
      </c>
      <c r="F79" s="263" t="s">
        <v>455</v>
      </c>
      <c r="G79" s="265" t="s">
        <v>521</v>
      </c>
      <c r="H79" s="127">
        <v>2.2000000000000002</v>
      </c>
    </row>
    <row r="80" spans="1:8" s="269" customFormat="1" ht="19.5" customHeight="1" x14ac:dyDescent="0.3">
      <c r="A80" s="263" t="s">
        <v>402</v>
      </c>
      <c r="B80" s="263" t="s">
        <v>169</v>
      </c>
      <c r="C80" s="263" t="s">
        <v>541</v>
      </c>
      <c r="D80" s="292" t="s">
        <v>229</v>
      </c>
      <c r="E80" s="263" t="s">
        <v>41</v>
      </c>
      <c r="F80" s="263" t="s">
        <v>30</v>
      </c>
      <c r="G80" s="265" t="s">
        <v>521</v>
      </c>
      <c r="H80" s="127">
        <v>82.15</v>
      </c>
    </row>
    <row r="81" spans="1:8" s="269" customFormat="1" ht="19.5" customHeight="1" x14ac:dyDescent="0.3">
      <c r="A81" s="263" t="s">
        <v>402</v>
      </c>
      <c r="B81" s="263" t="s">
        <v>169</v>
      </c>
      <c r="C81" s="263" t="s">
        <v>542</v>
      </c>
      <c r="D81" s="292" t="s">
        <v>438</v>
      </c>
      <c r="E81" s="263">
        <v>0</v>
      </c>
      <c r="F81" s="263" t="s">
        <v>36</v>
      </c>
      <c r="G81" s="265" t="s">
        <v>535</v>
      </c>
      <c r="H81" s="127">
        <v>65.8</v>
      </c>
    </row>
    <row r="82" spans="1:8" s="269" customFormat="1" ht="19.5" customHeight="1" x14ac:dyDescent="0.3">
      <c r="A82" s="263" t="s">
        <v>402</v>
      </c>
      <c r="B82" s="263" t="s">
        <v>169</v>
      </c>
      <c r="C82" s="263" t="s">
        <v>528</v>
      </c>
      <c r="D82" s="292" t="s">
        <v>304</v>
      </c>
      <c r="E82" s="263">
        <v>0</v>
      </c>
      <c r="F82" s="263" t="s">
        <v>37</v>
      </c>
      <c r="G82" s="265" t="s">
        <v>224</v>
      </c>
      <c r="H82" s="127">
        <v>72.849999999999994</v>
      </c>
    </row>
    <row r="83" spans="1:8" s="269" customFormat="1" ht="19.5" customHeight="1" x14ac:dyDescent="0.3">
      <c r="A83" s="263" t="s">
        <v>402</v>
      </c>
      <c r="B83" s="263" t="s">
        <v>169</v>
      </c>
      <c r="C83" s="263" t="s">
        <v>543</v>
      </c>
      <c r="D83" s="292" t="s">
        <v>438</v>
      </c>
      <c r="E83" s="263">
        <v>0</v>
      </c>
      <c r="F83" s="263" t="s">
        <v>36</v>
      </c>
      <c r="G83" s="265" t="s">
        <v>535</v>
      </c>
      <c r="H83" s="127">
        <v>68.150000000000006</v>
      </c>
    </row>
    <row r="84" spans="1:8" s="269" customFormat="1" ht="19.5" customHeight="1" x14ac:dyDescent="0.3">
      <c r="A84" s="263" t="s">
        <v>402</v>
      </c>
      <c r="B84" s="263" t="s">
        <v>169</v>
      </c>
      <c r="C84" s="263" t="s">
        <v>680</v>
      </c>
      <c r="D84" s="292" t="s">
        <v>657</v>
      </c>
      <c r="E84" s="263">
        <v>0</v>
      </c>
      <c r="F84" s="263" t="s">
        <v>213</v>
      </c>
      <c r="G84" s="265" t="s">
        <v>224</v>
      </c>
      <c r="H84" s="127">
        <v>50.3</v>
      </c>
    </row>
    <row r="85" spans="1:8" s="269" customFormat="1" ht="19.5" customHeight="1" x14ac:dyDescent="0.3">
      <c r="A85" s="263" t="s">
        <v>402</v>
      </c>
      <c r="B85" s="263" t="s">
        <v>169</v>
      </c>
      <c r="C85" s="263" t="s">
        <v>659</v>
      </c>
      <c r="D85" s="292" t="s">
        <v>709</v>
      </c>
      <c r="E85" s="263">
        <v>0</v>
      </c>
      <c r="F85" s="263" t="s">
        <v>37</v>
      </c>
      <c r="G85" s="265" t="s">
        <v>224</v>
      </c>
      <c r="H85" s="127">
        <v>18</v>
      </c>
    </row>
    <row r="86" spans="1:8" s="269" customFormat="1" ht="19.5" customHeight="1" x14ac:dyDescent="0.3">
      <c r="A86" s="263" t="s">
        <v>402</v>
      </c>
      <c r="B86" s="263" t="s">
        <v>169</v>
      </c>
      <c r="C86" s="263" t="s">
        <v>529</v>
      </c>
      <c r="D86" s="292" t="s">
        <v>330</v>
      </c>
      <c r="E86" s="263">
        <v>0</v>
      </c>
      <c r="F86" s="263" t="s">
        <v>30</v>
      </c>
      <c r="G86" s="265" t="s">
        <v>224</v>
      </c>
      <c r="H86" s="127">
        <v>66.7</v>
      </c>
    </row>
    <row r="87" spans="1:8" s="269" customFormat="1" ht="19.5" customHeight="1" x14ac:dyDescent="0.3">
      <c r="A87" s="263" t="s">
        <v>402</v>
      </c>
      <c r="B87" s="263" t="s">
        <v>169</v>
      </c>
      <c r="C87" s="263">
        <v>0</v>
      </c>
      <c r="D87" s="292" t="s">
        <v>561</v>
      </c>
      <c r="E87" s="263">
        <v>0</v>
      </c>
      <c r="F87" s="263" t="s">
        <v>35</v>
      </c>
      <c r="G87" s="265" t="s">
        <v>521</v>
      </c>
      <c r="H87" s="127">
        <v>35.479999999999997</v>
      </c>
    </row>
    <row r="88" spans="1:8" s="269" customFormat="1" ht="19.5" customHeight="1" x14ac:dyDescent="0.3">
      <c r="A88" s="263" t="s">
        <v>402</v>
      </c>
      <c r="B88" s="263" t="s">
        <v>169</v>
      </c>
      <c r="C88" s="263" t="s">
        <v>530</v>
      </c>
      <c r="D88" s="292" t="s">
        <v>658</v>
      </c>
      <c r="E88" s="263">
        <v>0</v>
      </c>
      <c r="F88" s="263" t="s">
        <v>37</v>
      </c>
      <c r="G88" s="265" t="s">
        <v>224</v>
      </c>
      <c r="H88" s="127">
        <v>82.7</v>
      </c>
    </row>
    <row r="89" spans="1:8" s="269" customFormat="1" ht="19.5" customHeight="1" x14ac:dyDescent="0.3">
      <c r="A89" s="263" t="s">
        <v>402</v>
      </c>
      <c r="B89" s="263" t="s">
        <v>169</v>
      </c>
      <c r="C89" s="263" t="s">
        <v>545</v>
      </c>
      <c r="D89" s="292" t="s">
        <v>681</v>
      </c>
      <c r="E89" s="263">
        <v>0</v>
      </c>
      <c r="F89" s="263" t="s">
        <v>26</v>
      </c>
      <c r="G89" s="265" t="s">
        <v>535</v>
      </c>
      <c r="H89" s="127">
        <v>41.4</v>
      </c>
    </row>
    <row r="90" spans="1:8" s="269" customFormat="1" ht="19.5" customHeight="1" x14ac:dyDescent="0.3">
      <c r="A90" s="263" t="s">
        <v>402</v>
      </c>
      <c r="B90" s="263" t="s">
        <v>169</v>
      </c>
      <c r="C90" s="263" t="s">
        <v>531</v>
      </c>
      <c r="D90" s="292" t="s">
        <v>657</v>
      </c>
      <c r="E90" s="263">
        <v>0</v>
      </c>
      <c r="F90" s="263" t="s">
        <v>213</v>
      </c>
      <c r="G90" s="265" t="s">
        <v>224</v>
      </c>
      <c r="H90" s="127">
        <v>30.4</v>
      </c>
    </row>
    <row r="91" spans="1:8" s="269" customFormat="1" ht="19.5" customHeight="1" x14ac:dyDescent="0.3">
      <c r="A91" s="263" t="s">
        <v>402</v>
      </c>
      <c r="B91" s="263" t="s">
        <v>169</v>
      </c>
      <c r="C91" s="263" t="s">
        <v>546</v>
      </c>
      <c r="D91" s="292" t="s">
        <v>438</v>
      </c>
      <c r="E91" s="263">
        <v>0</v>
      </c>
      <c r="F91" s="263" t="s">
        <v>36</v>
      </c>
      <c r="G91" s="265" t="s">
        <v>535</v>
      </c>
      <c r="H91" s="127">
        <v>67.75</v>
      </c>
    </row>
    <row r="92" spans="1:8" s="269" customFormat="1" ht="19.5" customHeight="1" x14ac:dyDescent="0.3">
      <c r="A92" s="263" t="s">
        <v>402</v>
      </c>
      <c r="B92" s="263" t="s">
        <v>169</v>
      </c>
      <c r="C92" s="263" t="s">
        <v>532</v>
      </c>
      <c r="D92" s="292" t="s">
        <v>658</v>
      </c>
      <c r="E92" s="263">
        <v>0</v>
      </c>
      <c r="F92" s="263" t="s">
        <v>37</v>
      </c>
      <c r="G92" s="265" t="s">
        <v>224</v>
      </c>
      <c r="H92" s="127">
        <v>73.55</v>
      </c>
    </row>
    <row r="93" spans="1:8" s="269" customFormat="1" ht="19.5" customHeight="1" x14ac:dyDescent="0.3">
      <c r="A93" s="263" t="s">
        <v>402</v>
      </c>
      <c r="B93" s="263" t="s">
        <v>169</v>
      </c>
      <c r="C93" s="263" t="s">
        <v>533</v>
      </c>
      <c r="D93" s="292" t="s">
        <v>438</v>
      </c>
      <c r="E93" s="263" t="s">
        <v>41</v>
      </c>
      <c r="F93" s="263" t="s">
        <v>36</v>
      </c>
      <c r="G93" s="265" t="s">
        <v>535</v>
      </c>
      <c r="H93" s="127">
        <v>69.55</v>
      </c>
    </row>
    <row r="94" spans="1:8" s="269" customFormat="1" ht="19.5" customHeight="1" x14ac:dyDescent="0.3">
      <c r="A94" s="263" t="s">
        <v>402</v>
      </c>
      <c r="B94" s="263" t="s">
        <v>169</v>
      </c>
      <c r="C94" s="263" t="s">
        <v>534</v>
      </c>
      <c r="D94" s="292" t="s">
        <v>438</v>
      </c>
      <c r="E94" s="263" t="s">
        <v>41</v>
      </c>
      <c r="F94" s="263" t="s">
        <v>36</v>
      </c>
      <c r="G94" s="265" t="s">
        <v>535</v>
      </c>
      <c r="H94" s="127">
        <v>63.8</v>
      </c>
    </row>
    <row r="95" spans="1:8" s="269" customFormat="1" ht="19.5" customHeight="1" x14ac:dyDescent="0.3">
      <c r="A95" s="263" t="s">
        <v>402</v>
      </c>
      <c r="B95" s="263" t="s">
        <v>169</v>
      </c>
      <c r="C95" s="263" t="s">
        <v>536</v>
      </c>
      <c r="D95" s="292" t="s">
        <v>438</v>
      </c>
      <c r="E95" s="263" t="s">
        <v>41</v>
      </c>
      <c r="F95" s="263" t="s">
        <v>36</v>
      </c>
      <c r="G95" s="265" t="s">
        <v>535</v>
      </c>
      <c r="H95" s="127">
        <v>65.75</v>
      </c>
    </row>
    <row r="96" spans="1:8" s="269" customFormat="1" ht="19.5" customHeight="1" x14ac:dyDescent="0.3">
      <c r="A96" s="263" t="s">
        <v>402</v>
      </c>
      <c r="B96" s="263" t="s">
        <v>169</v>
      </c>
      <c r="C96" s="263" t="s">
        <v>538</v>
      </c>
      <c r="D96" s="292" t="s">
        <v>438</v>
      </c>
      <c r="E96" s="263" t="s">
        <v>41</v>
      </c>
      <c r="F96" s="263" t="s">
        <v>36</v>
      </c>
      <c r="G96" s="265" t="s">
        <v>535</v>
      </c>
      <c r="H96" s="127">
        <v>73.7</v>
      </c>
    </row>
    <row r="97" spans="1:8" s="269" customFormat="1" ht="19.5" customHeight="1" x14ac:dyDescent="0.3">
      <c r="A97" s="263" t="s">
        <v>402</v>
      </c>
      <c r="B97" s="263" t="s">
        <v>169</v>
      </c>
      <c r="C97" s="263" t="s">
        <v>539</v>
      </c>
      <c r="D97" s="292" t="s">
        <v>438</v>
      </c>
      <c r="E97" s="263" t="s">
        <v>41</v>
      </c>
      <c r="F97" s="263" t="s">
        <v>36</v>
      </c>
      <c r="G97" s="265" t="s">
        <v>535</v>
      </c>
      <c r="H97" s="127">
        <v>65.849999999999994</v>
      </c>
    </row>
    <row r="98" spans="1:8" s="269" customFormat="1" ht="19.5" customHeight="1" x14ac:dyDescent="0.3">
      <c r="A98" s="263" t="s">
        <v>402</v>
      </c>
      <c r="B98" s="263" t="s">
        <v>169</v>
      </c>
      <c r="C98" s="263" t="s">
        <v>540</v>
      </c>
      <c r="D98" s="292" t="s">
        <v>438</v>
      </c>
      <c r="E98" s="263" t="s">
        <v>41</v>
      </c>
      <c r="F98" s="263" t="s">
        <v>36</v>
      </c>
      <c r="G98" s="265" t="s">
        <v>535</v>
      </c>
      <c r="H98" s="127">
        <v>65.849999999999994</v>
      </c>
    </row>
    <row r="99" spans="1:8" s="269" customFormat="1" ht="19.5" customHeight="1" x14ac:dyDescent="0.3">
      <c r="A99" s="263" t="s">
        <v>402</v>
      </c>
      <c r="B99" s="263" t="s">
        <v>169</v>
      </c>
      <c r="C99" s="263">
        <v>0</v>
      </c>
      <c r="D99" s="292" t="s">
        <v>168</v>
      </c>
      <c r="E99" s="263" t="s">
        <v>41</v>
      </c>
      <c r="F99" s="263" t="s">
        <v>29</v>
      </c>
      <c r="G99" s="265" t="s">
        <v>224</v>
      </c>
      <c r="H99" s="127">
        <v>226.16</v>
      </c>
    </row>
    <row r="100" spans="1:8" s="269" customFormat="1" ht="19.5" customHeight="1" x14ac:dyDescent="0.3">
      <c r="A100" s="263" t="s">
        <v>402</v>
      </c>
      <c r="B100" s="263" t="s">
        <v>169</v>
      </c>
      <c r="C100" s="263">
        <v>0</v>
      </c>
      <c r="D100" s="292" t="s">
        <v>537</v>
      </c>
      <c r="E100" s="263" t="s">
        <v>41</v>
      </c>
      <c r="F100" s="263" t="s">
        <v>29</v>
      </c>
      <c r="G100" s="265" t="s">
        <v>224</v>
      </c>
      <c r="H100" s="127">
        <v>165.91</v>
      </c>
    </row>
    <row r="101" spans="1:8" s="269" customFormat="1" ht="19.5" customHeight="1" x14ac:dyDescent="0.3">
      <c r="A101" s="263" t="s">
        <v>402</v>
      </c>
      <c r="B101" s="263" t="s">
        <v>169</v>
      </c>
      <c r="C101" s="263">
        <v>0</v>
      </c>
      <c r="D101" s="292" t="s">
        <v>557</v>
      </c>
      <c r="E101" s="263">
        <v>0</v>
      </c>
      <c r="F101" s="263" t="s">
        <v>38</v>
      </c>
      <c r="G101" s="265" t="s">
        <v>764</v>
      </c>
      <c r="H101" s="127">
        <v>248.69</v>
      </c>
    </row>
    <row r="102" spans="1:8" s="269" customFormat="1" ht="19.5" customHeight="1" x14ac:dyDescent="0.3">
      <c r="A102" s="263" t="s">
        <v>402</v>
      </c>
      <c r="B102" s="263" t="s">
        <v>202</v>
      </c>
      <c r="C102" s="263">
        <v>0</v>
      </c>
      <c r="D102" s="292" t="s">
        <v>562</v>
      </c>
      <c r="E102" s="263" t="s">
        <v>41</v>
      </c>
      <c r="F102" s="263" t="s">
        <v>35</v>
      </c>
      <c r="G102" s="265" t="s">
        <v>521</v>
      </c>
      <c r="H102" s="127">
        <v>9.0299999999999994</v>
      </c>
    </row>
    <row r="103" spans="1:8" s="269" customFormat="1" ht="19.5" customHeight="1" x14ac:dyDescent="0.3">
      <c r="A103" s="263" t="s">
        <v>402</v>
      </c>
      <c r="B103" s="263" t="s">
        <v>202</v>
      </c>
      <c r="C103" s="263">
        <v>0</v>
      </c>
      <c r="D103" s="292" t="s">
        <v>574</v>
      </c>
      <c r="E103" s="263" t="s">
        <v>41</v>
      </c>
      <c r="F103" s="263" t="s">
        <v>35</v>
      </c>
      <c r="G103" s="265" t="s">
        <v>200</v>
      </c>
      <c r="H103" s="127">
        <v>30.43</v>
      </c>
    </row>
    <row r="104" spans="1:8" s="269" customFormat="1" ht="19.5" customHeight="1" x14ac:dyDescent="0.3">
      <c r="A104" s="263" t="s">
        <v>402</v>
      </c>
      <c r="B104" s="263" t="s">
        <v>202</v>
      </c>
      <c r="C104" s="263" t="s">
        <v>572</v>
      </c>
      <c r="D104" s="292" t="s">
        <v>307</v>
      </c>
      <c r="E104" s="263" t="s">
        <v>41</v>
      </c>
      <c r="F104" s="263" t="s">
        <v>37</v>
      </c>
      <c r="G104" s="265" t="s">
        <v>535</v>
      </c>
      <c r="H104" s="127">
        <v>58.5</v>
      </c>
    </row>
    <row r="105" spans="1:8" s="269" customFormat="1" ht="19.5" customHeight="1" x14ac:dyDescent="0.3">
      <c r="A105" s="263" t="s">
        <v>402</v>
      </c>
      <c r="B105" s="263" t="s">
        <v>202</v>
      </c>
      <c r="C105" s="263" t="s">
        <v>570</v>
      </c>
      <c r="D105" s="292" t="s">
        <v>438</v>
      </c>
      <c r="E105" s="263" t="s">
        <v>41</v>
      </c>
      <c r="F105" s="263" t="s">
        <v>36</v>
      </c>
      <c r="G105" s="265" t="s">
        <v>535</v>
      </c>
      <c r="H105" s="127">
        <v>50</v>
      </c>
    </row>
    <row r="106" spans="1:8" s="269" customFormat="1" ht="19.5" customHeight="1" x14ac:dyDescent="0.3">
      <c r="A106" s="263" t="s">
        <v>402</v>
      </c>
      <c r="B106" s="263" t="s">
        <v>202</v>
      </c>
      <c r="C106" s="263" t="s">
        <v>571</v>
      </c>
      <c r="D106" s="292" t="s">
        <v>438</v>
      </c>
      <c r="E106" s="263" t="s">
        <v>41</v>
      </c>
      <c r="F106" s="263" t="s">
        <v>36</v>
      </c>
      <c r="G106" s="265" t="s">
        <v>535</v>
      </c>
      <c r="H106" s="127">
        <v>50.5</v>
      </c>
    </row>
    <row r="107" spans="1:8" s="269" customFormat="1" ht="19.5" customHeight="1" x14ac:dyDescent="0.3">
      <c r="A107" s="263" t="s">
        <v>402</v>
      </c>
      <c r="B107" s="263" t="s">
        <v>202</v>
      </c>
      <c r="C107" s="263" t="s">
        <v>569</v>
      </c>
      <c r="D107" s="292" t="s">
        <v>438</v>
      </c>
      <c r="E107" s="263" t="s">
        <v>41</v>
      </c>
      <c r="F107" s="263" t="s">
        <v>36</v>
      </c>
      <c r="G107" s="265" t="s">
        <v>535</v>
      </c>
      <c r="H107" s="127">
        <v>66.5</v>
      </c>
    </row>
    <row r="108" spans="1:8" s="269" customFormat="1" ht="19.5" customHeight="1" x14ac:dyDescent="0.3">
      <c r="A108" s="263" t="s">
        <v>402</v>
      </c>
      <c r="B108" s="263" t="s">
        <v>202</v>
      </c>
      <c r="C108" s="263" t="s">
        <v>568</v>
      </c>
      <c r="D108" s="292" t="s">
        <v>662</v>
      </c>
      <c r="E108" s="263" t="s">
        <v>41</v>
      </c>
      <c r="F108" s="263" t="s">
        <v>33</v>
      </c>
      <c r="G108" s="265" t="s">
        <v>224</v>
      </c>
      <c r="H108" s="127">
        <v>11.5</v>
      </c>
    </row>
    <row r="109" spans="1:8" s="269" customFormat="1" ht="19.5" customHeight="1" x14ac:dyDescent="0.3">
      <c r="A109" s="263" t="s">
        <v>402</v>
      </c>
      <c r="B109" s="263" t="s">
        <v>202</v>
      </c>
      <c r="C109" s="263" t="s">
        <v>661</v>
      </c>
      <c r="D109" s="292" t="s">
        <v>435</v>
      </c>
      <c r="E109" s="263" t="s">
        <v>41</v>
      </c>
      <c r="F109" s="263" t="s">
        <v>26</v>
      </c>
      <c r="G109" s="265" t="s">
        <v>224</v>
      </c>
      <c r="H109" s="127">
        <v>11.5</v>
      </c>
    </row>
    <row r="110" spans="1:8" s="269" customFormat="1" ht="19.5" customHeight="1" x14ac:dyDescent="0.3">
      <c r="A110" s="263" t="s">
        <v>402</v>
      </c>
      <c r="B110" s="263" t="s">
        <v>202</v>
      </c>
      <c r="C110" s="263">
        <v>0</v>
      </c>
      <c r="D110" s="292" t="s">
        <v>573</v>
      </c>
      <c r="E110" s="263" t="s">
        <v>41</v>
      </c>
      <c r="F110" s="263" t="s">
        <v>29</v>
      </c>
      <c r="G110" s="265" t="s">
        <v>675</v>
      </c>
      <c r="H110" s="127">
        <v>121.85</v>
      </c>
    </row>
    <row r="111" spans="1:8" s="269" customFormat="1" ht="19.5" customHeight="1" x14ac:dyDescent="0.3">
      <c r="A111" s="263" t="s">
        <v>402</v>
      </c>
      <c r="B111" s="263" t="s">
        <v>202</v>
      </c>
      <c r="C111" s="263" t="s">
        <v>565</v>
      </c>
      <c r="D111" s="292" t="s">
        <v>438</v>
      </c>
      <c r="E111" s="263" t="s">
        <v>41</v>
      </c>
      <c r="F111" s="263" t="s">
        <v>36</v>
      </c>
      <c r="G111" s="265" t="s">
        <v>617</v>
      </c>
      <c r="H111" s="127">
        <v>58.43</v>
      </c>
    </row>
    <row r="112" spans="1:8" s="269" customFormat="1" ht="19.5" customHeight="1" x14ac:dyDescent="0.3">
      <c r="A112" s="263" t="s">
        <v>402</v>
      </c>
      <c r="B112" s="263" t="s">
        <v>202</v>
      </c>
      <c r="C112" s="263" t="s">
        <v>567</v>
      </c>
      <c r="D112" s="292" t="s">
        <v>438</v>
      </c>
      <c r="E112" s="263" t="s">
        <v>41</v>
      </c>
      <c r="F112" s="263" t="s">
        <v>36</v>
      </c>
      <c r="G112" s="265" t="s">
        <v>535</v>
      </c>
      <c r="H112" s="127">
        <v>67.5</v>
      </c>
    </row>
    <row r="113" spans="1:8" s="269" customFormat="1" ht="19.5" customHeight="1" x14ac:dyDescent="0.3">
      <c r="A113" s="263" t="s">
        <v>402</v>
      </c>
      <c r="B113" s="263" t="s">
        <v>202</v>
      </c>
      <c r="C113" s="263" t="s">
        <v>564</v>
      </c>
      <c r="D113" s="292" t="s">
        <v>438</v>
      </c>
      <c r="E113" s="263" t="s">
        <v>41</v>
      </c>
      <c r="F113" s="263" t="s">
        <v>36</v>
      </c>
      <c r="G113" s="265" t="s">
        <v>535</v>
      </c>
      <c r="H113" s="127">
        <v>50</v>
      </c>
    </row>
    <row r="114" spans="1:8" s="269" customFormat="1" ht="19.5" customHeight="1" x14ac:dyDescent="0.3">
      <c r="A114" s="263" t="s">
        <v>402</v>
      </c>
      <c r="B114" s="263" t="s">
        <v>202</v>
      </c>
      <c r="C114" s="263" t="s">
        <v>566</v>
      </c>
      <c r="D114" s="292" t="s">
        <v>438</v>
      </c>
      <c r="E114" s="263" t="s">
        <v>41</v>
      </c>
      <c r="F114" s="263" t="s">
        <v>36</v>
      </c>
      <c r="G114" s="265" t="s">
        <v>535</v>
      </c>
      <c r="H114" s="127">
        <v>49.2</v>
      </c>
    </row>
    <row r="115" spans="1:8" s="269" customFormat="1" ht="19.5" customHeight="1" x14ac:dyDescent="0.3">
      <c r="A115" s="263" t="s">
        <v>402</v>
      </c>
      <c r="B115" s="263" t="s">
        <v>202</v>
      </c>
      <c r="C115" s="263" t="s">
        <v>563</v>
      </c>
      <c r="D115" s="292" t="s">
        <v>438</v>
      </c>
      <c r="E115" s="263" t="s">
        <v>41</v>
      </c>
      <c r="F115" s="263" t="s">
        <v>36</v>
      </c>
      <c r="G115" s="265" t="s">
        <v>535</v>
      </c>
      <c r="H115" s="127">
        <v>49.85</v>
      </c>
    </row>
    <row r="116" spans="1:8" s="269" customFormat="1" ht="19.5" customHeight="1" x14ac:dyDescent="0.3">
      <c r="A116" s="263" t="s">
        <v>437</v>
      </c>
      <c r="B116" s="263" t="s">
        <v>202</v>
      </c>
      <c r="C116" s="263" t="s">
        <v>578</v>
      </c>
      <c r="D116" s="292" t="s">
        <v>438</v>
      </c>
      <c r="E116" s="263" t="s">
        <v>41</v>
      </c>
      <c r="F116" s="263" t="s">
        <v>36</v>
      </c>
      <c r="G116" s="265" t="s">
        <v>535</v>
      </c>
      <c r="H116" s="127">
        <v>57</v>
      </c>
    </row>
    <row r="117" spans="1:8" s="269" customFormat="1" ht="19.5" customHeight="1" x14ac:dyDescent="0.3">
      <c r="A117" s="263" t="s">
        <v>437</v>
      </c>
      <c r="B117" s="263" t="s">
        <v>202</v>
      </c>
      <c r="C117" s="263" t="s">
        <v>577</v>
      </c>
      <c r="D117" s="292" t="s">
        <v>438</v>
      </c>
      <c r="E117" s="263" t="s">
        <v>41</v>
      </c>
      <c r="F117" s="263" t="s">
        <v>36</v>
      </c>
      <c r="G117" s="265" t="s">
        <v>535</v>
      </c>
      <c r="H117" s="127">
        <v>56.55</v>
      </c>
    </row>
    <row r="118" spans="1:8" s="269" customFormat="1" ht="19.5" customHeight="1" x14ac:dyDescent="0.3">
      <c r="A118" s="263" t="s">
        <v>437</v>
      </c>
      <c r="B118" s="263" t="s">
        <v>202</v>
      </c>
      <c r="C118" s="263" t="s">
        <v>579</v>
      </c>
      <c r="D118" s="292" t="s">
        <v>438</v>
      </c>
      <c r="E118" s="263" t="s">
        <v>41</v>
      </c>
      <c r="F118" s="263" t="s">
        <v>36</v>
      </c>
      <c r="G118" s="265" t="s">
        <v>535</v>
      </c>
      <c r="H118" s="127">
        <v>69.650000000000006</v>
      </c>
    </row>
    <row r="119" spans="1:8" s="269" customFormat="1" ht="19.5" customHeight="1" x14ac:dyDescent="0.3">
      <c r="A119" s="263" t="s">
        <v>437</v>
      </c>
      <c r="B119" s="263" t="s">
        <v>202</v>
      </c>
      <c r="C119" s="263" t="s">
        <v>576</v>
      </c>
      <c r="D119" s="292" t="s">
        <v>438</v>
      </c>
      <c r="E119" s="263" t="s">
        <v>41</v>
      </c>
      <c r="F119" s="263" t="s">
        <v>36</v>
      </c>
      <c r="G119" s="265" t="s">
        <v>535</v>
      </c>
      <c r="H119" s="127">
        <v>42.53</v>
      </c>
    </row>
    <row r="120" spans="1:8" s="269" customFormat="1" ht="19.2" customHeight="1" x14ac:dyDescent="0.3">
      <c r="A120" s="263" t="s">
        <v>437</v>
      </c>
      <c r="B120" s="263" t="s">
        <v>202</v>
      </c>
      <c r="C120" s="263">
        <v>0</v>
      </c>
      <c r="D120" s="292" t="s">
        <v>575</v>
      </c>
      <c r="E120" s="263" t="s">
        <v>41</v>
      </c>
      <c r="F120" s="263" t="s">
        <v>35</v>
      </c>
      <c r="G120" s="265" t="s">
        <v>521</v>
      </c>
      <c r="H120" s="127">
        <v>22.74</v>
      </c>
    </row>
    <row r="121" spans="1:8" s="269" customFormat="1" ht="19.5" customHeight="1" x14ac:dyDescent="0.3">
      <c r="A121" s="263" t="s">
        <v>437</v>
      </c>
      <c r="B121" s="263" t="s">
        <v>202</v>
      </c>
      <c r="C121" s="263">
        <v>0</v>
      </c>
      <c r="D121" s="292" t="s">
        <v>580</v>
      </c>
      <c r="E121" s="263">
        <v>0</v>
      </c>
      <c r="F121" s="263" t="s">
        <v>29</v>
      </c>
      <c r="G121" s="265" t="s">
        <v>224</v>
      </c>
      <c r="H121" s="127">
        <v>57.67</v>
      </c>
    </row>
    <row r="122" spans="1:8" s="269" customFormat="1" ht="19.5" customHeight="1" x14ac:dyDescent="0.3">
      <c r="A122" s="263" t="s">
        <v>402</v>
      </c>
      <c r="B122" s="263" t="s">
        <v>202</v>
      </c>
      <c r="C122" s="263" t="s">
        <v>591</v>
      </c>
      <c r="D122" s="292" t="s">
        <v>667</v>
      </c>
      <c r="E122" s="263" t="s">
        <v>41</v>
      </c>
      <c r="F122" s="263" t="s">
        <v>26</v>
      </c>
      <c r="G122" s="265" t="s">
        <v>535</v>
      </c>
      <c r="H122" s="127">
        <v>107.74</v>
      </c>
    </row>
    <row r="123" spans="1:8" s="269" customFormat="1" ht="19.5" customHeight="1" x14ac:dyDescent="0.3">
      <c r="A123" s="263" t="s">
        <v>402</v>
      </c>
      <c r="B123" s="263" t="s">
        <v>202</v>
      </c>
      <c r="C123" s="263" t="s">
        <v>590</v>
      </c>
      <c r="D123" s="292" t="s">
        <v>288</v>
      </c>
      <c r="E123" s="263" t="s">
        <v>41</v>
      </c>
      <c r="F123" s="263" t="s">
        <v>26</v>
      </c>
      <c r="G123" s="265" t="s">
        <v>535</v>
      </c>
      <c r="H123" s="127">
        <v>121.96</v>
      </c>
    </row>
    <row r="124" spans="1:8" s="269" customFormat="1" ht="19.5" customHeight="1" x14ac:dyDescent="0.3">
      <c r="A124" s="263" t="s">
        <v>402</v>
      </c>
      <c r="B124" s="263" t="s">
        <v>202</v>
      </c>
      <c r="C124" s="263" t="s">
        <v>589</v>
      </c>
      <c r="D124" s="292" t="s">
        <v>718</v>
      </c>
      <c r="E124" s="263" t="s">
        <v>41</v>
      </c>
      <c r="F124" s="263" t="s">
        <v>37</v>
      </c>
      <c r="G124" s="265" t="s">
        <v>535</v>
      </c>
      <c r="H124" s="127">
        <v>70.05</v>
      </c>
    </row>
    <row r="125" spans="1:8" s="269" customFormat="1" ht="19.5" customHeight="1" x14ac:dyDescent="0.3">
      <c r="A125" s="263" t="s">
        <v>402</v>
      </c>
      <c r="B125" s="263" t="s">
        <v>202</v>
      </c>
      <c r="C125" s="263" t="s">
        <v>26</v>
      </c>
      <c r="D125" s="292" t="s">
        <v>588</v>
      </c>
      <c r="E125" s="263">
        <v>0</v>
      </c>
      <c r="F125" s="263" t="s">
        <v>213</v>
      </c>
      <c r="G125" s="265" t="s">
        <v>535</v>
      </c>
      <c r="H125" s="127">
        <v>8.98</v>
      </c>
    </row>
    <row r="126" spans="1:8" s="269" customFormat="1" ht="19.5" customHeight="1" x14ac:dyDescent="0.3">
      <c r="A126" s="263" t="s">
        <v>402</v>
      </c>
      <c r="B126" s="263" t="s">
        <v>202</v>
      </c>
      <c r="C126" s="263" t="s">
        <v>26</v>
      </c>
      <c r="D126" s="292" t="s">
        <v>588</v>
      </c>
      <c r="E126" s="263">
        <v>0</v>
      </c>
      <c r="F126" s="263" t="s">
        <v>213</v>
      </c>
      <c r="G126" s="265" t="s">
        <v>535</v>
      </c>
      <c r="H126" s="127">
        <v>14.29</v>
      </c>
    </row>
    <row r="127" spans="1:8" s="269" customFormat="1" ht="19.5" customHeight="1" x14ac:dyDescent="0.3">
      <c r="A127" s="263" t="s">
        <v>402</v>
      </c>
      <c r="B127" s="263" t="s">
        <v>202</v>
      </c>
      <c r="C127" s="263" t="s">
        <v>26</v>
      </c>
      <c r="D127" s="292" t="s">
        <v>684</v>
      </c>
      <c r="E127" s="263">
        <v>0</v>
      </c>
      <c r="F127" s="263" t="s">
        <v>29</v>
      </c>
      <c r="G127" s="265" t="s">
        <v>224</v>
      </c>
      <c r="H127" s="127">
        <v>35.97</v>
      </c>
    </row>
    <row r="128" spans="1:8" s="269" customFormat="1" ht="19.5" customHeight="1" x14ac:dyDescent="0.3">
      <c r="A128" s="263" t="s">
        <v>402</v>
      </c>
      <c r="B128" s="263" t="s">
        <v>202</v>
      </c>
      <c r="C128" s="263" t="s">
        <v>663</v>
      </c>
      <c r="D128" s="292" t="s">
        <v>682</v>
      </c>
      <c r="E128" s="263">
        <v>0</v>
      </c>
      <c r="F128" s="263" t="s">
        <v>34</v>
      </c>
      <c r="G128" s="265" t="s">
        <v>226</v>
      </c>
      <c r="H128" s="127">
        <v>22.15</v>
      </c>
    </row>
    <row r="129" spans="1:8" s="269" customFormat="1" ht="19.5" customHeight="1" x14ac:dyDescent="0.3">
      <c r="A129" s="263" t="s">
        <v>402</v>
      </c>
      <c r="B129" s="263" t="s">
        <v>202</v>
      </c>
      <c r="C129" s="263" t="s">
        <v>664</v>
      </c>
      <c r="D129" s="292" t="s">
        <v>683</v>
      </c>
      <c r="E129" s="263">
        <v>0</v>
      </c>
      <c r="F129" s="263" t="s">
        <v>34</v>
      </c>
      <c r="G129" s="265" t="s">
        <v>226</v>
      </c>
      <c r="H129" s="127">
        <v>24.05</v>
      </c>
    </row>
    <row r="130" spans="1:8" s="269" customFormat="1" ht="19.5" customHeight="1" x14ac:dyDescent="0.3">
      <c r="A130" s="263" t="s">
        <v>402</v>
      </c>
      <c r="B130" s="263" t="s">
        <v>202</v>
      </c>
      <c r="C130" s="263" t="s">
        <v>581</v>
      </c>
      <c r="D130" s="292" t="s">
        <v>634</v>
      </c>
      <c r="E130" s="263">
        <v>0</v>
      </c>
      <c r="F130" s="263" t="s">
        <v>32</v>
      </c>
      <c r="G130" s="265" t="s">
        <v>225</v>
      </c>
      <c r="H130" s="127">
        <v>7.15</v>
      </c>
    </row>
    <row r="131" spans="1:8" s="269" customFormat="1" ht="19.5" customHeight="1" x14ac:dyDescent="0.3">
      <c r="A131" s="263" t="s">
        <v>402</v>
      </c>
      <c r="B131" s="263" t="s">
        <v>202</v>
      </c>
      <c r="C131" s="263" t="s">
        <v>582</v>
      </c>
      <c r="D131" s="292" t="s">
        <v>710</v>
      </c>
      <c r="E131" s="263">
        <v>0</v>
      </c>
      <c r="F131" s="263" t="s">
        <v>26</v>
      </c>
      <c r="G131" s="265" t="s">
        <v>225</v>
      </c>
      <c r="H131" s="127">
        <v>60.25</v>
      </c>
    </row>
    <row r="132" spans="1:8" s="269" customFormat="1" ht="19.5" customHeight="1" x14ac:dyDescent="0.3">
      <c r="A132" s="263" t="s">
        <v>402</v>
      </c>
      <c r="B132" s="263" t="s">
        <v>202</v>
      </c>
      <c r="C132" s="263" t="s">
        <v>583</v>
      </c>
      <c r="D132" s="292" t="s">
        <v>290</v>
      </c>
      <c r="E132" s="263">
        <v>0</v>
      </c>
      <c r="F132" s="263" t="s">
        <v>26</v>
      </c>
      <c r="G132" s="265" t="s">
        <v>225</v>
      </c>
      <c r="H132" s="127">
        <v>22.25</v>
      </c>
    </row>
    <row r="133" spans="1:8" s="269" customFormat="1" ht="19.5" customHeight="1" x14ac:dyDescent="0.3">
      <c r="A133" s="263" t="s">
        <v>402</v>
      </c>
      <c r="B133" s="263" t="s">
        <v>202</v>
      </c>
      <c r="C133" s="263" t="s">
        <v>584</v>
      </c>
      <c r="D133" s="292" t="s">
        <v>665</v>
      </c>
      <c r="E133" s="263">
        <v>0</v>
      </c>
      <c r="F133" s="263" t="s">
        <v>26</v>
      </c>
      <c r="G133" s="265" t="s">
        <v>225</v>
      </c>
      <c r="H133" s="127">
        <v>28.05</v>
      </c>
    </row>
    <row r="134" spans="1:8" s="269" customFormat="1" ht="19.5" customHeight="1" x14ac:dyDescent="0.3">
      <c r="A134" s="263" t="s">
        <v>402</v>
      </c>
      <c r="B134" s="263" t="s">
        <v>202</v>
      </c>
      <c r="C134" s="263" t="s">
        <v>666</v>
      </c>
      <c r="D134" s="292" t="s">
        <v>585</v>
      </c>
      <c r="E134" s="263">
        <v>0</v>
      </c>
      <c r="F134" s="263" t="s">
        <v>34</v>
      </c>
      <c r="G134" s="265" t="s">
        <v>226</v>
      </c>
      <c r="H134" s="127">
        <v>10.75</v>
      </c>
    </row>
    <row r="135" spans="1:8" s="269" customFormat="1" ht="19.5" customHeight="1" x14ac:dyDescent="0.3">
      <c r="A135" s="263" t="s">
        <v>402</v>
      </c>
      <c r="B135" s="263" t="s">
        <v>202</v>
      </c>
      <c r="C135" s="263" t="s">
        <v>609</v>
      </c>
      <c r="D135" s="292" t="s">
        <v>586</v>
      </c>
      <c r="E135" s="263">
        <v>0</v>
      </c>
      <c r="F135" s="263" t="s">
        <v>34</v>
      </c>
      <c r="G135" s="265" t="s">
        <v>226</v>
      </c>
      <c r="H135" s="127">
        <v>7.5</v>
      </c>
    </row>
    <row r="136" spans="1:8" s="269" customFormat="1" ht="19.5" customHeight="1" x14ac:dyDescent="0.3">
      <c r="A136" s="263" t="s">
        <v>402</v>
      </c>
      <c r="B136" s="263" t="s">
        <v>202</v>
      </c>
      <c r="C136" s="263" t="s">
        <v>26</v>
      </c>
      <c r="D136" s="292" t="s">
        <v>587</v>
      </c>
      <c r="E136" s="263" t="s">
        <v>41</v>
      </c>
      <c r="F136" s="263" t="s">
        <v>29</v>
      </c>
      <c r="G136" s="265" t="s">
        <v>224</v>
      </c>
      <c r="H136" s="127">
        <v>93.31</v>
      </c>
    </row>
    <row r="137" spans="1:8" s="269" customFormat="1" ht="19.5" customHeight="1" x14ac:dyDescent="0.3">
      <c r="A137" s="263" t="s">
        <v>402</v>
      </c>
      <c r="B137" s="263" t="s">
        <v>202</v>
      </c>
      <c r="C137" s="263" t="s">
        <v>452</v>
      </c>
      <c r="D137" s="292" t="s">
        <v>592</v>
      </c>
      <c r="E137" s="263" t="s">
        <v>41</v>
      </c>
      <c r="F137" s="263" t="s">
        <v>35</v>
      </c>
      <c r="G137" s="265" t="s">
        <v>200</v>
      </c>
      <c r="H137" s="127">
        <v>25.65</v>
      </c>
    </row>
    <row r="138" spans="1:8" s="269" customFormat="1" ht="19.5" customHeight="1" x14ac:dyDescent="0.3">
      <c r="A138" s="263" t="s">
        <v>402</v>
      </c>
      <c r="B138" s="263" t="s">
        <v>202</v>
      </c>
      <c r="C138" s="263" t="s">
        <v>596</v>
      </c>
      <c r="D138" s="292" t="s">
        <v>436</v>
      </c>
      <c r="E138" s="263" t="s">
        <v>41</v>
      </c>
      <c r="F138" s="263" t="s">
        <v>26</v>
      </c>
      <c r="G138" s="265" t="s">
        <v>535</v>
      </c>
      <c r="H138" s="127">
        <v>44</v>
      </c>
    </row>
    <row r="139" spans="1:8" s="269" customFormat="1" ht="19.5" customHeight="1" x14ac:dyDescent="0.3">
      <c r="A139" s="263" t="s">
        <v>402</v>
      </c>
      <c r="B139" s="263" t="s">
        <v>202</v>
      </c>
      <c r="C139" s="263" t="s">
        <v>597</v>
      </c>
      <c r="D139" s="292" t="s">
        <v>335</v>
      </c>
      <c r="E139" s="263">
        <v>0</v>
      </c>
      <c r="F139" s="263" t="s">
        <v>34</v>
      </c>
      <c r="G139" s="265" t="s">
        <v>226</v>
      </c>
      <c r="H139" s="127">
        <v>22.35</v>
      </c>
    </row>
    <row r="140" spans="1:8" s="269" customFormat="1" ht="19.5" customHeight="1" x14ac:dyDescent="0.3">
      <c r="A140" s="263" t="s">
        <v>402</v>
      </c>
      <c r="B140" s="263" t="s">
        <v>202</v>
      </c>
      <c r="C140" s="263" t="s">
        <v>598</v>
      </c>
      <c r="D140" s="292" t="s">
        <v>436</v>
      </c>
      <c r="E140" s="263" t="s">
        <v>41</v>
      </c>
      <c r="F140" s="263" t="s">
        <v>26</v>
      </c>
      <c r="G140" s="265" t="s">
        <v>224</v>
      </c>
      <c r="H140" s="127">
        <v>31.8</v>
      </c>
    </row>
    <row r="141" spans="1:8" s="269" customFormat="1" ht="19.5" customHeight="1" x14ac:dyDescent="0.3">
      <c r="A141" s="263" t="s">
        <v>402</v>
      </c>
      <c r="B141" s="263" t="s">
        <v>202</v>
      </c>
      <c r="C141" s="263" t="s">
        <v>668</v>
      </c>
      <c r="D141" s="292" t="s">
        <v>423</v>
      </c>
      <c r="E141" s="263">
        <v>0</v>
      </c>
      <c r="F141" s="263" t="s">
        <v>34</v>
      </c>
      <c r="G141" s="265" t="s">
        <v>226</v>
      </c>
      <c r="H141" s="127">
        <v>22.25</v>
      </c>
    </row>
    <row r="142" spans="1:8" s="269" customFormat="1" ht="19.5" customHeight="1" x14ac:dyDescent="0.3">
      <c r="A142" s="263" t="s">
        <v>402</v>
      </c>
      <c r="B142" s="263" t="s">
        <v>202</v>
      </c>
      <c r="C142" s="263" t="s">
        <v>668</v>
      </c>
      <c r="D142" s="292" t="s">
        <v>544</v>
      </c>
      <c r="E142" s="263">
        <v>0</v>
      </c>
      <c r="F142" s="263" t="s">
        <v>38</v>
      </c>
      <c r="G142" s="265" t="s">
        <v>226</v>
      </c>
      <c r="H142" s="127">
        <v>0</v>
      </c>
    </row>
    <row r="143" spans="1:8" s="269" customFormat="1" ht="19.5" customHeight="1" x14ac:dyDescent="0.3">
      <c r="A143" s="263" t="s">
        <v>402</v>
      </c>
      <c r="B143" s="263" t="s">
        <v>202</v>
      </c>
      <c r="C143" s="263" t="s">
        <v>452</v>
      </c>
      <c r="D143" s="292" t="s">
        <v>434</v>
      </c>
      <c r="E143" s="263">
        <v>0</v>
      </c>
      <c r="F143" s="263" t="s">
        <v>455</v>
      </c>
      <c r="G143" s="265" t="s">
        <v>521</v>
      </c>
      <c r="H143" s="127">
        <v>0</v>
      </c>
    </row>
    <row r="144" spans="1:8" s="269" customFormat="1" ht="19.5" customHeight="1" x14ac:dyDescent="0.3">
      <c r="A144" s="263" t="s">
        <v>402</v>
      </c>
      <c r="B144" s="263" t="s">
        <v>202</v>
      </c>
      <c r="C144" s="263" t="s">
        <v>599</v>
      </c>
      <c r="D144" s="292" t="s">
        <v>438</v>
      </c>
      <c r="E144" s="263" t="s">
        <v>41</v>
      </c>
      <c r="F144" s="263" t="s">
        <v>36</v>
      </c>
      <c r="G144" s="265" t="s">
        <v>535</v>
      </c>
      <c r="H144" s="127">
        <v>49.9</v>
      </c>
    </row>
    <row r="145" spans="1:8" s="269" customFormat="1" ht="19.5" customHeight="1" x14ac:dyDescent="0.3">
      <c r="A145" s="263" t="s">
        <v>402</v>
      </c>
      <c r="B145" s="263" t="s">
        <v>202</v>
      </c>
      <c r="C145" s="263" t="s">
        <v>669</v>
      </c>
      <c r="D145" s="292" t="s">
        <v>670</v>
      </c>
      <c r="E145" s="263" t="s">
        <v>41</v>
      </c>
      <c r="F145" s="263" t="s">
        <v>26</v>
      </c>
      <c r="G145" s="265" t="s">
        <v>535</v>
      </c>
      <c r="H145" s="127">
        <v>16.05</v>
      </c>
    </row>
    <row r="146" spans="1:8" s="269" customFormat="1" ht="19.5" customHeight="1" x14ac:dyDescent="0.3">
      <c r="A146" s="263" t="s">
        <v>402</v>
      </c>
      <c r="B146" s="263" t="s">
        <v>202</v>
      </c>
      <c r="C146" s="263" t="s">
        <v>593</v>
      </c>
      <c r="D146" s="292" t="s">
        <v>438</v>
      </c>
      <c r="E146" s="263" t="s">
        <v>41</v>
      </c>
      <c r="F146" s="263" t="s">
        <v>36</v>
      </c>
      <c r="G146" s="265" t="s">
        <v>535</v>
      </c>
      <c r="H146" s="127">
        <v>58.45</v>
      </c>
    </row>
    <row r="147" spans="1:8" s="269" customFormat="1" ht="19.5" customHeight="1" x14ac:dyDescent="0.3">
      <c r="A147" s="263" t="s">
        <v>402</v>
      </c>
      <c r="B147" s="263" t="s">
        <v>202</v>
      </c>
      <c r="C147" s="263" t="s">
        <v>600</v>
      </c>
      <c r="D147" s="292" t="s">
        <v>438</v>
      </c>
      <c r="E147" s="263" t="s">
        <v>41</v>
      </c>
      <c r="F147" s="263" t="s">
        <v>36</v>
      </c>
      <c r="G147" s="265" t="s">
        <v>535</v>
      </c>
      <c r="H147" s="127">
        <v>58.05</v>
      </c>
    </row>
    <row r="148" spans="1:8" s="269" customFormat="1" ht="19.5" customHeight="1" x14ac:dyDescent="0.3">
      <c r="A148" s="263" t="s">
        <v>402</v>
      </c>
      <c r="B148" s="263" t="s">
        <v>202</v>
      </c>
      <c r="C148" s="263" t="s">
        <v>594</v>
      </c>
      <c r="D148" s="292" t="s">
        <v>438</v>
      </c>
      <c r="E148" s="263" t="s">
        <v>41</v>
      </c>
      <c r="F148" s="263" t="s">
        <v>36</v>
      </c>
      <c r="G148" s="265" t="s">
        <v>535</v>
      </c>
      <c r="H148" s="127">
        <v>58.45</v>
      </c>
    </row>
    <row r="149" spans="1:8" s="269" customFormat="1" ht="19.5" customHeight="1" x14ac:dyDescent="0.3">
      <c r="A149" s="263" t="s">
        <v>402</v>
      </c>
      <c r="B149" s="263" t="s">
        <v>202</v>
      </c>
      <c r="C149" s="263" t="s">
        <v>671</v>
      </c>
      <c r="D149" s="292" t="s">
        <v>672</v>
      </c>
      <c r="E149" s="263" t="s">
        <v>41</v>
      </c>
      <c r="F149" s="263" t="s">
        <v>26</v>
      </c>
      <c r="G149" s="265" t="s">
        <v>224</v>
      </c>
      <c r="H149" s="127">
        <v>11.1</v>
      </c>
    </row>
    <row r="150" spans="1:8" s="269" customFormat="1" ht="19.5" customHeight="1" x14ac:dyDescent="0.3">
      <c r="A150" s="263" t="s">
        <v>402</v>
      </c>
      <c r="B150" s="263" t="s">
        <v>202</v>
      </c>
      <c r="C150" s="263" t="s">
        <v>595</v>
      </c>
      <c r="D150" s="292" t="s">
        <v>438</v>
      </c>
      <c r="E150" s="263" t="s">
        <v>41</v>
      </c>
      <c r="F150" s="263" t="s">
        <v>36</v>
      </c>
      <c r="G150" s="265" t="s">
        <v>535</v>
      </c>
      <c r="H150" s="127">
        <v>58.45</v>
      </c>
    </row>
    <row r="151" spans="1:8" s="269" customFormat="1" ht="19.5" customHeight="1" x14ac:dyDescent="0.3">
      <c r="A151" s="263" t="s">
        <v>402</v>
      </c>
      <c r="B151" s="263" t="s">
        <v>202</v>
      </c>
      <c r="C151" s="263" t="s">
        <v>601</v>
      </c>
      <c r="D151" s="292" t="s">
        <v>673</v>
      </c>
      <c r="E151" s="263" t="s">
        <v>41</v>
      </c>
      <c r="F151" s="263" t="s">
        <v>213</v>
      </c>
      <c r="G151" s="265" t="s">
        <v>224</v>
      </c>
      <c r="H151" s="127">
        <v>22.2</v>
      </c>
    </row>
    <row r="152" spans="1:8" s="269" customFormat="1" ht="19.5" customHeight="1" x14ac:dyDescent="0.3">
      <c r="A152" s="263" t="s">
        <v>402</v>
      </c>
      <c r="B152" s="263" t="s">
        <v>202</v>
      </c>
      <c r="C152" s="263">
        <v>0</v>
      </c>
      <c r="D152" s="292" t="s">
        <v>602</v>
      </c>
      <c r="E152" s="263" t="s">
        <v>41</v>
      </c>
      <c r="F152" s="263" t="s">
        <v>35</v>
      </c>
      <c r="G152" s="265" t="s">
        <v>521</v>
      </c>
      <c r="H152" s="127">
        <v>12.04</v>
      </c>
    </row>
    <row r="153" spans="1:8" s="269" customFormat="1" ht="19.5" customHeight="1" x14ac:dyDescent="0.3">
      <c r="A153" s="263" t="s">
        <v>402</v>
      </c>
      <c r="B153" s="263" t="s">
        <v>202</v>
      </c>
      <c r="C153" s="263" t="s">
        <v>603</v>
      </c>
      <c r="D153" s="292" t="s">
        <v>438</v>
      </c>
      <c r="E153" s="263" t="s">
        <v>41</v>
      </c>
      <c r="F153" s="263" t="s">
        <v>36</v>
      </c>
      <c r="G153" s="265" t="s">
        <v>535</v>
      </c>
      <c r="H153" s="127">
        <v>57.45</v>
      </c>
    </row>
    <row r="154" spans="1:8" s="269" customFormat="1" ht="19.5" customHeight="1" x14ac:dyDescent="0.3">
      <c r="A154" s="263" t="s">
        <v>402</v>
      </c>
      <c r="B154" s="263" t="s">
        <v>202</v>
      </c>
      <c r="C154" s="263" t="s">
        <v>606</v>
      </c>
      <c r="D154" s="292" t="s">
        <v>438</v>
      </c>
      <c r="E154" s="263" t="s">
        <v>41</v>
      </c>
      <c r="F154" s="263" t="s">
        <v>36</v>
      </c>
      <c r="G154" s="265" t="s">
        <v>535</v>
      </c>
      <c r="H154" s="127">
        <v>58</v>
      </c>
    </row>
    <row r="155" spans="1:8" s="269" customFormat="1" ht="19.5" customHeight="1" x14ac:dyDescent="0.3">
      <c r="A155" s="263" t="s">
        <v>402</v>
      </c>
      <c r="B155" s="263" t="s">
        <v>202</v>
      </c>
      <c r="C155" s="263" t="s">
        <v>604</v>
      </c>
      <c r="D155" s="292" t="s">
        <v>438</v>
      </c>
      <c r="E155" s="263" t="s">
        <v>41</v>
      </c>
      <c r="F155" s="263" t="s">
        <v>36</v>
      </c>
      <c r="G155" s="265" t="s">
        <v>535</v>
      </c>
      <c r="H155" s="127">
        <v>58</v>
      </c>
    </row>
    <row r="156" spans="1:8" s="269" customFormat="1" ht="19.5" customHeight="1" x14ac:dyDescent="0.3">
      <c r="A156" s="263" t="s">
        <v>402</v>
      </c>
      <c r="B156" s="263" t="s">
        <v>202</v>
      </c>
      <c r="C156" s="263" t="s">
        <v>607</v>
      </c>
      <c r="D156" s="292" t="s">
        <v>438</v>
      </c>
      <c r="E156" s="263" t="s">
        <v>41</v>
      </c>
      <c r="F156" s="263" t="s">
        <v>36</v>
      </c>
      <c r="G156" s="265" t="s">
        <v>535</v>
      </c>
      <c r="H156" s="127">
        <v>58.15</v>
      </c>
    </row>
    <row r="157" spans="1:8" s="269" customFormat="1" ht="19.5" customHeight="1" x14ac:dyDescent="0.3">
      <c r="A157" s="263" t="s">
        <v>402</v>
      </c>
      <c r="B157" s="263" t="s">
        <v>202</v>
      </c>
      <c r="C157" s="263" t="s">
        <v>605</v>
      </c>
      <c r="D157" s="292" t="s">
        <v>438</v>
      </c>
      <c r="E157" s="263" t="s">
        <v>41</v>
      </c>
      <c r="F157" s="263" t="s">
        <v>36</v>
      </c>
      <c r="G157" s="265" t="s">
        <v>535</v>
      </c>
      <c r="H157" s="127">
        <v>58.1</v>
      </c>
    </row>
    <row r="158" spans="1:8" s="269" customFormat="1" ht="19.5" customHeight="1" x14ac:dyDescent="0.3">
      <c r="A158" s="263" t="s">
        <v>402</v>
      </c>
      <c r="B158" s="263" t="s">
        <v>202</v>
      </c>
      <c r="C158" s="263" t="s">
        <v>452</v>
      </c>
      <c r="D158" s="292" t="s">
        <v>168</v>
      </c>
      <c r="E158" s="263" t="s">
        <v>41</v>
      </c>
      <c r="F158" s="263" t="s">
        <v>29</v>
      </c>
      <c r="G158" s="265" t="s">
        <v>224</v>
      </c>
      <c r="H158" s="127">
        <v>170.94</v>
      </c>
    </row>
    <row r="159" spans="1:8" s="269" customFormat="1" ht="19.95" customHeight="1" x14ac:dyDescent="0.3">
      <c r="A159" s="263" t="s">
        <v>610</v>
      </c>
      <c r="B159" s="263" t="s">
        <v>170</v>
      </c>
      <c r="C159" s="263" t="s">
        <v>611</v>
      </c>
      <c r="D159" s="292" t="s">
        <v>660</v>
      </c>
      <c r="E159" s="263" t="s">
        <v>41</v>
      </c>
      <c r="F159" s="263" t="s">
        <v>30</v>
      </c>
      <c r="G159" s="265" t="s">
        <v>535</v>
      </c>
      <c r="H159" s="127">
        <v>48.35</v>
      </c>
    </row>
    <row r="160" spans="1:8" s="269" customFormat="1" ht="19.2" customHeight="1" x14ac:dyDescent="0.3">
      <c r="A160" s="263" t="s">
        <v>610</v>
      </c>
      <c r="B160" s="263" t="s">
        <v>170</v>
      </c>
      <c r="C160" s="263" t="s">
        <v>685</v>
      </c>
      <c r="D160" s="292" t="s">
        <v>711</v>
      </c>
      <c r="E160" s="263" t="s">
        <v>41</v>
      </c>
      <c r="F160" s="263" t="s">
        <v>30</v>
      </c>
      <c r="G160" s="265" t="s">
        <v>535</v>
      </c>
      <c r="H160" s="127">
        <v>44.25</v>
      </c>
    </row>
    <row r="161" spans="1:8" s="269" customFormat="1" ht="19.5" customHeight="1" x14ac:dyDescent="0.3">
      <c r="A161" s="263" t="s">
        <v>610</v>
      </c>
      <c r="B161" s="263" t="s">
        <v>170</v>
      </c>
      <c r="C161" s="263" t="s">
        <v>612</v>
      </c>
      <c r="D161" s="292" t="s">
        <v>635</v>
      </c>
      <c r="E161" s="263">
        <v>0</v>
      </c>
      <c r="F161" s="263" t="s">
        <v>213</v>
      </c>
      <c r="G161" s="265" t="s">
        <v>535</v>
      </c>
      <c r="H161" s="127">
        <v>22.45</v>
      </c>
    </row>
    <row r="162" spans="1:8" s="269" customFormat="1" ht="19.5" customHeight="1" x14ac:dyDescent="0.3">
      <c r="A162" s="263" t="s">
        <v>610</v>
      </c>
      <c r="B162" s="263" t="s">
        <v>170</v>
      </c>
      <c r="C162" s="263" t="s">
        <v>613</v>
      </c>
      <c r="D162" s="292" t="s">
        <v>744</v>
      </c>
      <c r="E162" s="263">
        <v>0</v>
      </c>
      <c r="F162" s="263" t="s">
        <v>33</v>
      </c>
      <c r="G162" s="265" t="s">
        <v>535</v>
      </c>
      <c r="H162" s="127">
        <v>24.4</v>
      </c>
    </row>
    <row r="163" spans="1:8" s="269" customFormat="1" ht="19.5" customHeight="1" x14ac:dyDescent="0.3">
      <c r="A163" s="263" t="s">
        <v>610</v>
      </c>
      <c r="B163" s="263" t="s">
        <v>170</v>
      </c>
      <c r="C163" s="263" t="s">
        <v>614</v>
      </c>
      <c r="D163" s="292" t="s">
        <v>686</v>
      </c>
      <c r="E163" s="263">
        <v>0</v>
      </c>
      <c r="F163" s="263" t="s">
        <v>30</v>
      </c>
      <c r="G163" s="265" t="s">
        <v>535</v>
      </c>
      <c r="H163" s="127">
        <v>36.5</v>
      </c>
    </row>
    <row r="164" spans="1:8" s="269" customFormat="1" ht="19.5" customHeight="1" x14ac:dyDescent="0.3">
      <c r="A164" s="263" t="s">
        <v>610</v>
      </c>
      <c r="B164" s="263" t="s">
        <v>170</v>
      </c>
      <c r="C164" s="263">
        <v>0</v>
      </c>
      <c r="D164" s="292" t="s">
        <v>615</v>
      </c>
      <c r="E164" s="263">
        <v>0</v>
      </c>
      <c r="F164" s="263" t="s">
        <v>35</v>
      </c>
      <c r="G164" s="265" t="s">
        <v>200</v>
      </c>
      <c r="H164" s="127">
        <v>10.58</v>
      </c>
    </row>
    <row r="165" spans="1:8" s="269" customFormat="1" ht="19.5" customHeight="1" x14ac:dyDescent="0.3">
      <c r="A165" s="263" t="s">
        <v>610</v>
      </c>
      <c r="B165" s="263" t="s">
        <v>170</v>
      </c>
      <c r="C165" s="263">
        <v>0</v>
      </c>
      <c r="D165" s="292" t="s">
        <v>616</v>
      </c>
      <c r="E165" s="263">
        <v>0</v>
      </c>
      <c r="F165" s="263" t="s">
        <v>35</v>
      </c>
      <c r="G165" s="265" t="s">
        <v>535</v>
      </c>
      <c r="H165" s="127">
        <v>8.14</v>
      </c>
    </row>
    <row r="166" spans="1:8" s="269" customFormat="1" ht="11.4" customHeight="1" x14ac:dyDescent="0.3">
      <c r="A166" s="416"/>
      <c r="B166" s="416"/>
      <c r="C166" s="416"/>
      <c r="D166" s="417"/>
      <c r="E166" s="416"/>
      <c r="F166" s="416"/>
      <c r="G166" s="418"/>
      <c r="H166" s="419"/>
    </row>
    <row r="167" spans="1:8" s="269" customFormat="1" ht="25.2" customHeight="1" x14ac:dyDescent="0.3">
      <c r="A167" s="263" t="s">
        <v>172</v>
      </c>
      <c r="B167" s="263"/>
      <c r="C167" s="263"/>
      <c r="D167" s="292" t="s">
        <v>869</v>
      </c>
      <c r="E167" s="263" t="s">
        <v>41</v>
      </c>
      <c r="F167" s="263" t="s">
        <v>35</v>
      </c>
      <c r="G167" s="265"/>
      <c r="H167" s="127">
        <v>1216.2</v>
      </c>
    </row>
    <row r="168" spans="1:8" s="269" customFormat="1" ht="11.4" customHeight="1" x14ac:dyDescent="0.3">
      <c r="A168" s="416"/>
      <c r="B168" s="416"/>
      <c r="C168" s="416"/>
      <c r="D168" s="417"/>
      <c r="E168" s="416"/>
      <c r="F168" s="416"/>
      <c r="G168" s="418"/>
      <c r="H168" s="419"/>
    </row>
    <row r="169" spans="1:8" s="269" customFormat="1" ht="25.2" customHeight="1" x14ac:dyDescent="0.3">
      <c r="A169" s="263" t="s">
        <v>330</v>
      </c>
      <c r="B169" s="263" t="s">
        <v>870</v>
      </c>
      <c r="C169" s="263"/>
      <c r="D169" s="292" t="s">
        <v>346</v>
      </c>
      <c r="E169" s="263" t="s">
        <v>41</v>
      </c>
      <c r="F169" s="263" t="s">
        <v>35</v>
      </c>
      <c r="G169" s="265"/>
      <c r="H169" s="127">
        <v>71.34</v>
      </c>
    </row>
    <row r="170" spans="1:8" x14ac:dyDescent="0.2">
      <c r="A170" s="272"/>
      <c r="B170" s="272"/>
      <c r="C170" s="272"/>
      <c r="D170" s="271"/>
      <c r="E170" s="271"/>
      <c r="F170" s="272"/>
      <c r="G170" s="272"/>
      <c r="H170" s="273"/>
    </row>
    <row r="171" spans="1:8" x14ac:dyDescent="0.2">
      <c r="A171" s="280"/>
      <c r="B171" s="280"/>
      <c r="G171" s="241"/>
    </row>
    <row r="172" spans="1:8" x14ac:dyDescent="0.2">
      <c r="B172" s="280"/>
      <c r="G172" s="241"/>
    </row>
    <row r="173" spans="1:8" x14ac:dyDescent="0.2">
      <c r="D173" s="281"/>
      <c r="E173" s="281"/>
      <c r="G173" s="241"/>
    </row>
    <row r="174" spans="1:8" x14ac:dyDescent="0.2">
      <c r="C174" s="241"/>
      <c r="D174" s="281"/>
      <c r="E174" s="281"/>
    </row>
    <row r="175" spans="1:8" x14ac:dyDescent="0.2">
      <c r="C175" s="241"/>
      <c r="D175" s="281"/>
      <c r="E175" s="281"/>
    </row>
    <row r="176" spans="1:8" x14ac:dyDescent="0.2">
      <c r="C176" s="241"/>
      <c r="D176" s="281"/>
      <c r="E176" s="281"/>
    </row>
    <row r="177" spans="1:9" x14ac:dyDescent="0.2">
      <c r="C177" s="241"/>
      <c r="D177" s="281"/>
      <c r="E177" s="281"/>
    </row>
    <row r="178" spans="1:9" x14ac:dyDescent="0.2">
      <c r="B178" s="241"/>
      <c r="C178" s="241"/>
      <c r="D178" s="281"/>
      <c r="E178" s="281"/>
    </row>
    <row r="179" spans="1:9" x14ac:dyDescent="0.2">
      <c r="C179" s="241"/>
      <c r="D179" s="281"/>
      <c r="E179" s="281"/>
    </row>
    <row r="180" spans="1:9" x14ac:dyDescent="0.2">
      <c r="D180" s="281"/>
      <c r="E180" s="281"/>
    </row>
    <row r="181" spans="1:9" x14ac:dyDescent="0.2">
      <c r="D181" s="281"/>
      <c r="E181" s="281"/>
    </row>
    <row r="182" spans="1:9" x14ac:dyDescent="0.2">
      <c r="D182" s="281"/>
      <c r="E182" s="281"/>
    </row>
    <row r="183" spans="1:9" s="281" customFormat="1" x14ac:dyDescent="0.2">
      <c r="A183" s="241"/>
      <c r="H183" s="282"/>
      <c r="I183" s="241"/>
    </row>
    <row r="184" spans="1:9" s="281" customFormat="1" x14ac:dyDescent="0.2">
      <c r="A184" s="241"/>
      <c r="H184" s="282"/>
      <c r="I184" s="241"/>
    </row>
    <row r="185" spans="1:9" s="281" customFormat="1" x14ac:dyDescent="0.2">
      <c r="A185" s="241"/>
      <c r="H185" s="282"/>
      <c r="I185" s="241"/>
    </row>
    <row r="186" spans="1:9" s="281" customFormat="1" x14ac:dyDescent="0.2">
      <c r="A186" s="241"/>
      <c r="H186" s="282"/>
      <c r="I186" s="241"/>
    </row>
    <row r="187" spans="1:9" s="281" customFormat="1" x14ac:dyDescent="0.2">
      <c r="A187" s="241"/>
      <c r="H187" s="282"/>
      <c r="I187" s="241"/>
    </row>
    <row r="188" spans="1:9" s="281" customFormat="1" x14ac:dyDescent="0.2">
      <c r="A188" s="241"/>
      <c r="H188" s="282"/>
      <c r="I188" s="241"/>
    </row>
    <row r="189" spans="1:9" s="281" customFormat="1" x14ac:dyDescent="0.2">
      <c r="A189" s="241"/>
      <c r="H189" s="282"/>
      <c r="I189" s="241"/>
    </row>
    <row r="190" spans="1:9" s="281" customFormat="1" x14ac:dyDescent="0.2">
      <c r="A190" s="241"/>
      <c r="H190" s="282"/>
      <c r="I190" s="241"/>
    </row>
    <row r="191" spans="1:9" s="281" customFormat="1" x14ac:dyDescent="0.2">
      <c r="A191" s="241"/>
      <c r="H191" s="282"/>
      <c r="I191" s="241"/>
    </row>
    <row r="192" spans="1:9" s="281" customFormat="1" x14ac:dyDescent="0.2">
      <c r="A192" s="241"/>
      <c r="H192" s="282"/>
      <c r="I192" s="241"/>
    </row>
    <row r="193" spans="1:9" s="281" customFormat="1" x14ac:dyDescent="0.2">
      <c r="A193" s="241"/>
      <c r="H193" s="282"/>
      <c r="I193" s="241"/>
    </row>
    <row r="194" spans="1:9" s="281" customFormat="1" x14ac:dyDescent="0.2">
      <c r="A194" s="241"/>
      <c r="H194" s="282"/>
      <c r="I194" s="241"/>
    </row>
    <row r="195" spans="1:9" s="281" customFormat="1" x14ac:dyDescent="0.2">
      <c r="A195" s="241"/>
      <c r="H195" s="282"/>
      <c r="I195" s="241"/>
    </row>
    <row r="196" spans="1:9" s="281" customFormat="1" x14ac:dyDescent="0.2">
      <c r="A196" s="241"/>
      <c r="H196" s="282"/>
      <c r="I196" s="241"/>
    </row>
    <row r="197" spans="1:9" s="281" customFormat="1" x14ac:dyDescent="0.2">
      <c r="A197" s="241"/>
      <c r="H197" s="282"/>
      <c r="I197" s="241"/>
    </row>
    <row r="198" spans="1:9" s="281" customFormat="1" x14ac:dyDescent="0.2">
      <c r="A198" s="241"/>
      <c r="H198" s="282"/>
      <c r="I198" s="241"/>
    </row>
    <row r="199" spans="1:9" s="281" customFormat="1" x14ac:dyDescent="0.2">
      <c r="A199" s="241"/>
      <c r="H199" s="282"/>
      <c r="I199" s="241"/>
    </row>
    <row r="200" spans="1:9" s="281" customFormat="1" x14ac:dyDescent="0.2">
      <c r="A200" s="241"/>
      <c r="H200" s="282"/>
      <c r="I200" s="241"/>
    </row>
    <row r="201" spans="1:9" s="281" customFormat="1" x14ac:dyDescent="0.2">
      <c r="A201" s="241"/>
      <c r="H201" s="282"/>
      <c r="I201" s="241"/>
    </row>
    <row r="202" spans="1:9" s="281" customFormat="1" x14ac:dyDescent="0.2">
      <c r="A202" s="241"/>
      <c r="H202" s="282"/>
      <c r="I202" s="241"/>
    </row>
    <row r="203" spans="1:9" s="281" customFormat="1" x14ac:dyDescent="0.2">
      <c r="A203" s="241"/>
      <c r="H203" s="282"/>
      <c r="I203" s="241"/>
    </row>
    <row r="204" spans="1:9" s="281" customFormat="1" x14ac:dyDescent="0.2">
      <c r="A204" s="241"/>
      <c r="H204" s="282"/>
      <c r="I204" s="241"/>
    </row>
    <row r="205" spans="1:9" s="281" customFormat="1" x14ac:dyDescent="0.2">
      <c r="A205" s="241"/>
      <c r="H205" s="282"/>
      <c r="I205" s="241"/>
    </row>
    <row r="206" spans="1:9" s="281" customFormat="1" x14ac:dyDescent="0.2">
      <c r="A206" s="241"/>
      <c r="H206" s="282"/>
      <c r="I206" s="241"/>
    </row>
    <row r="207" spans="1:9" s="281" customFormat="1" x14ac:dyDescent="0.2">
      <c r="A207" s="241"/>
      <c r="H207" s="282"/>
      <c r="I207" s="241"/>
    </row>
    <row r="208" spans="1:9" s="281" customFormat="1" x14ac:dyDescent="0.2">
      <c r="A208" s="241"/>
      <c r="H208" s="282"/>
      <c r="I208" s="241"/>
    </row>
    <row r="209" spans="1:9" s="281" customFormat="1" x14ac:dyDescent="0.2">
      <c r="A209" s="241"/>
      <c r="H209" s="282"/>
      <c r="I209" s="241"/>
    </row>
    <row r="210" spans="1:9" s="281" customFormat="1" x14ac:dyDescent="0.2">
      <c r="A210" s="241"/>
      <c r="H210" s="282"/>
      <c r="I210" s="241"/>
    </row>
    <row r="211" spans="1:9" s="281" customFormat="1" x14ac:dyDescent="0.2">
      <c r="A211" s="241"/>
      <c r="H211" s="282"/>
      <c r="I211" s="241"/>
    </row>
    <row r="212" spans="1:9" s="281" customFormat="1" x14ac:dyDescent="0.2">
      <c r="A212" s="241"/>
      <c r="H212" s="282"/>
      <c r="I212" s="241"/>
    </row>
    <row r="213" spans="1:9" s="281" customFormat="1" x14ac:dyDescent="0.2">
      <c r="A213" s="241"/>
      <c r="H213" s="282"/>
      <c r="I213" s="241"/>
    </row>
    <row r="214" spans="1:9" s="281" customFormat="1" x14ac:dyDescent="0.2">
      <c r="A214" s="241"/>
      <c r="H214" s="282"/>
      <c r="I214" s="241"/>
    </row>
    <row r="215" spans="1:9" s="281" customFormat="1" x14ac:dyDescent="0.2">
      <c r="A215" s="241"/>
      <c r="H215" s="282"/>
      <c r="I215" s="241"/>
    </row>
    <row r="216" spans="1:9" s="281" customFormat="1" x14ac:dyDescent="0.2">
      <c r="A216" s="241"/>
      <c r="H216" s="282"/>
      <c r="I216" s="241"/>
    </row>
    <row r="217" spans="1:9" s="281" customFormat="1" x14ac:dyDescent="0.2">
      <c r="A217" s="241"/>
      <c r="H217" s="282"/>
      <c r="I217" s="241"/>
    </row>
    <row r="218" spans="1:9" s="281" customFormat="1" x14ac:dyDescent="0.2">
      <c r="A218" s="241"/>
      <c r="H218" s="282"/>
      <c r="I218" s="241"/>
    </row>
    <row r="219" spans="1:9" s="281" customFormat="1" x14ac:dyDescent="0.2">
      <c r="A219" s="241"/>
      <c r="H219" s="282"/>
      <c r="I219" s="241"/>
    </row>
    <row r="220" spans="1:9" s="281" customFormat="1" x14ac:dyDescent="0.2">
      <c r="A220" s="241"/>
      <c r="H220" s="282"/>
      <c r="I220" s="241"/>
    </row>
    <row r="221" spans="1:9" s="281" customFormat="1" x14ac:dyDescent="0.2">
      <c r="A221" s="241"/>
      <c r="H221" s="282"/>
      <c r="I221" s="241"/>
    </row>
    <row r="222" spans="1:9" s="281" customFormat="1" x14ac:dyDescent="0.2">
      <c r="A222" s="241"/>
      <c r="H222" s="282"/>
      <c r="I222" s="241"/>
    </row>
    <row r="223" spans="1:9" s="281" customFormat="1" x14ac:dyDescent="0.2">
      <c r="A223" s="241"/>
      <c r="H223" s="282"/>
      <c r="I223" s="241"/>
    </row>
    <row r="224" spans="1:9" s="281" customFormat="1" x14ac:dyDescent="0.2">
      <c r="A224" s="241"/>
      <c r="H224" s="282"/>
      <c r="I224" s="241"/>
    </row>
    <row r="225" spans="1:9" s="281" customFormat="1" x14ac:dyDescent="0.2">
      <c r="A225" s="241"/>
      <c r="H225" s="282"/>
      <c r="I225" s="241"/>
    </row>
    <row r="226" spans="1:9" s="281" customFormat="1" x14ac:dyDescent="0.2">
      <c r="A226" s="241"/>
      <c r="H226" s="282"/>
      <c r="I226" s="241"/>
    </row>
    <row r="227" spans="1:9" s="281" customFormat="1" x14ac:dyDescent="0.2">
      <c r="A227" s="241"/>
      <c r="H227" s="282"/>
      <c r="I227" s="241"/>
    </row>
    <row r="228" spans="1:9" s="281" customFormat="1" x14ac:dyDescent="0.2">
      <c r="A228" s="241"/>
      <c r="H228" s="282"/>
      <c r="I228" s="241"/>
    </row>
    <row r="229" spans="1:9" s="281" customFormat="1" x14ac:dyDescent="0.2">
      <c r="A229" s="241"/>
      <c r="H229" s="282"/>
      <c r="I229" s="241"/>
    </row>
    <row r="230" spans="1:9" s="281" customFormat="1" x14ac:dyDescent="0.2">
      <c r="A230" s="241"/>
      <c r="H230" s="282"/>
      <c r="I230" s="241"/>
    </row>
    <row r="231" spans="1:9" s="281" customFormat="1" x14ac:dyDescent="0.2">
      <c r="A231" s="241"/>
      <c r="H231" s="282"/>
      <c r="I231" s="241"/>
    </row>
    <row r="232" spans="1:9" s="281" customFormat="1" x14ac:dyDescent="0.2">
      <c r="A232" s="241"/>
      <c r="H232" s="282"/>
      <c r="I232" s="241"/>
    </row>
    <row r="233" spans="1:9" s="281" customFormat="1" x14ac:dyDescent="0.2">
      <c r="A233" s="241"/>
      <c r="H233" s="282"/>
      <c r="I233" s="241"/>
    </row>
    <row r="234" spans="1:9" s="281" customFormat="1" x14ac:dyDescent="0.2">
      <c r="A234" s="241"/>
      <c r="H234" s="282"/>
      <c r="I234" s="241"/>
    </row>
    <row r="235" spans="1:9" s="281" customFormat="1" x14ac:dyDescent="0.2">
      <c r="A235" s="241"/>
      <c r="H235" s="282"/>
      <c r="I235" s="241"/>
    </row>
    <row r="236" spans="1:9" s="281" customFormat="1" x14ac:dyDescent="0.2">
      <c r="A236" s="241"/>
      <c r="H236" s="282"/>
      <c r="I236" s="241"/>
    </row>
    <row r="237" spans="1:9" s="281" customFormat="1" x14ac:dyDescent="0.2">
      <c r="A237" s="241"/>
      <c r="H237" s="282"/>
      <c r="I237" s="241"/>
    </row>
    <row r="238" spans="1:9" s="281" customFormat="1" x14ac:dyDescent="0.2">
      <c r="A238" s="241"/>
      <c r="H238" s="282"/>
      <c r="I238" s="241"/>
    </row>
    <row r="239" spans="1:9" s="281" customFormat="1" x14ac:dyDescent="0.2">
      <c r="A239" s="241"/>
      <c r="H239" s="282"/>
      <c r="I239" s="241"/>
    </row>
    <row r="240" spans="1:9" s="281" customFormat="1" x14ac:dyDescent="0.2">
      <c r="A240" s="241"/>
      <c r="H240" s="282"/>
      <c r="I240" s="241"/>
    </row>
    <row r="241" spans="1:9" s="281" customFormat="1" x14ac:dyDescent="0.2">
      <c r="A241" s="241"/>
      <c r="H241" s="282"/>
      <c r="I241" s="241"/>
    </row>
    <row r="242" spans="1:9" s="281" customFormat="1" x14ac:dyDescent="0.2">
      <c r="A242" s="241"/>
      <c r="H242" s="282"/>
      <c r="I242" s="241"/>
    </row>
    <row r="243" spans="1:9" s="281" customFormat="1" x14ac:dyDescent="0.2">
      <c r="A243" s="241"/>
      <c r="H243" s="282"/>
      <c r="I243" s="241"/>
    </row>
    <row r="244" spans="1:9" s="281" customFormat="1" x14ac:dyDescent="0.2">
      <c r="A244" s="241"/>
      <c r="H244" s="282"/>
      <c r="I244" s="241"/>
    </row>
    <row r="245" spans="1:9" s="281" customFormat="1" x14ac:dyDescent="0.2">
      <c r="A245" s="241"/>
      <c r="H245" s="282"/>
      <c r="I245" s="241"/>
    </row>
    <row r="246" spans="1:9" s="281" customFormat="1" x14ac:dyDescent="0.2">
      <c r="A246" s="241"/>
      <c r="H246" s="282"/>
      <c r="I246" s="241"/>
    </row>
    <row r="247" spans="1:9" s="281" customFormat="1" x14ac:dyDescent="0.2">
      <c r="A247" s="241"/>
      <c r="H247" s="282"/>
      <c r="I247" s="241"/>
    </row>
    <row r="248" spans="1:9" s="281" customFormat="1" x14ac:dyDescent="0.2">
      <c r="A248" s="241"/>
      <c r="H248" s="282"/>
      <c r="I248" s="241"/>
    </row>
    <row r="249" spans="1:9" s="281" customFormat="1" x14ac:dyDescent="0.2">
      <c r="A249" s="241"/>
      <c r="H249" s="282"/>
      <c r="I249" s="241"/>
    </row>
    <row r="250" spans="1:9" s="281" customFormat="1" x14ac:dyDescent="0.2">
      <c r="A250" s="241"/>
      <c r="H250" s="282"/>
      <c r="I250" s="241"/>
    </row>
    <row r="251" spans="1:9" s="281" customFormat="1" x14ac:dyDescent="0.2">
      <c r="A251" s="241"/>
      <c r="H251" s="282"/>
      <c r="I251" s="241"/>
    </row>
    <row r="252" spans="1:9" s="281" customFormat="1" x14ac:dyDescent="0.2">
      <c r="A252" s="241"/>
      <c r="H252" s="282"/>
      <c r="I252" s="241"/>
    </row>
    <row r="253" spans="1:9" s="281" customFormat="1" x14ac:dyDescent="0.2">
      <c r="A253" s="241"/>
      <c r="H253" s="282"/>
      <c r="I253" s="241"/>
    </row>
    <row r="254" spans="1:9" s="281" customFormat="1" x14ac:dyDescent="0.2">
      <c r="A254" s="241"/>
      <c r="H254" s="282"/>
      <c r="I254" s="241"/>
    </row>
    <row r="255" spans="1:9" s="281" customFormat="1" x14ac:dyDescent="0.2">
      <c r="A255" s="241"/>
      <c r="H255" s="282"/>
      <c r="I255" s="241"/>
    </row>
    <row r="256" spans="1:9" s="281" customFormat="1" x14ac:dyDescent="0.2">
      <c r="A256" s="241"/>
      <c r="H256" s="282"/>
      <c r="I256" s="241"/>
    </row>
    <row r="257" spans="1:9" s="281" customFormat="1" x14ac:dyDescent="0.2">
      <c r="A257" s="241"/>
      <c r="H257" s="282"/>
      <c r="I257" s="241"/>
    </row>
    <row r="258" spans="1:9" s="281" customFormat="1" x14ac:dyDescent="0.2">
      <c r="A258" s="241"/>
      <c r="H258" s="282"/>
      <c r="I258" s="241"/>
    </row>
    <row r="259" spans="1:9" s="281" customFormat="1" x14ac:dyDescent="0.2">
      <c r="A259" s="241"/>
      <c r="H259" s="282"/>
      <c r="I259" s="241"/>
    </row>
    <row r="260" spans="1:9" s="281" customFormat="1" x14ac:dyDescent="0.2">
      <c r="A260" s="241"/>
      <c r="H260" s="282"/>
      <c r="I260" s="241"/>
    </row>
    <row r="261" spans="1:9" s="281" customFormat="1" x14ac:dyDescent="0.2">
      <c r="A261" s="241"/>
      <c r="H261" s="282"/>
      <c r="I261" s="241"/>
    </row>
    <row r="262" spans="1:9" s="281" customFormat="1" x14ac:dyDescent="0.2">
      <c r="A262" s="241"/>
      <c r="H262" s="282"/>
      <c r="I262" s="241"/>
    </row>
    <row r="263" spans="1:9" s="281" customFormat="1" x14ac:dyDescent="0.2">
      <c r="A263" s="241"/>
      <c r="H263" s="282"/>
      <c r="I263" s="241"/>
    </row>
    <row r="264" spans="1:9" s="281" customFormat="1" x14ac:dyDescent="0.2">
      <c r="A264" s="241"/>
      <c r="H264" s="282"/>
      <c r="I264" s="241"/>
    </row>
    <row r="265" spans="1:9" s="281" customFormat="1" x14ac:dyDescent="0.2">
      <c r="A265" s="241"/>
      <c r="H265" s="282"/>
      <c r="I265" s="241"/>
    </row>
    <row r="266" spans="1:9" s="281" customFormat="1" x14ac:dyDescent="0.2">
      <c r="A266" s="241"/>
      <c r="H266" s="282"/>
      <c r="I266" s="241"/>
    </row>
    <row r="267" spans="1:9" s="281" customFormat="1" x14ac:dyDescent="0.2">
      <c r="A267" s="241"/>
      <c r="H267" s="282"/>
      <c r="I267" s="241"/>
    </row>
    <row r="268" spans="1:9" s="281" customFormat="1" x14ac:dyDescent="0.2">
      <c r="A268" s="241"/>
      <c r="H268" s="282"/>
      <c r="I268" s="241"/>
    </row>
    <row r="269" spans="1:9" s="281" customFormat="1" x14ac:dyDescent="0.2">
      <c r="A269" s="241"/>
      <c r="H269" s="282"/>
      <c r="I269" s="241"/>
    </row>
    <row r="270" spans="1:9" s="281" customFormat="1" x14ac:dyDescent="0.2">
      <c r="A270" s="241"/>
      <c r="H270" s="282"/>
      <c r="I270" s="241"/>
    </row>
    <row r="271" spans="1:9" s="281" customFormat="1" x14ac:dyDescent="0.2">
      <c r="A271" s="241"/>
      <c r="H271" s="282"/>
      <c r="I271" s="241"/>
    </row>
    <row r="272" spans="1:9" s="281" customFormat="1" x14ac:dyDescent="0.2">
      <c r="A272" s="241"/>
      <c r="H272" s="282"/>
      <c r="I272" s="241"/>
    </row>
    <row r="273" spans="1:9" s="281" customFormat="1" x14ac:dyDescent="0.2">
      <c r="A273" s="241"/>
      <c r="H273" s="282"/>
      <c r="I273" s="241"/>
    </row>
    <row r="274" spans="1:9" s="281" customFormat="1" x14ac:dyDescent="0.2">
      <c r="A274" s="241"/>
      <c r="H274" s="282"/>
      <c r="I274" s="241"/>
    </row>
    <row r="275" spans="1:9" s="281" customFormat="1" x14ac:dyDescent="0.2">
      <c r="A275" s="241"/>
      <c r="H275" s="282"/>
      <c r="I275" s="241"/>
    </row>
    <row r="276" spans="1:9" s="281" customFormat="1" x14ac:dyDescent="0.2">
      <c r="A276" s="241"/>
      <c r="H276" s="282"/>
      <c r="I276" s="241"/>
    </row>
    <row r="277" spans="1:9" s="281" customFormat="1" x14ac:dyDescent="0.2">
      <c r="A277" s="241"/>
      <c r="H277" s="282"/>
      <c r="I277" s="241"/>
    </row>
    <row r="278" spans="1:9" s="281" customFormat="1" x14ac:dyDescent="0.2">
      <c r="A278" s="241"/>
      <c r="H278" s="282"/>
      <c r="I278" s="241"/>
    </row>
    <row r="279" spans="1:9" s="281" customFormat="1" x14ac:dyDescent="0.2">
      <c r="A279" s="241"/>
      <c r="H279" s="282"/>
      <c r="I279" s="241"/>
    </row>
    <row r="280" spans="1:9" s="281" customFormat="1" x14ac:dyDescent="0.2">
      <c r="A280" s="241"/>
      <c r="H280" s="282"/>
      <c r="I280" s="241"/>
    </row>
    <row r="281" spans="1:9" s="281" customFormat="1" x14ac:dyDescent="0.2">
      <c r="A281" s="241"/>
      <c r="H281" s="282"/>
      <c r="I281" s="241"/>
    </row>
    <row r="282" spans="1:9" s="281" customFormat="1" x14ac:dyDescent="0.2">
      <c r="A282" s="241"/>
      <c r="H282" s="282"/>
      <c r="I282" s="241"/>
    </row>
    <row r="283" spans="1:9" s="281" customFormat="1" x14ac:dyDescent="0.2">
      <c r="A283" s="241"/>
      <c r="H283" s="282"/>
      <c r="I283" s="241"/>
    </row>
    <row r="284" spans="1:9" s="281" customFormat="1" x14ac:dyDescent="0.2">
      <c r="A284" s="241"/>
      <c r="H284" s="282"/>
      <c r="I284" s="241"/>
    </row>
    <row r="285" spans="1:9" s="281" customFormat="1" x14ac:dyDescent="0.2">
      <c r="A285" s="241"/>
      <c r="H285" s="282"/>
      <c r="I285" s="241"/>
    </row>
    <row r="286" spans="1:9" s="281" customFormat="1" x14ac:dyDescent="0.2">
      <c r="A286" s="241"/>
      <c r="H286" s="282"/>
      <c r="I286" s="241"/>
    </row>
    <row r="287" spans="1:9" s="281" customFormat="1" x14ac:dyDescent="0.2">
      <c r="A287" s="241"/>
      <c r="H287" s="282"/>
      <c r="I287" s="241"/>
    </row>
    <row r="288" spans="1:9" x14ac:dyDescent="0.2">
      <c r="D288" s="281"/>
      <c r="E288" s="281"/>
    </row>
  </sheetData>
  <sheetProtection selectLockedCells="1"/>
  <autoFilter ref="A6:H169" xr:uid="{00000000-0009-0000-0000-000005000000}"/>
  <printOptions horizontalCentered="1"/>
  <pageMargins left="0.19685039370078741" right="0.19685039370078741" top="0.78740157480314965" bottom="0.78740157480314965" header="0.51181102362204722" footer="0.51181102362204722"/>
  <pageSetup paperSize="9" scale="90" fitToHeight="0" orientation="portrait" r:id="rId1"/>
  <headerFooter alignWithMargins="0">
    <oddHeader>&amp;CReinigung Zweckverband Gymnasium Oberhaching</oddHeader>
    <oddFooter>&amp;CSeite &amp;P von &amp;N Seiten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pageSetUpPr fitToPage="1"/>
  </sheetPr>
  <dimension ref="A1:K137"/>
  <sheetViews>
    <sheetView zoomScale="110" zoomScaleNormal="110" zoomScaleSheetLayoutView="100" zoomScalePageLayoutView="90" workbookViewId="0">
      <selection activeCell="H3" sqref="H3"/>
    </sheetView>
  </sheetViews>
  <sheetFormatPr baseColWidth="10" defaultColWidth="11.44140625" defaultRowHeight="13.2" x14ac:dyDescent="0.25"/>
  <cols>
    <col min="1" max="1" width="3.6640625" style="7" customWidth="1"/>
    <col min="2" max="3" width="18.6640625" style="7" customWidth="1"/>
    <col min="4" max="4" width="10.44140625" style="7" customWidth="1"/>
    <col min="5" max="5" width="8.88671875" style="7" customWidth="1"/>
    <col min="6" max="6" width="3.6640625" style="7" customWidth="1"/>
    <col min="7" max="7" width="10.88671875" style="7" customWidth="1"/>
    <col min="8" max="8" width="11.77734375" style="7" customWidth="1"/>
    <col min="9" max="9" width="2.44140625" style="7" customWidth="1"/>
    <col min="10" max="10" width="20.88671875" style="8" customWidth="1"/>
    <col min="11" max="11" width="1.44140625" style="7" customWidth="1"/>
    <col min="12" max="16384" width="11.44140625" style="7"/>
  </cols>
  <sheetData>
    <row r="1" spans="1:11" ht="39" customHeight="1" x14ac:dyDescent="0.25">
      <c r="A1" s="471" t="s">
        <v>866</v>
      </c>
      <c r="B1" s="471"/>
      <c r="C1" s="471"/>
      <c r="D1" s="471"/>
      <c r="E1" s="471"/>
      <c r="F1" s="471"/>
      <c r="G1" s="471"/>
      <c r="H1" s="471"/>
      <c r="I1" s="471"/>
      <c r="J1" s="471"/>
      <c r="K1" s="471"/>
    </row>
    <row r="2" spans="1:11" ht="9" customHeight="1" x14ac:dyDescent="0.25">
      <c r="H2" s="7" t="s">
        <v>0</v>
      </c>
    </row>
    <row r="3" spans="1:11" ht="46.2" customHeight="1" x14ac:dyDescent="0.25">
      <c r="A3" s="9" t="s">
        <v>3</v>
      </c>
      <c r="C3" s="472">
        <f>Basisinfo!E5</f>
        <v>0</v>
      </c>
      <c r="D3" s="473"/>
      <c r="E3" s="474"/>
      <c r="H3" s="215"/>
      <c r="I3" s="215"/>
      <c r="J3" s="215"/>
    </row>
    <row r="4" spans="1:11" ht="27" customHeight="1" x14ac:dyDescent="0.25">
      <c r="A4" s="9" t="s">
        <v>1</v>
      </c>
      <c r="C4" s="231">
        <f>Basisinfo!E3</f>
        <v>0</v>
      </c>
      <c r="J4" s="12"/>
    </row>
    <row r="5" spans="1:11" ht="42" customHeight="1" x14ac:dyDescent="0.25">
      <c r="A5" s="9" t="s">
        <v>2</v>
      </c>
      <c r="C5" s="475" t="str">
        <f>Basisinfo!B5</f>
        <v>Zweckverband Staatliches Gymnasium Oberhaching</v>
      </c>
      <c r="D5" s="475"/>
      <c r="E5" s="475"/>
      <c r="G5" s="9"/>
      <c r="H5" s="215" t="s">
        <v>7</v>
      </c>
      <c r="I5" s="477" t="s">
        <v>311</v>
      </c>
      <c r="J5" s="477"/>
      <c r="K5" s="217"/>
    </row>
    <row r="6" spans="1:11" ht="9" customHeight="1" x14ac:dyDescent="0.25">
      <c r="A6" s="13"/>
      <c r="J6" s="12"/>
    </row>
    <row r="7" spans="1:11" ht="21" customHeight="1" x14ac:dyDescent="0.25">
      <c r="A7" s="464" t="s">
        <v>8</v>
      </c>
      <c r="B7" s="465"/>
      <c r="C7" s="465"/>
      <c r="D7" s="163"/>
      <c r="E7" s="163"/>
      <c r="F7" s="163"/>
      <c r="G7" s="467"/>
      <c r="H7" s="467"/>
      <c r="I7" s="14"/>
      <c r="J7" s="15" t="s">
        <v>9</v>
      </c>
    </row>
    <row r="8" spans="1:11" ht="9" customHeight="1" x14ac:dyDescent="0.25">
      <c r="A8" s="13"/>
      <c r="B8" s="13"/>
    </row>
    <row r="9" spans="1:11" s="13" customFormat="1" ht="18" customHeight="1" x14ac:dyDescent="0.25">
      <c r="B9" s="13" t="s">
        <v>315</v>
      </c>
      <c r="C9" s="16"/>
      <c r="J9" s="17">
        <f>'Kalk UHR Gym'!Q7</f>
        <v>0</v>
      </c>
    </row>
    <row r="10" spans="1:11" s="13" customFormat="1" ht="18" customHeight="1" x14ac:dyDescent="0.25">
      <c r="B10" s="13" t="s">
        <v>449</v>
      </c>
      <c r="C10" s="16"/>
      <c r="J10" s="17">
        <f>'Kalk UHR Pavillon'!Q7</f>
        <v>0</v>
      </c>
    </row>
    <row r="11" spans="1:11" s="13" customFormat="1" ht="18" customHeight="1" x14ac:dyDescent="0.25">
      <c r="B11" s="13" t="s">
        <v>371</v>
      </c>
      <c r="C11" s="16"/>
      <c r="J11" s="17">
        <f>'Kalk UHR Mensa'!Q7</f>
        <v>0</v>
      </c>
    </row>
    <row r="12" spans="1:11" s="13" customFormat="1" ht="18" customHeight="1" x14ac:dyDescent="0.25">
      <c r="B12" s="13" t="s">
        <v>172</v>
      </c>
      <c r="C12" s="16"/>
      <c r="J12" s="17">
        <f>'Kalk UHR Turnhalle'!Q7</f>
        <v>0</v>
      </c>
    </row>
    <row r="13" spans="1:11" s="13" customFormat="1" ht="18" customHeight="1" x14ac:dyDescent="0.25">
      <c r="B13" s="13" t="s">
        <v>372</v>
      </c>
      <c r="C13" s="16"/>
      <c r="J13" s="17">
        <f>'Kalk UHR OGTS'!Q7</f>
        <v>0</v>
      </c>
    </row>
    <row r="14" spans="1:11" ht="9" customHeight="1" x14ac:dyDescent="0.25">
      <c r="A14" s="13"/>
      <c r="B14" s="13"/>
    </row>
    <row r="15" spans="1:11" s="9" customFormat="1" ht="21" customHeight="1" x14ac:dyDescent="0.25">
      <c r="A15" s="233"/>
      <c r="B15" s="233" t="s">
        <v>206</v>
      </c>
      <c r="C15" s="234"/>
      <c r="D15" s="478"/>
      <c r="E15" s="478"/>
      <c r="F15" s="233"/>
      <c r="G15" s="466"/>
      <c r="H15" s="466"/>
      <c r="I15" s="233"/>
      <c r="J15" s="236">
        <f>SUM(J9:J14)</f>
        <v>0</v>
      </c>
    </row>
    <row r="16" spans="1:11" ht="9" customHeight="1" x14ac:dyDescent="0.25">
      <c r="B16" s="13"/>
    </row>
    <row r="17" spans="1:10" ht="21" customHeight="1" x14ac:dyDescent="0.25">
      <c r="A17" s="464" t="s">
        <v>301</v>
      </c>
      <c r="B17" s="465"/>
      <c r="C17" s="465"/>
      <c r="D17" s="163"/>
      <c r="E17" s="163"/>
      <c r="F17" s="163"/>
      <c r="G17" s="467"/>
      <c r="H17" s="467"/>
      <c r="I17" s="14"/>
      <c r="J17" s="15" t="s">
        <v>9</v>
      </c>
    </row>
    <row r="18" spans="1:10" ht="9" customHeight="1" x14ac:dyDescent="0.25">
      <c r="A18" s="13"/>
      <c r="B18" s="13"/>
    </row>
    <row r="19" spans="1:10" s="13" customFormat="1" ht="18" customHeight="1" x14ac:dyDescent="0.25">
      <c r="B19" s="13" t="s">
        <v>315</v>
      </c>
      <c r="C19" s="16"/>
      <c r="G19" s="232"/>
      <c r="J19" s="17">
        <f>'Kalk GR Gym'!P7</f>
        <v>0</v>
      </c>
    </row>
    <row r="20" spans="1:10" s="13" customFormat="1" ht="18" customHeight="1" x14ac:dyDescent="0.25">
      <c r="B20" s="13" t="s">
        <v>449</v>
      </c>
      <c r="C20" s="16"/>
      <c r="G20" s="232"/>
      <c r="J20" s="17">
        <f>'Kalk GR Pavillon'!P7</f>
        <v>0</v>
      </c>
    </row>
    <row r="21" spans="1:10" s="13" customFormat="1" ht="18" customHeight="1" x14ac:dyDescent="0.25">
      <c r="B21" s="13" t="s">
        <v>371</v>
      </c>
      <c r="C21" s="16"/>
      <c r="G21" s="232"/>
      <c r="J21" s="17">
        <f>'Kalk GR Mensa'!P7</f>
        <v>0</v>
      </c>
    </row>
    <row r="22" spans="1:10" s="13" customFormat="1" ht="18" customHeight="1" x14ac:dyDescent="0.25">
      <c r="B22" s="13" t="s">
        <v>172</v>
      </c>
      <c r="C22" s="16"/>
      <c r="G22" s="232"/>
      <c r="J22" s="17">
        <f>'Kalk GR Turnhalle'!P7</f>
        <v>0</v>
      </c>
    </row>
    <row r="23" spans="1:10" s="13" customFormat="1" ht="18" customHeight="1" x14ac:dyDescent="0.25">
      <c r="B23" s="13" t="s">
        <v>372</v>
      </c>
      <c r="C23" s="16"/>
      <c r="G23" s="232"/>
      <c r="J23" s="17">
        <f>'Kalk GR OGTS'!P7</f>
        <v>0</v>
      </c>
    </row>
    <row r="24" spans="1:10" ht="9" customHeight="1" x14ac:dyDescent="0.25">
      <c r="A24" s="13"/>
      <c r="B24" s="13"/>
    </row>
    <row r="25" spans="1:10" s="9" customFormat="1" ht="21" customHeight="1" x14ac:dyDescent="0.25">
      <c r="A25" s="233"/>
      <c r="B25" s="233" t="s">
        <v>303</v>
      </c>
      <c r="C25" s="234"/>
      <c r="D25" s="235"/>
      <c r="E25" s="235"/>
      <c r="F25" s="233"/>
      <c r="G25" s="466"/>
      <c r="H25" s="466"/>
      <c r="I25" s="233"/>
      <c r="J25" s="236">
        <f>SUM(J19:J24)</f>
        <v>0</v>
      </c>
    </row>
    <row r="26" spans="1:10" ht="9" customHeight="1" x14ac:dyDescent="0.25">
      <c r="B26" s="13"/>
    </row>
    <row r="27" spans="1:10" ht="21" customHeight="1" x14ac:dyDescent="0.25">
      <c r="A27" s="464" t="s">
        <v>636</v>
      </c>
      <c r="B27" s="465"/>
      <c r="C27" s="465"/>
      <c r="D27" s="163"/>
      <c r="E27" s="163"/>
      <c r="F27" s="163"/>
      <c r="G27" s="467"/>
      <c r="H27" s="467"/>
      <c r="I27" s="14"/>
      <c r="J27" s="15" t="s">
        <v>9</v>
      </c>
    </row>
    <row r="28" spans="1:10" ht="19.2" customHeight="1" x14ac:dyDescent="0.25">
      <c r="A28" s="13"/>
      <c r="B28" s="13"/>
      <c r="E28" s="444" t="s">
        <v>637</v>
      </c>
      <c r="F28" s="445"/>
      <c r="G28" s="446" t="s">
        <v>638</v>
      </c>
      <c r="H28" s="446" t="s">
        <v>746</v>
      </c>
    </row>
    <row r="29" spans="1:10" s="13" customFormat="1" ht="47.4" customHeight="1" x14ac:dyDescent="0.25">
      <c r="B29" s="476" t="s">
        <v>795</v>
      </c>
      <c r="C29" s="476"/>
      <c r="D29" s="476"/>
      <c r="E29" s="332">
        <v>20</v>
      </c>
      <c r="G29" s="332">
        <f>'Turnus BY'!E13</f>
        <v>190</v>
      </c>
      <c r="H29" s="348"/>
      <c r="J29" s="17">
        <f>G29*H29</f>
        <v>0</v>
      </c>
    </row>
    <row r="30" spans="1:10" ht="6" customHeight="1" x14ac:dyDescent="0.25">
      <c r="A30" s="13"/>
      <c r="B30" s="13"/>
    </row>
    <row r="31" spans="1:10" s="9" customFormat="1" ht="21" customHeight="1" x14ac:dyDescent="0.25">
      <c r="A31" s="233"/>
      <c r="B31" s="233" t="s">
        <v>639</v>
      </c>
      <c r="C31" s="234"/>
      <c r="D31" s="235"/>
      <c r="E31" s="235"/>
      <c r="F31" s="233"/>
      <c r="G31" s="466"/>
      <c r="H31" s="466"/>
      <c r="I31" s="233"/>
      <c r="J31" s="236">
        <f>SUM(J29:J30)</f>
        <v>0</v>
      </c>
    </row>
    <row r="32" spans="1:10" s="9" customFormat="1" ht="9.75" customHeight="1" x14ac:dyDescent="0.25"/>
    <row r="33" spans="1:10" s="1" customFormat="1" ht="24" customHeight="1" x14ac:dyDescent="0.25">
      <c r="A33" s="464" t="s">
        <v>798</v>
      </c>
      <c r="B33" s="465"/>
      <c r="C33" s="465"/>
      <c r="D33" s="163"/>
      <c r="E33" s="163"/>
      <c r="F33" s="163"/>
      <c r="G33" s="163"/>
      <c r="H33" s="163"/>
      <c r="I33" s="163"/>
      <c r="J33" s="15" t="s">
        <v>9</v>
      </c>
    </row>
    <row r="34" spans="1:10" s="1" customFormat="1" ht="32.4" customHeight="1" x14ac:dyDescent="0.25">
      <c r="B34" s="463" t="s">
        <v>810</v>
      </c>
      <c r="C34" s="463"/>
      <c r="D34" s="463"/>
      <c r="E34" s="463"/>
      <c r="F34" s="153"/>
      <c r="G34" s="442" t="s">
        <v>799</v>
      </c>
      <c r="H34" s="442" t="s">
        <v>15</v>
      </c>
    </row>
    <row r="35" spans="1:10" s="1" customFormat="1" ht="21" customHeight="1" x14ac:dyDescent="0.25">
      <c r="B35" s="153" t="s">
        <v>16</v>
      </c>
      <c r="G35" s="347">
        <v>6</v>
      </c>
      <c r="H35" s="154"/>
      <c r="J35" s="17">
        <f>G35*H35</f>
        <v>0</v>
      </c>
    </row>
    <row r="36" spans="1:10" s="1" customFormat="1" ht="9" customHeight="1" x14ac:dyDescent="0.25">
      <c r="B36" s="2"/>
      <c r="G36" s="347"/>
    </row>
    <row r="37" spans="1:10" s="1" customFormat="1" ht="15" customHeight="1" x14ac:dyDescent="0.25">
      <c r="B37" s="153" t="s">
        <v>219</v>
      </c>
      <c r="G37" s="347">
        <v>150</v>
      </c>
      <c r="H37" s="154"/>
      <c r="J37" s="17">
        <f>G37*H37</f>
        <v>0</v>
      </c>
    </row>
    <row r="38" spans="1:10" s="1" customFormat="1" ht="9" customHeight="1" x14ac:dyDescent="0.25">
      <c r="B38" s="239"/>
      <c r="G38" s="347"/>
    </row>
    <row r="39" spans="1:10" s="1" customFormat="1" ht="15" customHeight="1" x14ac:dyDescent="0.25">
      <c r="B39" s="153" t="s">
        <v>800</v>
      </c>
      <c r="G39" s="347">
        <v>2</v>
      </c>
      <c r="H39" s="154"/>
      <c r="J39" s="17">
        <f>G39*H39</f>
        <v>0</v>
      </c>
    </row>
    <row r="40" spans="1:10" s="1" customFormat="1" ht="9.75" customHeight="1" x14ac:dyDescent="0.25">
      <c r="B40" s="153"/>
      <c r="G40" s="347"/>
      <c r="H40" s="347"/>
      <c r="I40" s="347"/>
      <c r="J40" s="17"/>
    </row>
    <row r="41" spans="1:10" s="9" customFormat="1" ht="25.2" customHeight="1" x14ac:dyDescent="0.25">
      <c r="A41" s="233"/>
      <c r="B41" s="233" t="s">
        <v>811</v>
      </c>
      <c r="C41" s="234"/>
      <c r="D41" s="235"/>
      <c r="E41" s="235"/>
      <c r="F41" s="233"/>
      <c r="G41" s="466"/>
      <c r="H41" s="466"/>
      <c r="I41" s="233"/>
      <c r="J41" s="236">
        <f>SUM(J35:J39)</f>
        <v>0</v>
      </c>
    </row>
    <row r="42" spans="1:10" s="1" customFormat="1" ht="6" customHeight="1" x14ac:dyDescent="0.25">
      <c r="B42" s="153"/>
      <c r="G42" s="347"/>
      <c r="H42" s="347"/>
      <c r="J42" s="17"/>
    </row>
    <row r="43" spans="1:10" s="1" customFormat="1" ht="24" customHeight="1" x14ac:dyDescent="0.25">
      <c r="A43" s="464" t="s">
        <v>807</v>
      </c>
      <c r="B43" s="469"/>
      <c r="C43" s="469"/>
      <c r="D43" s="360"/>
      <c r="E43" s="360"/>
      <c r="F43" s="163"/>
      <c r="G43" s="163"/>
      <c r="H43" s="163"/>
      <c r="I43" s="163"/>
      <c r="J43" s="15" t="s">
        <v>9</v>
      </c>
    </row>
    <row r="44" spans="1:10" s="1" customFormat="1" ht="24" customHeight="1" x14ac:dyDescent="0.25">
      <c r="A44" s="361"/>
      <c r="B44" s="470" t="s">
        <v>810</v>
      </c>
      <c r="C44" s="470"/>
      <c r="D44" s="470"/>
      <c r="E44" s="470"/>
      <c r="F44" s="362"/>
      <c r="G44" s="362"/>
      <c r="H44" s="362"/>
      <c r="I44" s="362"/>
      <c r="J44" s="363"/>
    </row>
    <row r="45" spans="1:10" s="1" customFormat="1" ht="24.75" customHeight="1" x14ac:dyDescent="0.25">
      <c r="B45" s="364"/>
      <c r="C45" s="364"/>
      <c r="D45" s="364"/>
      <c r="E45" s="364"/>
      <c r="F45" s="153"/>
      <c r="G45" s="442" t="s">
        <v>165</v>
      </c>
      <c r="H45" s="443" t="s">
        <v>11</v>
      </c>
    </row>
    <row r="46" spans="1:10" s="1" customFormat="1" ht="18.600000000000001" customHeight="1" x14ac:dyDescent="0.25">
      <c r="B46" s="153" t="s">
        <v>808</v>
      </c>
      <c r="G46" s="347">
        <v>80</v>
      </c>
      <c r="H46" s="154"/>
      <c r="J46" s="17">
        <f>G46*H46</f>
        <v>0</v>
      </c>
    </row>
    <row r="47" spans="1:10" s="1" customFormat="1" ht="6" customHeight="1" x14ac:dyDescent="0.25">
      <c r="B47" s="2"/>
      <c r="G47" s="347"/>
    </row>
    <row r="48" spans="1:10" s="1" customFormat="1" ht="15" customHeight="1" x14ac:dyDescent="0.25">
      <c r="B48" s="153" t="s">
        <v>809</v>
      </c>
      <c r="G48" s="347">
        <v>80</v>
      </c>
      <c r="H48" s="154"/>
      <c r="J48" s="17">
        <f>G48*H48</f>
        <v>0</v>
      </c>
    </row>
    <row r="49" spans="1:11" s="1" customFormat="1" ht="6.45" customHeight="1" x14ac:dyDescent="0.25">
      <c r="B49" s="239"/>
      <c r="G49" s="347"/>
    </row>
    <row r="50" spans="1:11" s="1" customFormat="1" ht="15" customHeight="1" x14ac:dyDescent="0.25">
      <c r="B50" s="153" t="s">
        <v>813</v>
      </c>
      <c r="G50" s="347">
        <v>30</v>
      </c>
      <c r="H50" s="154"/>
      <c r="J50" s="17">
        <f>G50*H50</f>
        <v>0</v>
      </c>
    </row>
    <row r="51" spans="1:11" s="1" customFormat="1" ht="9.75" customHeight="1" x14ac:dyDescent="0.25">
      <c r="B51" s="153"/>
      <c r="G51" s="347"/>
      <c r="H51" s="347"/>
      <c r="I51" s="347"/>
      <c r="J51" s="17"/>
    </row>
    <row r="52" spans="1:11" s="9" customFormat="1" ht="21" customHeight="1" x14ac:dyDescent="0.25">
      <c r="A52" s="233"/>
      <c r="B52" s="233" t="s">
        <v>812</v>
      </c>
      <c r="C52" s="234"/>
      <c r="D52" s="235"/>
      <c r="E52" s="235"/>
      <c r="F52" s="233"/>
      <c r="G52" s="466"/>
      <c r="H52" s="466"/>
      <c r="I52" s="233"/>
      <c r="J52" s="236">
        <f>SUM(J45:J50)</f>
        <v>0</v>
      </c>
    </row>
    <row r="53" spans="1:11" s="1" customFormat="1" ht="6" customHeight="1" thickBot="1" x14ac:dyDescent="0.3">
      <c r="B53" s="153"/>
      <c r="G53" s="347"/>
      <c r="H53" s="347"/>
      <c r="J53" s="17"/>
    </row>
    <row r="54" spans="1:11" ht="9" customHeight="1" x14ac:dyDescent="0.25">
      <c r="A54" s="18"/>
      <c r="B54" s="19"/>
      <c r="C54" s="20"/>
      <c r="D54" s="20"/>
      <c r="E54" s="20"/>
      <c r="F54" s="20"/>
      <c r="G54" s="20"/>
      <c r="H54" s="20"/>
      <c r="I54" s="20"/>
      <c r="J54" s="21"/>
      <c r="K54" s="22"/>
    </row>
    <row r="55" spans="1:11" s="11" customFormat="1" ht="24" customHeight="1" thickBot="1" x14ac:dyDescent="0.35">
      <c r="A55" s="223"/>
      <c r="B55" s="224" t="s">
        <v>203</v>
      </c>
      <c r="C55" s="224"/>
      <c r="D55" s="225"/>
      <c r="E55" s="225"/>
      <c r="F55" s="225"/>
      <c r="G55" s="225"/>
      <c r="H55" s="225"/>
      <c r="I55" s="225"/>
      <c r="J55" s="226">
        <f>ROUND(SUM(J15,J25,J31,J41,J52),2)</f>
        <v>0</v>
      </c>
      <c r="K55" s="25"/>
    </row>
    <row r="56" spans="1:11" ht="9" customHeight="1" x14ac:dyDescent="0.25">
      <c r="A56" s="23"/>
      <c r="B56" s="13"/>
      <c r="J56" s="12"/>
      <c r="K56" s="24"/>
    </row>
    <row r="57" spans="1:11" ht="15" customHeight="1" x14ac:dyDescent="0.25">
      <c r="A57" s="23"/>
      <c r="B57" s="26" t="s">
        <v>204</v>
      </c>
      <c r="J57" s="10">
        <f>ROUND(+J55*0.19,2)</f>
        <v>0</v>
      </c>
      <c r="K57" s="24"/>
    </row>
    <row r="58" spans="1:11" ht="9" customHeight="1" x14ac:dyDescent="0.3">
      <c r="A58" s="23"/>
      <c r="B58" s="27"/>
      <c r="J58" s="12"/>
      <c r="K58" s="24"/>
    </row>
    <row r="59" spans="1:11" ht="24" customHeight="1" thickBot="1" x14ac:dyDescent="0.35">
      <c r="A59" s="227"/>
      <c r="B59" s="224" t="s">
        <v>205</v>
      </c>
      <c r="C59" s="228"/>
      <c r="D59" s="229"/>
      <c r="E59" s="229"/>
      <c r="F59" s="229"/>
      <c r="G59" s="229"/>
      <c r="H59" s="229"/>
      <c r="I59" s="229"/>
      <c r="J59" s="226">
        <f>ROUND(+J55+J57,2)</f>
        <v>0</v>
      </c>
      <c r="K59" s="24"/>
    </row>
    <row r="60" spans="1:11" ht="9" customHeight="1" thickBot="1" x14ac:dyDescent="0.3">
      <c r="A60" s="28"/>
      <c r="B60" s="29" t="s">
        <v>0</v>
      </c>
      <c r="C60" s="29"/>
      <c r="D60" s="29"/>
      <c r="E60" s="29"/>
      <c r="F60" s="29"/>
      <c r="G60" s="29"/>
      <c r="H60" s="29"/>
      <c r="I60" s="29"/>
      <c r="J60" s="30"/>
      <c r="K60" s="31"/>
    </row>
    <row r="61" spans="1:11" ht="9" customHeight="1" x14ac:dyDescent="0.25"/>
    <row r="62" spans="1:11" s="1" customFormat="1" ht="21" customHeight="1" x14ac:dyDescent="0.25">
      <c r="A62" s="222" t="s">
        <v>10</v>
      </c>
      <c r="B62" s="152"/>
      <c r="C62" s="152"/>
      <c r="D62" s="152"/>
      <c r="E62" s="152"/>
      <c r="F62" s="152"/>
      <c r="G62" s="152"/>
      <c r="H62" s="152"/>
      <c r="I62" s="152"/>
      <c r="J62" s="230" t="s">
        <v>11</v>
      </c>
    </row>
    <row r="63" spans="1:11" s="1" customFormat="1" ht="9" customHeight="1" x14ac:dyDescent="0.25">
      <c r="B63" s="2"/>
    </row>
    <row r="64" spans="1:11" s="1" customFormat="1" ht="15" customHeight="1" x14ac:dyDescent="0.25">
      <c r="B64" s="153" t="s">
        <v>754</v>
      </c>
      <c r="J64" s="10">
        <f>'SVS UHR'!$F$77</f>
        <v>0</v>
      </c>
      <c r="K64" s="2"/>
    </row>
    <row r="65" spans="1:10" s="1" customFormat="1" ht="9" customHeight="1" x14ac:dyDescent="0.25">
      <c r="B65" s="153"/>
    </row>
    <row r="66" spans="1:10" s="1" customFormat="1" ht="15" customHeight="1" x14ac:dyDescent="0.25">
      <c r="B66" s="153" t="s">
        <v>295</v>
      </c>
      <c r="J66" s="10">
        <f>'SVS GR'!$F$77</f>
        <v>0</v>
      </c>
    </row>
    <row r="67" spans="1:10" s="1" customFormat="1" ht="10.5" customHeight="1" x14ac:dyDescent="0.25">
      <c r="B67" s="153"/>
    </row>
    <row r="68" spans="1:10" s="1" customFormat="1" ht="18" customHeight="1" x14ac:dyDescent="0.25">
      <c r="A68" s="222" t="s">
        <v>299</v>
      </c>
      <c r="B68" s="152"/>
      <c r="C68" s="152"/>
      <c r="D68" s="152"/>
      <c r="E68" s="152"/>
      <c r="F68" s="152"/>
      <c r="G68" s="152"/>
      <c r="H68" s="152"/>
      <c r="I68" s="152"/>
      <c r="J68" s="460" t="s">
        <v>302</v>
      </c>
    </row>
    <row r="69" spans="1:10" s="155" customFormat="1" ht="22.8" customHeight="1" x14ac:dyDescent="0.25">
      <c r="B69" s="451" t="s">
        <v>881</v>
      </c>
      <c r="C69" s="451"/>
      <c r="D69" s="460" t="s">
        <v>12</v>
      </c>
      <c r="E69" s="460"/>
      <c r="G69" s="460" t="s">
        <v>13</v>
      </c>
      <c r="H69" s="460"/>
      <c r="I69" s="156"/>
      <c r="J69" s="460"/>
    </row>
    <row r="70" spans="1:10" s="1" customFormat="1" ht="9" customHeight="1" x14ac:dyDescent="0.25">
      <c r="B70" s="153"/>
    </row>
    <row r="71" spans="1:10" s="1" customFormat="1" ht="15" customHeight="1" x14ac:dyDescent="0.25">
      <c r="B71" s="153" t="s">
        <v>14</v>
      </c>
      <c r="C71" s="153"/>
      <c r="D71" s="461">
        <f>'Kalk UHR Gym'!M7+'Kalk UHR Pavillon'!M7+'Kalk UHR Mensa'!M7+'Kalk UHR Turnhalle'!M7+'Kalk UHR OGTS'!M7</f>
        <v>0</v>
      </c>
      <c r="E71" s="461"/>
      <c r="G71" s="462"/>
      <c r="H71" s="462"/>
      <c r="J71" s="157"/>
    </row>
    <row r="72" spans="1:10" s="1" customFormat="1" ht="9" customHeight="1" x14ac:dyDescent="0.25">
      <c r="B72" s="153"/>
    </row>
    <row r="73" spans="1:10" s="1" customFormat="1" ht="15" customHeight="1" x14ac:dyDescent="0.25">
      <c r="B73" s="153" t="s">
        <v>296</v>
      </c>
      <c r="C73" s="153"/>
      <c r="D73" s="461">
        <f>'Kalk GR Gym'!M7+'Kalk GR Pavillon'!M7+'Kalk GR Mensa'!M7+'Kalk GR Turnhalle'!M7+'Kalk GR OGTS'!M7</f>
        <v>0</v>
      </c>
      <c r="E73" s="461"/>
      <c r="G73" s="221"/>
      <c r="H73" s="221"/>
      <c r="J73" s="157"/>
    </row>
    <row r="74" spans="1:10" s="1" customFormat="1" ht="9" customHeight="1" x14ac:dyDescent="0.25">
      <c r="B74" s="153"/>
    </row>
    <row r="75" spans="1:10" s="1" customFormat="1" ht="15" customHeight="1" x14ac:dyDescent="0.25">
      <c r="B75" s="153" t="s">
        <v>300</v>
      </c>
      <c r="C75" s="153"/>
      <c r="D75" s="468">
        <f>D71+D73</f>
        <v>0</v>
      </c>
      <c r="E75" s="468"/>
      <c r="J75" s="220"/>
    </row>
    <row r="76" spans="1:10" s="1" customFormat="1" ht="11.4" customHeight="1" x14ac:dyDescent="0.25">
      <c r="A76" s="448"/>
      <c r="B76" s="449"/>
      <c r="C76" s="449"/>
      <c r="D76" s="449"/>
      <c r="E76" s="448"/>
      <c r="F76" s="449"/>
      <c r="G76" s="448"/>
      <c r="H76" s="448"/>
      <c r="I76" s="448"/>
      <c r="J76" s="450"/>
    </row>
    <row r="77" spans="1:10" s="1" customFormat="1" ht="25.2" customHeight="1" x14ac:dyDescent="0.25">
      <c r="B77" s="452" t="s">
        <v>883</v>
      </c>
      <c r="C77" s="452"/>
      <c r="D77" s="447" t="s">
        <v>882</v>
      </c>
      <c r="F77" s="153"/>
      <c r="G77" s="447" t="s">
        <v>830</v>
      </c>
      <c r="J77" s="220"/>
    </row>
    <row r="78" spans="1:10" s="1" customFormat="1" ht="28.5" customHeight="1" x14ac:dyDescent="0.25">
      <c r="B78" s="153"/>
      <c r="D78" s="366" t="s">
        <v>824</v>
      </c>
      <c r="G78" s="377" t="s">
        <v>831</v>
      </c>
    </row>
    <row r="79" spans="1:10" s="1" customFormat="1" ht="15" customHeight="1" x14ac:dyDescent="0.25">
      <c r="B79" s="153" t="s">
        <v>297</v>
      </c>
      <c r="D79" s="367"/>
      <c r="G79" s="370"/>
      <c r="J79" s="157"/>
    </row>
    <row r="80" spans="1:10" s="1" customFormat="1" ht="9" customHeight="1" x14ac:dyDescent="0.25">
      <c r="B80" s="153"/>
      <c r="D80" s="368"/>
      <c r="G80" s="369"/>
    </row>
    <row r="81" spans="1:11" s="1" customFormat="1" ht="15" customHeight="1" x14ac:dyDescent="0.25">
      <c r="B81" s="153" t="s">
        <v>298</v>
      </c>
      <c r="D81" s="367"/>
      <c r="G81" s="370"/>
      <c r="J81" s="157"/>
    </row>
    <row r="82" spans="1:11" s="1" customFormat="1" ht="9" customHeight="1" x14ac:dyDescent="0.25"/>
    <row r="83" spans="1:11" ht="15.6" customHeight="1" x14ac:dyDescent="0.25">
      <c r="A83" s="213"/>
      <c r="B83" s="214"/>
      <c r="C83" s="213"/>
      <c r="D83" s="213"/>
      <c r="E83" s="213"/>
      <c r="F83" s="213"/>
      <c r="G83" s="213"/>
      <c r="H83" s="213"/>
      <c r="I83" s="213"/>
      <c r="J83" s="213"/>
      <c r="K83" s="1"/>
    </row>
    <row r="84" spans="1:11" ht="13.8" x14ac:dyDescent="0.25">
      <c r="B84" s="13"/>
      <c r="J84" s="7"/>
    </row>
    <row r="85" spans="1:11" ht="13.8" x14ac:dyDescent="0.25">
      <c r="B85" s="13"/>
      <c r="J85" s="7"/>
    </row>
    <row r="86" spans="1:11" ht="13.8" x14ac:dyDescent="0.25">
      <c r="B86" s="13"/>
      <c r="J86" s="7"/>
    </row>
    <row r="87" spans="1:11" ht="13.8" x14ac:dyDescent="0.25">
      <c r="B87" s="13"/>
      <c r="J87" s="7"/>
    </row>
    <row r="88" spans="1:11" ht="13.8" x14ac:dyDescent="0.25">
      <c r="B88" s="13"/>
      <c r="J88" s="7"/>
    </row>
    <row r="89" spans="1:11" ht="13.8" x14ac:dyDescent="0.25">
      <c r="B89" s="13"/>
      <c r="J89" s="7"/>
    </row>
    <row r="90" spans="1:11" ht="13.8" x14ac:dyDescent="0.25">
      <c r="B90" s="13"/>
      <c r="J90" s="7"/>
    </row>
    <row r="91" spans="1:11" ht="13.8" x14ac:dyDescent="0.25">
      <c r="B91" s="13"/>
      <c r="J91" s="7"/>
    </row>
    <row r="92" spans="1:11" ht="13.8" x14ac:dyDescent="0.25">
      <c r="B92" s="13"/>
      <c r="J92" s="7"/>
    </row>
    <row r="93" spans="1:11" ht="13.8" x14ac:dyDescent="0.25">
      <c r="B93" s="13"/>
      <c r="J93" s="7"/>
    </row>
    <row r="94" spans="1:11" ht="13.8" x14ac:dyDescent="0.25">
      <c r="B94" s="13"/>
      <c r="J94" s="7"/>
    </row>
    <row r="95" spans="1:11" ht="13.8" x14ac:dyDescent="0.25">
      <c r="B95" s="13"/>
      <c r="J95" s="7"/>
    </row>
    <row r="96" spans="1:11" ht="13.8" x14ac:dyDescent="0.25">
      <c r="B96" s="13"/>
      <c r="J96" s="7"/>
    </row>
    <row r="97" spans="2:10" ht="13.8" x14ac:dyDescent="0.25">
      <c r="B97" s="13"/>
      <c r="J97" s="7"/>
    </row>
    <row r="98" spans="2:10" ht="13.8" x14ac:dyDescent="0.25">
      <c r="B98" s="13"/>
      <c r="J98" s="7"/>
    </row>
    <row r="99" spans="2:10" ht="13.8" x14ac:dyDescent="0.25">
      <c r="B99" s="13"/>
      <c r="J99" s="7"/>
    </row>
    <row r="100" spans="2:10" ht="13.8" x14ac:dyDescent="0.25">
      <c r="B100" s="13"/>
      <c r="J100" s="7"/>
    </row>
    <row r="101" spans="2:10" ht="13.8" x14ac:dyDescent="0.25">
      <c r="B101" s="13"/>
      <c r="J101" s="7"/>
    </row>
    <row r="102" spans="2:10" ht="13.8" x14ac:dyDescent="0.25">
      <c r="B102" s="13"/>
      <c r="J102" s="7"/>
    </row>
    <row r="103" spans="2:10" ht="13.8" x14ac:dyDescent="0.25">
      <c r="B103" s="13"/>
      <c r="J103" s="7"/>
    </row>
    <row r="104" spans="2:10" ht="13.8" x14ac:dyDescent="0.25">
      <c r="B104" s="13"/>
      <c r="J104" s="7"/>
    </row>
    <row r="105" spans="2:10" ht="13.8" x14ac:dyDescent="0.25">
      <c r="B105" s="13"/>
      <c r="J105" s="7"/>
    </row>
    <row r="106" spans="2:10" ht="13.8" x14ac:dyDescent="0.25">
      <c r="B106" s="13"/>
      <c r="J106" s="7"/>
    </row>
    <row r="107" spans="2:10" ht="13.8" x14ac:dyDescent="0.25">
      <c r="B107" s="13"/>
      <c r="J107" s="7"/>
    </row>
    <row r="108" spans="2:10" ht="13.8" x14ac:dyDescent="0.25">
      <c r="B108" s="13"/>
      <c r="J108" s="7"/>
    </row>
    <row r="109" spans="2:10" ht="13.8" x14ac:dyDescent="0.25">
      <c r="B109" s="13"/>
      <c r="J109" s="7"/>
    </row>
    <row r="110" spans="2:10" ht="13.8" x14ac:dyDescent="0.25">
      <c r="B110" s="13"/>
      <c r="J110" s="7"/>
    </row>
    <row r="111" spans="2:10" ht="13.8" x14ac:dyDescent="0.25">
      <c r="B111" s="13"/>
      <c r="J111" s="7"/>
    </row>
    <row r="112" spans="2:10" ht="13.8" x14ac:dyDescent="0.25">
      <c r="B112" s="13"/>
      <c r="J112" s="7"/>
    </row>
    <row r="113" spans="2:10" ht="13.8" x14ac:dyDescent="0.25">
      <c r="B113" s="13"/>
      <c r="J113" s="7"/>
    </row>
    <row r="114" spans="2:10" ht="13.8" x14ac:dyDescent="0.25">
      <c r="B114" s="13"/>
      <c r="J114" s="7"/>
    </row>
    <row r="115" spans="2:10" ht="13.8" x14ac:dyDescent="0.25">
      <c r="B115" s="13"/>
      <c r="J115" s="7"/>
    </row>
    <row r="116" spans="2:10" ht="13.8" x14ac:dyDescent="0.25">
      <c r="B116" s="13"/>
      <c r="J116" s="7"/>
    </row>
    <row r="117" spans="2:10" ht="13.8" x14ac:dyDescent="0.25">
      <c r="B117" s="13"/>
      <c r="J117" s="7"/>
    </row>
    <row r="118" spans="2:10" ht="13.8" x14ac:dyDescent="0.25">
      <c r="B118" s="13"/>
      <c r="J118" s="7"/>
    </row>
    <row r="119" spans="2:10" ht="13.8" x14ac:dyDescent="0.25">
      <c r="B119" s="13"/>
      <c r="J119" s="7"/>
    </row>
    <row r="120" spans="2:10" ht="13.8" x14ac:dyDescent="0.25">
      <c r="B120" s="13"/>
      <c r="J120" s="7"/>
    </row>
    <row r="121" spans="2:10" ht="13.8" x14ac:dyDescent="0.25">
      <c r="B121" s="13"/>
      <c r="J121" s="7"/>
    </row>
    <row r="122" spans="2:10" ht="13.8" x14ac:dyDescent="0.25">
      <c r="B122" s="13"/>
      <c r="J122" s="7"/>
    </row>
    <row r="123" spans="2:10" ht="13.8" x14ac:dyDescent="0.25">
      <c r="B123" s="13"/>
      <c r="J123" s="7"/>
    </row>
    <row r="124" spans="2:10" ht="13.8" x14ac:dyDescent="0.25">
      <c r="B124" s="13"/>
      <c r="J124" s="7"/>
    </row>
    <row r="125" spans="2:10" ht="13.8" x14ac:dyDescent="0.25">
      <c r="B125" s="13"/>
      <c r="J125" s="7"/>
    </row>
    <row r="126" spans="2:10" ht="13.8" x14ac:dyDescent="0.25">
      <c r="B126" s="13"/>
      <c r="J126" s="7"/>
    </row>
    <row r="127" spans="2:10" ht="13.8" x14ac:dyDescent="0.25">
      <c r="B127" s="13"/>
      <c r="J127" s="7"/>
    </row>
    <row r="128" spans="2:10" ht="13.8" x14ac:dyDescent="0.25">
      <c r="B128" s="13"/>
      <c r="J128" s="7"/>
    </row>
    <row r="129" spans="2:10" ht="13.8" x14ac:dyDescent="0.25">
      <c r="B129" s="13"/>
      <c r="J129" s="7"/>
    </row>
    <row r="130" spans="2:10" ht="13.8" x14ac:dyDescent="0.25">
      <c r="B130" s="13"/>
      <c r="J130" s="7"/>
    </row>
    <row r="131" spans="2:10" ht="13.8" x14ac:dyDescent="0.25">
      <c r="B131" s="13"/>
      <c r="J131" s="7"/>
    </row>
    <row r="132" spans="2:10" ht="13.8" x14ac:dyDescent="0.25">
      <c r="B132" s="13"/>
      <c r="J132" s="7"/>
    </row>
    <row r="133" spans="2:10" ht="13.8" x14ac:dyDescent="0.25">
      <c r="B133" s="13"/>
      <c r="J133" s="7"/>
    </row>
    <row r="134" spans="2:10" ht="13.8" x14ac:dyDescent="0.25">
      <c r="B134" s="13"/>
      <c r="J134" s="7"/>
    </row>
    <row r="135" spans="2:10" ht="13.8" x14ac:dyDescent="0.25">
      <c r="B135" s="13"/>
      <c r="J135" s="7"/>
    </row>
    <row r="136" spans="2:10" ht="13.8" x14ac:dyDescent="0.25">
      <c r="B136" s="13"/>
      <c r="J136" s="7"/>
    </row>
    <row r="137" spans="2:10" ht="13.8" x14ac:dyDescent="0.25">
      <c r="B137" s="13"/>
      <c r="J137" s="7"/>
    </row>
  </sheetData>
  <sheetProtection selectLockedCells="1"/>
  <mergeCells count="28">
    <mergeCell ref="A17:C17"/>
    <mergeCell ref="G17:H17"/>
    <mergeCell ref="G25:H25"/>
    <mergeCell ref="B29:D29"/>
    <mergeCell ref="I5:J5"/>
    <mergeCell ref="D15:E15"/>
    <mergeCell ref="G15:H15"/>
    <mergeCell ref="A1:K1"/>
    <mergeCell ref="C3:E3"/>
    <mergeCell ref="C5:E5"/>
    <mergeCell ref="A7:C7"/>
    <mergeCell ref="G7:H7"/>
    <mergeCell ref="D75:E75"/>
    <mergeCell ref="G69:H69"/>
    <mergeCell ref="D69:E69"/>
    <mergeCell ref="A43:C43"/>
    <mergeCell ref="G52:H52"/>
    <mergeCell ref="B44:E44"/>
    <mergeCell ref="D73:E73"/>
    <mergeCell ref="J68:J69"/>
    <mergeCell ref="D71:E71"/>
    <mergeCell ref="G71:H71"/>
    <mergeCell ref="B34:E34"/>
    <mergeCell ref="A27:C27"/>
    <mergeCell ref="A33:C33"/>
    <mergeCell ref="G41:H41"/>
    <mergeCell ref="G27:H27"/>
    <mergeCell ref="G31:H31"/>
  </mergeCells>
  <pageMargins left="0.39370078740157483" right="0.39370078740157483" top="0.70866141732283472" bottom="0.69935185185185189" header="0.51181102362204722" footer="0.51181102362204722"/>
  <pageSetup paperSize="9" scale="85" fitToHeight="0" orientation="portrait" r:id="rId1"/>
  <headerFooter alignWithMargins="0">
    <oddHeader>&amp;CReinigung Zweckverband Gymnasium Oberhaching</oddHeader>
    <oddFooter>&amp;CSeite &amp;P von &amp;N Seiten</oddFooter>
  </headerFooter>
  <rowBreaks count="1" manualBreakCount="1">
    <brk id="42"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F26"/>
  <sheetViews>
    <sheetView zoomScaleNormal="100" workbookViewId="0">
      <selection activeCell="E5" sqref="E5"/>
    </sheetView>
  </sheetViews>
  <sheetFormatPr baseColWidth="10" defaultColWidth="11.44140625" defaultRowHeight="13.2" x14ac:dyDescent="0.25"/>
  <cols>
    <col min="1" max="1" width="19.33203125" style="1" bestFit="1" customWidth="1"/>
    <col min="2" max="2" width="24.6640625" style="1" bestFit="1" customWidth="1"/>
    <col min="3" max="3" width="5.44140625" style="1" customWidth="1"/>
    <col min="4" max="4" width="22.33203125" style="1" customWidth="1"/>
    <col min="5" max="5" width="18.33203125" style="1" customWidth="1"/>
    <col min="6" max="6" width="6.88671875" style="1" customWidth="1"/>
    <col min="7" max="16384" width="11.44140625" style="1"/>
  </cols>
  <sheetData>
    <row r="1" spans="1:6" ht="21" x14ac:dyDescent="0.25">
      <c r="A1" s="457" t="s">
        <v>139</v>
      </c>
      <c r="B1" s="457"/>
      <c r="C1" s="457"/>
      <c r="D1" s="457"/>
      <c r="E1" s="457"/>
      <c r="F1" s="457"/>
    </row>
    <row r="3" spans="1:6" ht="19.2" customHeight="1" x14ac:dyDescent="0.25">
      <c r="A3" s="2" t="s">
        <v>2</v>
      </c>
      <c r="B3" s="144" t="str">
        <f>Kunde</f>
        <v>Zweckverband Staatliches Gymnasium Oberhaching</v>
      </c>
    </row>
    <row r="4" spans="1:6" ht="19.2" customHeight="1" x14ac:dyDescent="0.25">
      <c r="A4" s="2"/>
      <c r="B4" s="145" t="str">
        <f>AdresseK1</f>
        <v>Alpenstraße 11 
82041 Oberhaching</v>
      </c>
    </row>
    <row r="5" spans="1:6" ht="15" x14ac:dyDescent="0.25">
      <c r="A5" s="2"/>
      <c r="B5" s="2"/>
    </row>
    <row r="6" spans="1:6" ht="15" x14ac:dyDescent="0.25">
      <c r="A6" s="2"/>
      <c r="B6" s="2"/>
    </row>
    <row r="7" spans="1:6" ht="15" x14ac:dyDescent="0.25">
      <c r="A7" s="2"/>
      <c r="B7" s="308"/>
    </row>
    <row r="8" spans="1:6" ht="15.6" thickBot="1" x14ac:dyDescent="0.3">
      <c r="A8" s="515" t="s">
        <v>326</v>
      </c>
      <c r="B8" s="515"/>
      <c r="D8" s="515" t="s">
        <v>327</v>
      </c>
      <c r="E8" s="515"/>
    </row>
    <row r="9" spans="1:6" ht="15" x14ac:dyDescent="0.25">
      <c r="A9" s="309" t="s">
        <v>184</v>
      </c>
      <c r="B9" s="310" t="s">
        <v>174</v>
      </c>
      <c r="D9" s="309" t="s">
        <v>184</v>
      </c>
      <c r="E9" s="310" t="s">
        <v>174</v>
      </c>
    </row>
    <row r="10" spans="1:6" ht="15" x14ac:dyDescent="0.25">
      <c r="A10" s="311" t="s">
        <v>189</v>
      </c>
      <c r="B10" s="312">
        <f>B11*2</f>
        <v>730.5</v>
      </c>
      <c r="D10" s="311" t="s">
        <v>189</v>
      </c>
      <c r="E10" s="312">
        <f>B10</f>
        <v>730.5</v>
      </c>
    </row>
    <row r="11" spans="1:6" ht="15" x14ac:dyDescent="0.25">
      <c r="A11" s="314" t="s">
        <v>149</v>
      </c>
      <c r="B11" s="315">
        <f>+'verrechenbare Arbeitstage'!E50</f>
        <v>365.25</v>
      </c>
      <c r="D11" s="314" t="s">
        <v>149</v>
      </c>
      <c r="E11" s="315">
        <f>B11</f>
        <v>365.25</v>
      </c>
    </row>
    <row r="12" spans="1:6" ht="15" x14ac:dyDescent="0.25">
      <c r="A12" s="311" t="s">
        <v>150</v>
      </c>
      <c r="B12" s="313">
        <f>+'verrechenbare Arbeitstage'!F50</f>
        <v>301.21428571428572</v>
      </c>
      <c r="D12" s="311" t="s">
        <v>150</v>
      </c>
      <c r="E12" s="313">
        <f>B12</f>
        <v>301.21428571428572</v>
      </c>
    </row>
    <row r="13" spans="1:6" ht="15" x14ac:dyDescent="0.25">
      <c r="A13" s="314" t="s">
        <v>140</v>
      </c>
      <c r="B13" s="315">
        <f>+'verrechenbare Arbeitstage'!G50</f>
        <v>250.17857142857139</v>
      </c>
      <c r="D13" s="314" t="s">
        <v>140</v>
      </c>
      <c r="E13" s="315">
        <v>190</v>
      </c>
    </row>
    <row r="14" spans="1:6" ht="15" x14ac:dyDescent="0.25">
      <c r="A14" s="311" t="s">
        <v>144</v>
      </c>
      <c r="B14" s="313">
        <f>+'verrechenbare Arbeitstage'!H50</f>
        <v>200.14285714285714</v>
      </c>
      <c r="D14" s="311" t="s">
        <v>144</v>
      </c>
      <c r="E14" s="313">
        <v>152</v>
      </c>
    </row>
    <row r="15" spans="1:6" ht="15" x14ac:dyDescent="0.25">
      <c r="A15" s="314" t="s">
        <v>141</v>
      </c>
      <c r="B15" s="315">
        <f>+'verrechenbare Arbeitstage'!I50</f>
        <v>150.10714285714283</v>
      </c>
      <c r="D15" s="314" t="s">
        <v>141</v>
      </c>
      <c r="E15" s="315">
        <v>114</v>
      </c>
    </row>
    <row r="16" spans="1:6" ht="15" x14ac:dyDescent="0.25">
      <c r="A16" s="311" t="s">
        <v>142</v>
      </c>
      <c r="B16" s="313">
        <f>+'verrechenbare Arbeitstage'!J50</f>
        <v>125.08928571428572</v>
      </c>
      <c r="D16" s="311" t="s">
        <v>142</v>
      </c>
      <c r="E16" s="313">
        <v>95</v>
      </c>
    </row>
    <row r="17" spans="1:5" ht="15" x14ac:dyDescent="0.25">
      <c r="A17" s="314" t="s">
        <v>143</v>
      </c>
      <c r="B17" s="315">
        <f>+'verrechenbare Arbeitstage'!K50</f>
        <v>104.35714285714283</v>
      </c>
      <c r="D17" s="314" t="s">
        <v>143</v>
      </c>
      <c r="E17" s="315">
        <v>76</v>
      </c>
    </row>
    <row r="18" spans="1:5" ht="15" x14ac:dyDescent="0.25">
      <c r="A18" s="311" t="s">
        <v>56</v>
      </c>
      <c r="B18" s="313">
        <f>+'verrechenbare Arbeitstage'!L50</f>
        <v>52.178571428571388</v>
      </c>
      <c r="D18" s="311" t="s">
        <v>56</v>
      </c>
      <c r="E18" s="313">
        <v>38</v>
      </c>
    </row>
    <row r="19" spans="1:5" ht="15" x14ac:dyDescent="0.25">
      <c r="A19" s="314" t="s">
        <v>146</v>
      </c>
      <c r="B19" s="316">
        <v>24</v>
      </c>
      <c r="D19" s="314" t="s">
        <v>146</v>
      </c>
      <c r="E19" s="316">
        <v>20</v>
      </c>
    </row>
    <row r="20" spans="1:5" ht="15" x14ac:dyDescent="0.25">
      <c r="A20" s="311" t="s">
        <v>57</v>
      </c>
      <c r="B20" s="317">
        <v>12</v>
      </c>
      <c r="D20" s="311" t="s">
        <v>57</v>
      </c>
      <c r="E20" s="317">
        <v>11</v>
      </c>
    </row>
    <row r="21" spans="1:5" ht="15" x14ac:dyDescent="0.25">
      <c r="A21" s="314" t="s">
        <v>88</v>
      </c>
      <c r="B21" s="316">
        <v>4</v>
      </c>
      <c r="D21" s="314" t="s">
        <v>88</v>
      </c>
      <c r="E21" s="316">
        <v>4</v>
      </c>
    </row>
    <row r="22" spans="1:5" ht="15" x14ac:dyDescent="0.25">
      <c r="A22" s="311" t="s">
        <v>185</v>
      </c>
      <c r="B22" s="317">
        <v>3</v>
      </c>
      <c r="D22" s="311" t="s">
        <v>185</v>
      </c>
      <c r="E22" s="317">
        <v>3</v>
      </c>
    </row>
    <row r="23" spans="1:5" ht="15" x14ac:dyDescent="0.25">
      <c r="A23" s="314" t="s">
        <v>87</v>
      </c>
      <c r="B23" s="316">
        <v>2</v>
      </c>
      <c r="D23" s="314" t="s">
        <v>87</v>
      </c>
      <c r="E23" s="316">
        <v>2</v>
      </c>
    </row>
    <row r="24" spans="1:5" ht="15" x14ac:dyDescent="0.25">
      <c r="A24" s="311" t="s">
        <v>90</v>
      </c>
      <c r="B24" s="317">
        <v>1</v>
      </c>
      <c r="D24" s="311" t="s">
        <v>90</v>
      </c>
      <c r="E24" s="317">
        <v>1</v>
      </c>
    </row>
    <row r="25" spans="1:5" ht="15" x14ac:dyDescent="0.25">
      <c r="A25" s="314" t="s">
        <v>328</v>
      </c>
      <c r="B25" s="315">
        <f>B18</f>
        <v>52.178571428571388</v>
      </c>
      <c r="D25" s="314" t="s">
        <v>328</v>
      </c>
      <c r="E25" s="315">
        <f>E18</f>
        <v>38</v>
      </c>
    </row>
    <row r="26" spans="1:5" ht="15.6" thickBot="1" x14ac:dyDescent="0.3">
      <c r="A26" s="318" t="s">
        <v>152</v>
      </c>
      <c r="B26" s="319">
        <v>0</v>
      </c>
      <c r="D26" s="318" t="s">
        <v>152</v>
      </c>
      <c r="E26" s="319">
        <v>0</v>
      </c>
    </row>
  </sheetData>
  <sheetProtection selectLockedCells="1"/>
  <mergeCells count="3">
    <mergeCell ref="A1:F1"/>
    <mergeCell ref="A8:B8"/>
    <mergeCell ref="D8:E8"/>
  </mergeCells>
  <pageMargins left="0.70866141732283472" right="0.70866141732283472" top="0.78740157480314965" bottom="0.78740157480314965" header="0.31496062992125984" footer="0.31496062992125984"/>
  <pageSetup paperSize="9" orientation="landscape" horizontalDpi="4294967293" verticalDpi="300" r:id="rId1"/>
  <headerFooter>
    <oddHeader>&amp;CReinigung Zweckverband Gymnasium Oberhaching</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50"/>
  <sheetViews>
    <sheetView showGridLines="0" zoomScaleNormal="100" workbookViewId="0">
      <selection activeCell="D8" sqref="D8"/>
    </sheetView>
  </sheetViews>
  <sheetFormatPr baseColWidth="10" defaultColWidth="11.33203125" defaultRowHeight="13.2" x14ac:dyDescent="0.25"/>
  <cols>
    <col min="1" max="1" width="34.88671875" style="1" bestFit="1" customWidth="1"/>
    <col min="2" max="2" width="2.5546875" style="1" bestFit="1" customWidth="1"/>
    <col min="3" max="3" width="7" style="1" bestFit="1" customWidth="1"/>
    <col min="4" max="4" width="2.5546875" style="1" bestFit="1" customWidth="1"/>
    <col min="5" max="12" width="8.33203125" style="1" bestFit="1" customWidth="1"/>
    <col min="13" max="16384" width="11.33203125" style="1"/>
  </cols>
  <sheetData>
    <row r="1" spans="1:12" ht="21" x14ac:dyDescent="0.25">
      <c r="A1" s="457" t="s">
        <v>175</v>
      </c>
      <c r="B1" s="457"/>
      <c r="C1" s="457"/>
      <c r="D1" s="457"/>
      <c r="E1" s="457"/>
      <c r="F1" s="457"/>
      <c r="G1" s="457"/>
      <c r="H1" s="457"/>
      <c r="I1" s="457"/>
      <c r="J1" s="457"/>
      <c r="K1" s="457"/>
      <c r="L1" s="457"/>
    </row>
    <row r="2" spans="1:12" ht="15.6" thickBot="1" x14ac:dyDescent="0.3">
      <c r="A2" s="2"/>
      <c r="B2" s="237"/>
      <c r="C2" s="2"/>
      <c r="D2" s="237"/>
      <c r="E2" s="299"/>
      <c r="F2" s="299"/>
      <c r="G2" s="299"/>
      <c r="H2" s="299"/>
      <c r="I2" s="299"/>
      <c r="J2" s="299"/>
      <c r="K2" s="299"/>
      <c r="L2" s="299"/>
    </row>
    <row r="3" spans="1:12" ht="16.2" thickBot="1" x14ac:dyDescent="0.35">
      <c r="A3" s="2"/>
      <c r="B3" s="129"/>
      <c r="C3" s="130"/>
      <c r="D3" s="237"/>
      <c r="E3" s="518" t="s">
        <v>190</v>
      </c>
      <c r="F3" s="519"/>
      <c r="G3" s="519"/>
      <c r="H3" s="519"/>
      <c r="I3" s="519"/>
      <c r="J3" s="519"/>
      <c r="K3" s="519"/>
      <c r="L3" s="520"/>
    </row>
    <row r="4" spans="1:12" ht="16.2" thickBot="1" x14ac:dyDescent="0.3">
      <c r="A4" s="131"/>
      <c r="B4" s="131"/>
      <c r="C4" s="131"/>
      <c r="D4" s="131"/>
      <c r="E4" s="300">
        <v>7</v>
      </c>
      <c r="F4" s="301">
        <v>6</v>
      </c>
      <c r="G4" s="301">
        <v>5</v>
      </c>
      <c r="H4" s="301">
        <v>4</v>
      </c>
      <c r="I4" s="301">
        <v>3</v>
      </c>
      <c r="J4" s="301">
        <v>2.5</v>
      </c>
      <c r="K4" s="301">
        <v>2</v>
      </c>
      <c r="L4" s="302">
        <v>1</v>
      </c>
    </row>
    <row r="5" spans="1:12" ht="15.6" x14ac:dyDescent="0.3">
      <c r="A5" s="516" t="s">
        <v>176</v>
      </c>
      <c r="B5" s="517"/>
      <c r="C5" s="303"/>
      <c r="D5" s="237"/>
      <c r="E5" s="304">
        <v>365.25</v>
      </c>
      <c r="F5" s="304">
        <v>365.25</v>
      </c>
      <c r="G5" s="304">
        <v>365.25</v>
      </c>
      <c r="H5" s="304">
        <v>365.25</v>
      </c>
      <c r="I5" s="304">
        <v>365.25</v>
      </c>
      <c r="J5" s="304">
        <v>365.25</v>
      </c>
      <c r="K5" s="304">
        <v>365.25</v>
      </c>
      <c r="L5" s="304">
        <v>365.25</v>
      </c>
    </row>
    <row r="6" spans="1:12" ht="15" x14ac:dyDescent="0.25">
      <c r="A6" s="521" t="s">
        <v>177</v>
      </c>
      <c r="B6" s="521"/>
      <c r="C6" s="521"/>
      <c r="D6" s="237"/>
      <c r="E6" s="305"/>
      <c r="F6" s="305">
        <f t="shared" ref="F6:L6" si="0">F5/7</f>
        <v>52.178571428571431</v>
      </c>
      <c r="G6" s="305">
        <f t="shared" si="0"/>
        <v>52.178571428571431</v>
      </c>
      <c r="H6" s="305">
        <f t="shared" si="0"/>
        <v>52.178571428571431</v>
      </c>
      <c r="I6" s="305">
        <f t="shared" si="0"/>
        <v>52.178571428571431</v>
      </c>
      <c r="J6" s="305">
        <f t="shared" si="0"/>
        <v>52.178571428571431</v>
      </c>
      <c r="K6" s="305">
        <f t="shared" si="0"/>
        <v>52.178571428571431</v>
      </c>
      <c r="L6" s="305">
        <f t="shared" si="0"/>
        <v>52.178571428571431</v>
      </c>
    </row>
    <row r="7" spans="1:12" ht="15" x14ac:dyDescent="0.25">
      <c r="A7" s="135"/>
      <c r="B7" s="135"/>
      <c r="C7" s="135"/>
      <c r="D7" s="237"/>
      <c r="E7" s="305"/>
      <c r="F7" s="305"/>
      <c r="G7" s="305"/>
      <c r="H7" s="305"/>
      <c r="I7" s="305"/>
      <c r="J7" s="305"/>
      <c r="K7" s="305"/>
      <c r="L7" s="305"/>
    </row>
    <row r="8" spans="1:12" ht="15.6" x14ac:dyDescent="0.3">
      <c r="A8" s="133" t="s">
        <v>178</v>
      </c>
      <c r="B8" s="237"/>
      <c r="C8" s="2"/>
      <c r="D8" s="237"/>
      <c r="E8" s="305"/>
      <c r="F8" s="305"/>
      <c r="G8" s="305"/>
      <c r="H8" s="305"/>
      <c r="I8" s="305"/>
      <c r="J8" s="132"/>
      <c r="K8" s="132"/>
      <c r="L8" s="132"/>
    </row>
    <row r="9" spans="1:12" ht="15.6" x14ac:dyDescent="0.3">
      <c r="A9" s="2"/>
      <c r="B9" s="129"/>
      <c r="C9" s="133"/>
      <c r="D9" s="237"/>
      <c r="E9" s="134"/>
      <c r="F9" s="305">
        <f>$A$12</f>
        <v>5</v>
      </c>
      <c r="G9" s="305">
        <f>$A$12</f>
        <v>5</v>
      </c>
      <c r="H9" s="305"/>
      <c r="I9" s="305"/>
      <c r="J9" s="132"/>
      <c r="K9" s="132"/>
      <c r="L9" s="132"/>
    </row>
    <row r="10" spans="1:12" ht="15" x14ac:dyDescent="0.25">
      <c r="A10" s="135"/>
      <c r="B10" s="237"/>
      <c r="C10" s="135"/>
      <c r="D10" s="237"/>
      <c r="E10" s="134"/>
      <c r="F10" s="305"/>
      <c r="G10" s="305"/>
      <c r="H10" s="305"/>
      <c r="I10" s="305"/>
      <c r="J10" s="132"/>
      <c r="K10" s="132"/>
      <c r="L10" s="132"/>
    </row>
    <row r="11" spans="1:12" ht="15" x14ac:dyDescent="0.25">
      <c r="A11" s="135"/>
      <c r="B11" s="237"/>
      <c r="C11" s="135"/>
      <c r="D11" s="237"/>
      <c r="E11" s="134"/>
      <c r="F11" s="305"/>
      <c r="G11" s="305"/>
      <c r="H11" s="305"/>
      <c r="I11" s="305"/>
      <c r="J11" s="132"/>
      <c r="K11" s="132"/>
      <c r="L11" s="132"/>
    </row>
    <row r="12" spans="1:12" ht="15" x14ac:dyDescent="0.25">
      <c r="A12" s="306">
        <v>5</v>
      </c>
      <c r="B12" s="307" t="s">
        <v>41</v>
      </c>
      <c r="C12" s="307">
        <f>H4</f>
        <v>4</v>
      </c>
      <c r="D12" s="237" t="s">
        <v>179</v>
      </c>
      <c r="E12" s="132"/>
      <c r="F12" s="305"/>
      <c r="G12" s="305"/>
      <c r="H12" s="305">
        <f>A12*C12/B13</f>
        <v>4</v>
      </c>
      <c r="I12" s="305"/>
      <c r="J12" s="132"/>
      <c r="K12" s="132"/>
      <c r="L12" s="132"/>
    </row>
    <row r="13" spans="1:12" ht="15" x14ac:dyDescent="0.25">
      <c r="A13" s="303"/>
      <c r="B13" s="237">
        <v>5</v>
      </c>
      <c r="C13" s="303"/>
      <c r="D13" s="237"/>
      <c r="E13" s="305"/>
      <c r="F13" s="305"/>
      <c r="G13" s="305"/>
      <c r="H13" s="305"/>
      <c r="I13" s="132"/>
      <c r="J13" s="132"/>
      <c r="K13" s="132"/>
      <c r="L13" s="132"/>
    </row>
    <row r="14" spans="1:12" ht="15" x14ac:dyDescent="0.25">
      <c r="A14" s="303"/>
      <c r="B14" s="237"/>
      <c r="C14" s="303"/>
      <c r="D14" s="237"/>
      <c r="E14" s="305"/>
      <c r="F14" s="305"/>
      <c r="G14" s="305"/>
      <c r="H14" s="305"/>
      <c r="I14" s="305"/>
      <c r="J14" s="132"/>
      <c r="K14" s="132"/>
      <c r="L14" s="132"/>
    </row>
    <row r="15" spans="1:12" ht="15" x14ac:dyDescent="0.25">
      <c r="A15" s="307">
        <f>$A$12</f>
        <v>5</v>
      </c>
      <c r="B15" s="307" t="s">
        <v>41</v>
      </c>
      <c r="C15" s="307">
        <f>I4</f>
        <v>3</v>
      </c>
      <c r="D15" s="237" t="s">
        <v>179</v>
      </c>
      <c r="E15" s="132"/>
      <c r="F15" s="305"/>
      <c r="G15" s="305"/>
      <c r="H15" s="305"/>
      <c r="I15" s="305">
        <f>A15*C15/B16</f>
        <v>3</v>
      </c>
      <c r="J15" s="132"/>
      <c r="K15" s="132"/>
      <c r="L15" s="132"/>
    </row>
    <row r="16" spans="1:12" ht="15" x14ac:dyDescent="0.25">
      <c r="A16" s="237"/>
      <c r="B16" s="237">
        <v>5</v>
      </c>
      <c r="C16" s="237"/>
      <c r="D16" s="237"/>
      <c r="E16" s="305"/>
      <c r="F16" s="305"/>
      <c r="G16" s="305"/>
      <c r="H16" s="305"/>
      <c r="I16" s="132"/>
      <c r="J16" s="132"/>
      <c r="K16" s="132"/>
      <c r="L16" s="132"/>
    </row>
    <row r="17" spans="1:12" ht="15" x14ac:dyDescent="0.25">
      <c r="A17" s="237"/>
      <c r="B17" s="237"/>
      <c r="C17" s="237"/>
      <c r="D17" s="237"/>
      <c r="E17" s="305"/>
      <c r="F17" s="305"/>
      <c r="G17" s="305"/>
      <c r="H17" s="305"/>
      <c r="I17" s="305"/>
      <c r="J17" s="132"/>
      <c r="K17" s="132"/>
      <c r="L17" s="132"/>
    </row>
    <row r="18" spans="1:12" ht="15" x14ac:dyDescent="0.25">
      <c r="A18" s="307">
        <f>$A$12</f>
        <v>5</v>
      </c>
      <c r="B18" s="307" t="s">
        <v>41</v>
      </c>
      <c r="C18" s="307">
        <f>J4</f>
        <v>2.5</v>
      </c>
      <c r="D18" s="237" t="s">
        <v>179</v>
      </c>
      <c r="E18" s="132"/>
      <c r="F18" s="305"/>
      <c r="G18" s="305"/>
      <c r="H18" s="305"/>
      <c r="I18" s="305"/>
      <c r="J18" s="132">
        <f>A18*C18/B19</f>
        <v>2.5</v>
      </c>
      <c r="K18" s="132"/>
      <c r="L18" s="132"/>
    </row>
    <row r="19" spans="1:12" ht="15" x14ac:dyDescent="0.25">
      <c r="A19" s="237"/>
      <c r="B19" s="237">
        <v>5</v>
      </c>
      <c r="C19" s="237"/>
      <c r="D19" s="237"/>
      <c r="E19" s="305"/>
      <c r="F19" s="305"/>
      <c r="G19" s="305"/>
      <c r="H19" s="305"/>
      <c r="I19" s="305"/>
      <c r="J19" s="132"/>
      <c r="K19" s="132"/>
      <c r="L19" s="132"/>
    </row>
    <row r="20" spans="1:12" ht="15" x14ac:dyDescent="0.25">
      <c r="A20" s="303"/>
      <c r="B20" s="237"/>
      <c r="C20" s="303"/>
      <c r="D20" s="237"/>
      <c r="E20" s="305"/>
      <c r="F20" s="305"/>
      <c r="G20" s="305"/>
      <c r="H20" s="305"/>
      <c r="I20" s="305"/>
      <c r="J20" s="132"/>
      <c r="K20" s="132"/>
      <c r="L20" s="132"/>
    </row>
    <row r="21" spans="1:12" ht="15.6" x14ac:dyDescent="0.3">
      <c r="A21" s="522" t="s">
        <v>180</v>
      </c>
      <c r="B21" s="522"/>
      <c r="C21" s="522"/>
      <c r="D21" s="129"/>
      <c r="E21" s="305"/>
      <c r="F21" s="305"/>
      <c r="G21" s="305"/>
      <c r="H21" s="305"/>
      <c r="I21" s="305"/>
      <c r="J21" s="132"/>
      <c r="K21" s="132"/>
      <c r="L21" s="132"/>
    </row>
    <row r="22" spans="1:12" ht="15.6" x14ac:dyDescent="0.3">
      <c r="A22" s="133"/>
      <c r="B22" s="133"/>
      <c r="C22" s="133"/>
      <c r="D22" s="129"/>
      <c r="E22" s="305"/>
      <c r="F22" s="305"/>
      <c r="G22" s="305"/>
      <c r="H22" s="305"/>
      <c r="I22" s="305"/>
      <c r="J22" s="132"/>
      <c r="K22" s="132"/>
      <c r="L22" s="132"/>
    </row>
    <row r="23" spans="1:12" ht="15" x14ac:dyDescent="0.25">
      <c r="A23" s="303"/>
      <c r="B23" s="237"/>
      <c r="C23" s="303"/>
      <c r="D23" s="237"/>
      <c r="E23" s="305"/>
      <c r="F23" s="305"/>
      <c r="G23" s="305"/>
      <c r="H23" s="305"/>
      <c r="I23" s="305"/>
      <c r="J23" s="132"/>
      <c r="K23" s="132"/>
      <c r="L23" s="132"/>
    </row>
    <row r="24" spans="1:12" ht="15" x14ac:dyDescent="0.25">
      <c r="A24" s="306">
        <v>8</v>
      </c>
      <c r="B24" s="307" t="s">
        <v>41</v>
      </c>
      <c r="C24" s="307">
        <f>F4</f>
        <v>6</v>
      </c>
      <c r="D24" s="237" t="s">
        <v>179</v>
      </c>
      <c r="E24" s="132"/>
      <c r="F24" s="305">
        <f>A24*C24/B25</f>
        <v>6.8571428571428568</v>
      </c>
      <c r="G24" s="305"/>
      <c r="H24" s="305"/>
      <c r="I24" s="305"/>
      <c r="J24" s="132"/>
      <c r="K24" s="132"/>
      <c r="L24" s="132"/>
    </row>
    <row r="25" spans="1:12" ht="15" x14ac:dyDescent="0.25">
      <c r="A25" s="237"/>
      <c r="B25" s="237">
        <v>7</v>
      </c>
      <c r="C25" s="237"/>
      <c r="D25" s="237"/>
      <c r="E25" s="305"/>
      <c r="F25" s="305"/>
      <c r="G25" s="305"/>
      <c r="H25" s="305"/>
      <c r="I25" s="305"/>
      <c r="J25" s="132"/>
      <c r="K25" s="132"/>
      <c r="L25" s="132"/>
    </row>
    <row r="26" spans="1:12" ht="15" x14ac:dyDescent="0.25">
      <c r="A26" s="237"/>
      <c r="B26" s="237"/>
      <c r="C26" s="237"/>
      <c r="D26" s="237"/>
      <c r="E26" s="305"/>
      <c r="F26" s="305"/>
      <c r="G26" s="305"/>
      <c r="H26" s="305"/>
      <c r="I26" s="305"/>
      <c r="J26" s="132"/>
      <c r="K26" s="132"/>
      <c r="L26" s="132"/>
    </row>
    <row r="27" spans="1:12" ht="15" x14ac:dyDescent="0.25">
      <c r="A27" s="307">
        <f>$A$24</f>
        <v>8</v>
      </c>
      <c r="B27" s="307" t="s">
        <v>41</v>
      </c>
      <c r="C27" s="307">
        <f>G4</f>
        <v>5</v>
      </c>
      <c r="D27" s="237" t="s">
        <v>179</v>
      </c>
      <c r="E27" s="305"/>
      <c r="F27" s="305"/>
      <c r="G27" s="305">
        <f>A27*C27/B28</f>
        <v>5.7142857142857144</v>
      </c>
      <c r="H27" s="305"/>
      <c r="I27" s="305"/>
      <c r="J27" s="132"/>
      <c r="K27" s="132"/>
      <c r="L27" s="132"/>
    </row>
    <row r="28" spans="1:12" ht="15" x14ac:dyDescent="0.25">
      <c r="A28" s="237"/>
      <c r="B28" s="237">
        <v>7</v>
      </c>
      <c r="C28" s="237"/>
      <c r="D28" s="237"/>
      <c r="E28" s="305"/>
      <c r="F28" s="305"/>
      <c r="G28" s="305"/>
      <c r="H28" s="305"/>
      <c r="I28" s="305"/>
      <c r="J28" s="132"/>
      <c r="K28" s="132"/>
      <c r="L28" s="132"/>
    </row>
    <row r="29" spans="1:12" ht="15" x14ac:dyDescent="0.25">
      <c r="A29" s="237"/>
      <c r="B29" s="237"/>
      <c r="C29" s="237"/>
      <c r="D29" s="237"/>
      <c r="E29" s="305"/>
      <c r="F29" s="305"/>
      <c r="G29" s="305"/>
      <c r="H29" s="305"/>
      <c r="I29" s="305"/>
      <c r="J29" s="132"/>
      <c r="K29" s="132"/>
      <c r="L29" s="132"/>
    </row>
    <row r="30" spans="1:12" ht="15" x14ac:dyDescent="0.25">
      <c r="A30" s="307">
        <f>$A$24</f>
        <v>8</v>
      </c>
      <c r="B30" s="307" t="s">
        <v>41</v>
      </c>
      <c r="C30" s="307">
        <f>H4</f>
        <v>4</v>
      </c>
      <c r="D30" s="237" t="s">
        <v>179</v>
      </c>
      <c r="E30" s="305"/>
      <c r="F30" s="305"/>
      <c r="G30" s="305"/>
      <c r="H30" s="305">
        <f>A30*C30/B31</f>
        <v>4.5714285714285712</v>
      </c>
      <c r="I30" s="305"/>
      <c r="J30" s="132"/>
      <c r="K30" s="132"/>
      <c r="L30" s="132"/>
    </row>
    <row r="31" spans="1:12" ht="15" x14ac:dyDescent="0.25">
      <c r="A31" s="237"/>
      <c r="B31" s="237">
        <v>7</v>
      </c>
      <c r="C31" s="237"/>
      <c r="D31" s="237"/>
      <c r="E31" s="305"/>
      <c r="F31" s="305"/>
      <c r="G31" s="305"/>
      <c r="H31" s="305"/>
      <c r="I31" s="305"/>
      <c r="J31" s="132"/>
      <c r="K31" s="132"/>
      <c r="L31" s="132"/>
    </row>
    <row r="32" spans="1:12" ht="15" x14ac:dyDescent="0.25">
      <c r="A32" s="237"/>
      <c r="B32" s="237"/>
      <c r="C32" s="237"/>
      <c r="D32" s="237"/>
      <c r="E32" s="305"/>
      <c r="F32" s="305"/>
      <c r="G32" s="305"/>
      <c r="H32" s="305"/>
      <c r="I32" s="305"/>
      <c r="J32" s="132"/>
      <c r="K32" s="132"/>
      <c r="L32" s="132"/>
    </row>
    <row r="33" spans="1:12" ht="15" x14ac:dyDescent="0.25">
      <c r="A33" s="307">
        <f>$A$24</f>
        <v>8</v>
      </c>
      <c r="B33" s="307" t="s">
        <v>41</v>
      </c>
      <c r="C33" s="307">
        <f>I4</f>
        <v>3</v>
      </c>
      <c r="D33" s="237" t="s">
        <v>179</v>
      </c>
      <c r="E33" s="305"/>
      <c r="F33" s="305"/>
      <c r="G33" s="305"/>
      <c r="H33" s="305"/>
      <c r="I33" s="305">
        <f>A33*C33/B34</f>
        <v>3.4285714285714284</v>
      </c>
      <c r="J33" s="132"/>
      <c r="K33" s="132"/>
      <c r="L33" s="132"/>
    </row>
    <row r="34" spans="1:12" ht="15" x14ac:dyDescent="0.25">
      <c r="A34" s="237"/>
      <c r="B34" s="237">
        <v>7</v>
      </c>
      <c r="C34" s="237"/>
      <c r="D34" s="237"/>
      <c r="E34" s="305"/>
      <c r="F34" s="305"/>
      <c r="G34" s="305"/>
      <c r="H34" s="305"/>
      <c r="I34" s="305"/>
      <c r="J34" s="132"/>
      <c r="K34" s="132"/>
      <c r="L34" s="132"/>
    </row>
    <row r="35" spans="1:12" ht="15" x14ac:dyDescent="0.25">
      <c r="A35" s="237"/>
      <c r="B35" s="237"/>
      <c r="C35" s="237"/>
      <c r="D35" s="237"/>
      <c r="E35" s="305"/>
      <c r="F35" s="305"/>
      <c r="G35" s="305"/>
      <c r="H35" s="305"/>
      <c r="I35" s="305"/>
      <c r="J35" s="132"/>
      <c r="K35" s="132"/>
      <c r="L35" s="132"/>
    </row>
    <row r="36" spans="1:12" ht="15" x14ac:dyDescent="0.25">
      <c r="A36" s="307">
        <f>$A$24</f>
        <v>8</v>
      </c>
      <c r="B36" s="307" t="s">
        <v>41</v>
      </c>
      <c r="C36" s="307">
        <f>J4</f>
        <v>2.5</v>
      </c>
      <c r="D36" s="237" t="s">
        <v>179</v>
      </c>
      <c r="E36" s="305"/>
      <c r="F36" s="305"/>
      <c r="G36" s="305"/>
      <c r="H36" s="305"/>
      <c r="I36" s="305"/>
      <c r="J36" s="305">
        <f>A36*C36/B37</f>
        <v>2.8571428571428572</v>
      </c>
      <c r="K36" s="132"/>
      <c r="L36" s="132"/>
    </row>
    <row r="37" spans="1:12" ht="15" x14ac:dyDescent="0.25">
      <c r="A37" s="237"/>
      <c r="B37" s="237">
        <v>7</v>
      </c>
      <c r="C37" s="237"/>
      <c r="D37" s="237"/>
      <c r="E37" s="305"/>
      <c r="F37" s="305"/>
      <c r="G37" s="305"/>
      <c r="H37" s="305"/>
      <c r="I37" s="305"/>
      <c r="J37" s="132"/>
      <c r="K37" s="132"/>
      <c r="L37" s="132"/>
    </row>
    <row r="38" spans="1:12" ht="15.6" x14ac:dyDescent="0.3">
      <c r="A38" s="136" t="s">
        <v>181</v>
      </c>
      <c r="B38" s="137"/>
      <c r="C38" s="138"/>
      <c r="D38" s="139"/>
      <c r="E38" s="140"/>
      <c r="F38" s="140">
        <f>F24+F9</f>
        <v>11.857142857142858</v>
      </c>
      <c r="G38" s="140">
        <f>G9+G27</f>
        <v>10.714285714285715</v>
      </c>
      <c r="H38" s="140">
        <f>H30+H12</f>
        <v>8.5714285714285712</v>
      </c>
      <c r="I38" s="140">
        <f>I33+I15</f>
        <v>6.4285714285714288</v>
      </c>
      <c r="J38" s="140">
        <f>J18+J36</f>
        <v>5.3571428571428577</v>
      </c>
      <c r="K38" s="140">
        <v>0</v>
      </c>
      <c r="L38" s="320">
        <v>0</v>
      </c>
    </row>
    <row r="39" spans="1:12" ht="15" x14ac:dyDescent="0.25">
      <c r="A39" s="303"/>
      <c r="B39" s="237"/>
      <c r="C39" s="303"/>
      <c r="D39" s="237"/>
      <c r="E39" s="305"/>
      <c r="F39" s="305"/>
      <c r="G39" s="305"/>
      <c r="H39" s="305"/>
      <c r="I39" s="305"/>
      <c r="J39" s="132"/>
      <c r="K39" s="132"/>
      <c r="L39" s="132"/>
    </row>
    <row r="40" spans="1:12" ht="15.6" x14ac:dyDescent="0.3">
      <c r="A40" s="516" t="s">
        <v>182</v>
      </c>
      <c r="B40" s="516"/>
      <c r="C40" s="517"/>
      <c r="D40" s="237"/>
      <c r="E40" s="305"/>
      <c r="F40" s="305"/>
      <c r="G40" s="305"/>
      <c r="H40" s="305"/>
      <c r="I40" s="305"/>
      <c r="J40" s="132"/>
      <c r="K40" s="132"/>
      <c r="L40" s="132"/>
    </row>
    <row r="41" spans="1:12" ht="15.6" x14ac:dyDescent="0.3">
      <c r="A41" s="133"/>
      <c r="B41" s="129"/>
      <c r="C41" s="303"/>
      <c r="D41" s="237"/>
      <c r="E41" s="305"/>
      <c r="F41" s="305"/>
      <c r="G41" s="305"/>
      <c r="H41" s="305"/>
      <c r="I41" s="305"/>
      <c r="J41" s="132"/>
      <c r="K41" s="132"/>
      <c r="L41" s="132"/>
    </row>
    <row r="42" spans="1:12" ht="15" x14ac:dyDescent="0.25">
      <c r="A42" s="237">
        <v>1</v>
      </c>
      <c r="B42" s="237" t="s">
        <v>41</v>
      </c>
      <c r="C42" s="141">
        <f>F6</f>
        <v>52.178571428571431</v>
      </c>
      <c r="D42" s="237" t="s">
        <v>179</v>
      </c>
      <c r="E42" s="305"/>
      <c r="F42" s="305"/>
      <c r="G42" s="305">
        <f>A42*C42</f>
        <v>52.178571428571431</v>
      </c>
      <c r="H42" s="305"/>
      <c r="I42" s="305"/>
      <c r="J42" s="132"/>
      <c r="K42" s="132"/>
      <c r="L42" s="132"/>
    </row>
    <row r="43" spans="1:12" ht="15" x14ac:dyDescent="0.25">
      <c r="A43" s="237">
        <v>2</v>
      </c>
      <c r="B43" s="237" t="s">
        <v>41</v>
      </c>
      <c r="C43" s="141">
        <f>F6</f>
        <v>52.178571428571431</v>
      </c>
      <c r="D43" s="237" t="s">
        <v>179</v>
      </c>
      <c r="E43" s="305"/>
      <c r="F43" s="305"/>
      <c r="G43" s="305"/>
      <c r="H43" s="305">
        <f>A43*C43</f>
        <v>104.35714285714286</v>
      </c>
      <c r="I43" s="305"/>
      <c r="J43" s="132"/>
      <c r="K43" s="132"/>
      <c r="L43" s="132"/>
    </row>
    <row r="44" spans="1:12" ht="15" x14ac:dyDescent="0.25">
      <c r="A44" s="237">
        <v>3</v>
      </c>
      <c r="B44" s="237" t="s">
        <v>41</v>
      </c>
      <c r="C44" s="141">
        <f>F6</f>
        <v>52.178571428571431</v>
      </c>
      <c r="D44" s="237" t="s">
        <v>179</v>
      </c>
      <c r="E44" s="305"/>
      <c r="F44" s="305"/>
      <c r="G44" s="305"/>
      <c r="H44" s="305"/>
      <c r="I44" s="305">
        <f>A44*C44</f>
        <v>156.53571428571428</v>
      </c>
      <c r="J44" s="132"/>
      <c r="K44" s="132"/>
      <c r="L44" s="132"/>
    </row>
    <row r="45" spans="1:12" ht="15" x14ac:dyDescent="0.25">
      <c r="A45" s="237">
        <v>3.5</v>
      </c>
      <c r="B45" s="237" t="s">
        <v>41</v>
      </c>
      <c r="C45" s="141">
        <f>F6</f>
        <v>52.178571428571431</v>
      </c>
      <c r="D45" s="237" t="s">
        <v>179</v>
      </c>
      <c r="E45" s="305"/>
      <c r="F45" s="305"/>
      <c r="G45" s="305"/>
      <c r="H45" s="305"/>
      <c r="I45" s="305"/>
      <c r="J45" s="305">
        <f>A45*C45</f>
        <v>182.625</v>
      </c>
      <c r="K45" s="132"/>
      <c r="L45" s="132"/>
    </row>
    <row r="46" spans="1:12" ht="15" x14ac:dyDescent="0.25">
      <c r="A46" s="237">
        <v>4</v>
      </c>
      <c r="B46" s="237" t="s">
        <v>41</v>
      </c>
      <c r="C46" s="141">
        <f>F6</f>
        <v>52.178571428571431</v>
      </c>
      <c r="D46" s="237" t="s">
        <v>179</v>
      </c>
      <c r="E46" s="305"/>
      <c r="F46" s="305"/>
      <c r="G46" s="305"/>
      <c r="H46" s="305"/>
      <c r="I46" s="305"/>
      <c r="J46" s="132"/>
      <c r="K46" s="305">
        <f>A46*C46</f>
        <v>208.71428571428572</v>
      </c>
      <c r="L46" s="132"/>
    </row>
    <row r="47" spans="1:12" ht="15" x14ac:dyDescent="0.25">
      <c r="A47" s="237">
        <v>5</v>
      </c>
      <c r="B47" s="237" t="s">
        <v>41</v>
      </c>
      <c r="C47" s="141">
        <f>F6</f>
        <v>52.178571428571431</v>
      </c>
      <c r="D47" s="237" t="s">
        <v>179</v>
      </c>
      <c r="E47" s="132"/>
      <c r="F47" s="132"/>
      <c r="G47" s="132"/>
      <c r="H47" s="132"/>
      <c r="I47" s="132"/>
      <c r="J47" s="132"/>
      <c r="K47" s="132"/>
      <c r="L47" s="305">
        <f>A47*C47</f>
        <v>260.89285714285717</v>
      </c>
    </row>
    <row r="48" spans="1:12" ht="15" x14ac:dyDescent="0.25">
      <c r="A48" s="237"/>
      <c r="B48" s="237"/>
      <c r="C48" s="135"/>
      <c r="D48" s="237"/>
      <c r="E48" s="132"/>
      <c r="F48" s="132"/>
      <c r="G48" s="132"/>
      <c r="H48" s="132"/>
      <c r="I48" s="132"/>
      <c r="J48" s="132"/>
      <c r="K48" s="132"/>
      <c r="L48" s="305"/>
    </row>
    <row r="49" spans="1:12" ht="15" x14ac:dyDescent="0.25">
      <c r="A49" s="2"/>
      <c r="B49" s="237"/>
      <c r="C49" s="2"/>
      <c r="D49" s="237"/>
      <c r="E49" s="132"/>
      <c r="F49" s="132"/>
      <c r="G49" s="132"/>
      <c r="H49" s="132"/>
      <c r="I49" s="132"/>
      <c r="J49" s="132"/>
      <c r="K49" s="132"/>
      <c r="L49" s="132"/>
    </row>
    <row r="50" spans="1:12" ht="15.6" x14ac:dyDescent="0.3">
      <c r="A50" s="136" t="s">
        <v>183</v>
      </c>
      <c r="B50" s="137"/>
      <c r="C50" s="142"/>
      <c r="D50" s="139"/>
      <c r="E50" s="143">
        <f>E5-E6-E38</f>
        <v>365.25</v>
      </c>
      <c r="F50" s="143">
        <f>F5-F6-F38</f>
        <v>301.21428571428572</v>
      </c>
      <c r="G50" s="143">
        <f>G5-G6-G38-G42</f>
        <v>250.17857142857139</v>
      </c>
      <c r="H50" s="143">
        <f>H5-H6-H38-H43</f>
        <v>200.14285714285714</v>
      </c>
      <c r="I50" s="143">
        <f>I5-I6-I38-I44</f>
        <v>150.10714285714283</v>
      </c>
      <c r="J50" s="143">
        <f>J5-J6-J38-J45</f>
        <v>125.08928571428572</v>
      </c>
      <c r="K50" s="143">
        <f>K5-K6-K38-K46</f>
        <v>104.35714285714283</v>
      </c>
      <c r="L50" s="143">
        <f>L5-L6-L38-L47</f>
        <v>52.178571428571388</v>
      </c>
    </row>
  </sheetData>
  <sheetProtection selectLockedCells="1"/>
  <mergeCells count="6">
    <mergeCell ref="A40:C40"/>
    <mergeCell ref="A1:L1"/>
    <mergeCell ref="E3:L3"/>
    <mergeCell ref="A5:B5"/>
    <mergeCell ref="A6:C6"/>
    <mergeCell ref="A21:C21"/>
  </mergeCells>
  <pageMargins left="0.78740157480314965" right="0.78740157480314965" top="0.98425196850393704" bottom="0.98425196850393704" header="0.51181102362204722" footer="0.51181102362204722"/>
  <pageSetup paperSize="9" scale="74" orientation="portrait" horizontalDpi="4294967293" r:id="rId1"/>
  <headerFooter alignWithMargins="0">
    <oddHeader>&amp;CReinigung Zweckverband Gymnasium Oberhaching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AS53"/>
  <sheetViews>
    <sheetView showGridLines="0" zoomScale="60" zoomScaleNormal="60" zoomScaleSheetLayoutView="40" zoomScalePageLayoutView="40" workbookViewId="0">
      <selection activeCell="B2" sqref="B2"/>
    </sheetView>
  </sheetViews>
  <sheetFormatPr baseColWidth="10" defaultColWidth="11.44140625" defaultRowHeight="15" x14ac:dyDescent="0.25"/>
  <cols>
    <col min="1" max="1" width="42.6640625" style="33" customWidth="1"/>
    <col min="2" max="2" width="39.6640625" style="33" customWidth="1"/>
    <col min="3" max="3" width="45.44140625" style="33" customWidth="1"/>
    <col min="4" max="4" width="43.5546875" style="33" customWidth="1"/>
    <col min="5" max="8" width="7.6640625" style="92" customWidth="1"/>
    <col min="9" max="9" width="8" style="92" customWidth="1"/>
    <col min="10" max="10" width="7.6640625" style="92" customWidth="1"/>
    <col min="11" max="11" width="9.109375" style="92" customWidth="1"/>
    <col min="12" max="13" width="8.33203125" style="92" customWidth="1"/>
    <col min="14" max="14" width="7.6640625" style="92" customWidth="1"/>
    <col min="15" max="16" width="10.109375" style="92" customWidth="1"/>
    <col min="17" max="17" width="9" style="92" customWidth="1"/>
    <col min="18" max="20" width="9.5546875" style="92" customWidth="1"/>
    <col min="21" max="22" width="9.33203125" style="92" customWidth="1"/>
    <col min="23" max="24" width="10" style="92" customWidth="1"/>
    <col min="25" max="25" width="8.88671875" style="92" customWidth="1"/>
    <col min="26" max="28" width="9.33203125" style="92" customWidth="1"/>
    <col min="29" max="29" width="9.5546875" style="92" customWidth="1"/>
    <col min="30" max="31" width="9.6640625" style="92" customWidth="1"/>
    <col min="32" max="33" width="10.109375" style="92" customWidth="1"/>
    <col min="34" max="35" width="9.33203125" style="92" customWidth="1"/>
    <col min="36" max="38" width="7.6640625" style="92" customWidth="1"/>
    <col min="39" max="39" width="8" style="92" customWidth="1"/>
    <col min="40" max="42" width="8.6640625" style="92" customWidth="1"/>
    <col min="43" max="43" width="9.44140625" style="92" customWidth="1"/>
    <col min="44" max="44" width="6.109375" style="7" customWidth="1"/>
    <col min="45" max="45" width="29.88671875" style="33" customWidth="1"/>
    <col min="46" max="16384" width="11.44140625" style="33"/>
  </cols>
  <sheetData>
    <row r="1" spans="1:43" s="32" customFormat="1" ht="32.4" customHeight="1" x14ac:dyDescent="0.3">
      <c r="A1" s="479" t="s">
        <v>18</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row>
    <row r="2" spans="1:43" ht="34.200000000000003" customHeight="1" x14ac:dyDescent="0.25">
      <c r="C2" s="33" t="s">
        <v>0</v>
      </c>
      <c r="E2" s="482" t="s">
        <v>884</v>
      </c>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4"/>
    </row>
    <row r="3" spans="1:43" s="35" customFormat="1" ht="137.25" customHeight="1" thickBot="1" x14ac:dyDescent="0.35">
      <c r="A3" s="328" t="str">
        <f>Kunde</f>
        <v>Zweckverband Staatliches Gymnasium Oberhaching</v>
      </c>
      <c r="B3" s="34"/>
      <c r="C3" s="357" t="s">
        <v>818</v>
      </c>
      <c r="D3" s="358" t="s">
        <v>484</v>
      </c>
      <c r="E3" s="453" t="s">
        <v>755</v>
      </c>
      <c r="F3" s="454" t="s">
        <v>373</v>
      </c>
      <c r="G3" s="454" t="s">
        <v>373</v>
      </c>
      <c r="H3" s="454" t="s">
        <v>756</v>
      </c>
      <c r="I3" s="454" t="s">
        <v>756</v>
      </c>
      <c r="J3" s="454" t="s">
        <v>756</v>
      </c>
      <c r="K3" s="454" t="s">
        <v>145</v>
      </c>
      <c r="L3" s="454" t="s">
        <v>757</v>
      </c>
      <c r="M3" s="454" t="s">
        <v>757</v>
      </c>
      <c r="N3" s="454" t="s">
        <v>757</v>
      </c>
      <c r="O3" s="454" t="s">
        <v>758</v>
      </c>
      <c r="P3" s="454" t="s">
        <v>758</v>
      </c>
      <c r="Q3" s="454" t="s">
        <v>758</v>
      </c>
      <c r="R3" s="454" t="s">
        <v>759</v>
      </c>
      <c r="S3" s="454" t="s">
        <v>759</v>
      </c>
      <c r="T3" s="454" t="s">
        <v>759</v>
      </c>
      <c r="U3" s="454" t="s">
        <v>760</v>
      </c>
      <c r="V3" s="454" t="s">
        <v>760</v>
      </c>
      <c r="W3" s="454" t="s">
        <v>761</v>
      </c>
      <c r="X3" s="454" t="s">
        <v>803</v>
      </c>
      <c r="Y3" s="454" t="s">
        <v>792</v>
      </c>
      <c r="Z3" s="454" t="s">
        <v>792</v>
      </c>
      <c r="AA3" s="454" t="s">
        <v>792</v>
      </c>
      <c r="AB3" s="454" t="s">
        <v>792</v>
      </c>
      <c r="AC3" s="454" t="s">
        <v>499</v>
      </c>
      <c r="AD3" s="454" t="s">
        <v>374</v>
      </c>
      <c r="AE3" s="454" t="s">
        <v>504</v>
      </c>
      <c r="AF3" s="454" t="s">
        <v>762</v>
      </c>
      <c r="AG3" s="454" t="s">
        <v>762</v>
      </c>
      <c r="AH3" s="454" t="s">
        <v>781</v>
      </c>
      <c r="AI3" s="454" t="s">
        <v>781</v>
      </c>
      <c r="AJ3" s="454" t="s">
        <v>781</v>
      </c>
      <c r="AK3" s="454" t="s">
        <v>781</v>
      </c>
      <c r="AL3" s="454" t="s">
        <v>20</v>
      </c>
      <c r="AM3" s="454" t="s">
        <v>214</v>
      </c>
      <c r="AN3" s="454" t="s">
        <v>21</v>
      </c>
      <c r="AO3" s="454" t="s">
        <v>887</v>
      </c>
      <c r="AP3" s="454" t="s">
        <v>887</v>
      </c>
      <c r="AQ3" s="455" t="s">
        <v>22</v>
      </c>
    </row>
    <row r="4" spans="1:43" s="35" customFormat="1" ht="79.5" customHeight="1" thickBot="1" x14ac:dyDescent="0.35">
      <c r="A4" s="326" t="s">
        <v>23</v>
      </c>
      <c r="B4" s="327" t="s">
        <v>24</v>
      </c>
      <c r="C4" s="327" t="s">
        <v>375</v>
      </c>
      <c r="D4" s="327" t="s">
        <v>25</v>
      </c>
      <c r="E4" s="423" t="s">
        <v>841</v>
      </c>
      <c r="F4" s="349" t="s">
        <v>456</v>
      </c>
      <c r="G4" s="349" t="s">
        <v>842</v>
      </c>
      <c r="H4" s="349" t="s">
        <v>457</v>
      </c>
      <c r="I4" s="349" t="s">
        <v>784</v>
      </c>
      <c r="J4" s="349" t="s">
        <v>487</v>
      </c>
      <c r="K4" s="349" t="s">
        <v>643</v>
      </c>
      <c r="L4" s="349" t="s">
        <v>498</v>
      </c>
      <c r="M4" s="349" t="s">
        <v>837</v>
      </c>
      <c r="N4" s="349" t="s">
        <v>506</v>
      </c>
      <c r="O4" s="349" t="s">
        <v>458</v>
      </c>
      <c r="P4" s="349" t="s">
        <v>840</v>
      </c>
      <c r="Q4" s="349" t="s">
        <v>459</v>
      </c>
      <c r="R4" s="349" t="s">
        <v>490</v>
      </c>
      <c r="S4" s="349" t="s">
        <v>843</v>
      </c>
      <c r="T4" s="349" t="s">
        <v>644</v>
      </c>
      <c r="U4" s="349" t="s">
        <v>495</v>
      </c>
      <c r="V4" s="349" t="s">
        <v>844</v>
      </c>
      <c r="W4" s="349" t="s">
        <v>500</v>
      </c>
      <c r="X4" s="349" t="s">
        <v>677</v>
      </c>
      <c r="Y4" s="349" t="s">
        <v>745</v>
      </c>
      <c r="Z4" s="349" t="s">
        <v>454</v>
      </c>
      <c r="AA4" s="349" t="s">
        <v>485</v>
      </c>
      <c r="AB4" s="349" t="s">
        <v>486</v>
      </c>
      <c r="AC4" s="349" t="s">
        <v>501</v>
      </c>
      <c r="AD4" s="349" t="s">
        <v>846</v>
      </c>
      <c r="AE4" s="349" t="s">
        <v>505</v>
      </c>
      <c r="AF4" s="349" t="s">
        <v>496</v>
      </c>
      <c r="AG4" s="350" t="s">
        <v>717</v>
      </c>
      <c r="AH4" s="349" t="s">
        <v>494</v>
      </c>
      <c r="AI4" s="349" t="s">
        <v>838</v>
      </c>
      <c r="AJ4" s="349" t="s">
        <v>493</v>
      </c>
      <c r="AK4" s="349" t="s">
        <v>507</v>
      </c>
      <c r="AL4" s="349" t="s">
        <v>489</v>
      </c>
      <c r="AM4" s="350" t="s">
        <v>491</v>
      </c>
      <c r="AN4" s="349" t="s">
        <v>488</v>
      </c>
      <c r="AO4" s="349" t="s">
        <v>839</v>
      </c>
      <c r="AP4" s="149" t="s">
        <v>460</v>
      </c>
      <c r="AQ4" s="37" t="s">
        <v>802</v>
      </c>
    </row>
    <row r="5" spans="1:43" s="35" customFormat="1" ht="13.5" customHeight="1" thickBot="1" x14ac:dyDescent="0.35">
      <c r="A5" s="38"/>
      <c r="B5" s="38"/>
      <c r="C5" s="38"/>
      <c r="D5" s="39"/>
      <c r="E5" s="424"/>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row>
    <row r="6" spans="1:43" s="35" customFormat="1" ht="23.25" customHeight="1" thickBot="1" x14ac:dyDescent="0.35">
      <c r="A6" s="41" t="s">
        <v>39</v>
      </c>
      <c r="B6" s="480" t="s">
        <v>463</v>
      </c>
      <c r="C6" s="480"/>
      <c r="D6" s="480"/>
      <c r="E6" s="425"/>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5"/>
    </row>
    <row r="7" spans="1:43" ht="60.75" customHeight="1" x14ac:dyDescent="0.25">
      <c r="A7" s="46" t="s">
        <v>40</v>
      </c>
      <c r="B7" s="42" t="s">
        <v>194</v>
      </c>
      <c r="C7" s="42" t="s">
        <v>376</v>
      </c>
      <c r="D7" s="158" t="s">
        <v>461</v>
      </c>
      <c r="E7" s="426" t="s">
        <v>141</v>
      </c>
      <c r="F7" s="147" t="s">
        <v>140</v>
      </c>
      <c r="G7" s="147" t="s">
        <v>141</v>
      </c>
      <c r="H7" s="147" t="s">
        <v>140</v>
      </c>
      <c r="I7" s="147" t="s">
        <v>143</v>
      </c>
      <c r="J7" s="147" t="s">
        <v>56</v>
      </c>
      <c r="K7" s="147" t="s">
        <v>140</v>
      </c>
      <c r="L7" s="147" t="s">
        <v>140</v>
      </c>
      <c r="M7" s="147" t="s">
        <v>141</v>
      </c>
      <c r="N7" s="147" t="s">
        <v>56</v>
      </c>
      <c r="O7" s="147" t="s">
        <v>140</v>
      </c>
      <c r="P7" s="147" t="s">
        <v>141</v>
      </c>
      <c r="Q7" s="147" t="s">
        <v>56</v>
      </c>
      <c r="R7" s="147" t="s">
        <v>140</v>
      </c>
      <c r="S7" s="147" t="s">
        <v>141</v>
      </c>
      <c r="T7" s="147" t="s">
        <v>56</v>
      </c>
      <c r="U7" s="147" t="s">
        <v>140</v>
      </c>
      <c r="V7" s="147" t="s">
        <v>141</v>
      </c>
      <c r="W7" s="148" t="s">
        <v>140</v>
      </c>
      <c r="X7" s="148" t="s">
        <v>143</v>
      </c>
      <c r="Y7" s="148" t="s">
        <v>56</v>
      </c>
      <c r="Z7" s="148" t="s">
        <v>57</v>
      </c>
      <c r="AA7" s="148" t="s">
        <v>90</v>
      </c>
      <c r="AB7" s="148" t="s">
        <v>88</v>
      </c>
      <c r="AC7" s="147" t="s">
        <v>140</v>
      </c>
      <c r="AD7" s="148" t="s">
        <v>140</v>
      </c>
      <c r="AE7" s="148" t="s">
        <v>141</v>
      </c>
      <c r="AF7" s="148" t="s">
        <v>140</v>
      </c>
      <c r="AG7" s="148" t="s">
        <v>56</v>
      </c>
      <c r="AH7" s="148" t="s">
        <v>140</v>
      </c>
      <c r="AI7" s="148" t="s">
        <v>141</v>
      </c>
      <c r="AJ7" s="148" t="s">
        <v>56</v>
      </c>
      <c r="AK7" s="148" t="s">
        <v>57</v>
      </c>
      <c r="AL7" s="148" t="s">
        <v>140</v>
      </c>
      <c r="AM7" s="147" t="s">
        <v>56</v>
      </c>
      <c r="AN7" s="148" t="s">
        <v>140</v>
      </c>
      <c r="AO7" s="148" t="s">
        <v>141</v>
      </c>
      <c r="AP7" s="148" t="s">
        <v>56</v>
      </c>
      <c r="AQ7" s="47" t="s">
        <v>42</v>
      </c>
    </row>
    <row r="8" spans="1:43" ht="66.75" customHeight="1" x14ac:dyDescent="0.25">
      <c r="A8" s="48" t="s">
        <v>43</v>
      </c>
      <c r="B8" s="49" t="s">
        <v>195</v>
      </c>
      <c r="C8" s="49" t="s">
        <v>462</v>
      </c>
      <c r="D8" s="50" t="s">
        <v>791</v>
      </c>
      <c r="E8" s="427" t="s">
        <v>141</v>
      </c>
      <c r="F8" s="51"/>
      <c r="G8" s="51"/>
      <c r="H8" s="51" t="s">
        <v>140</v>
      </c>
      <c r="I8" s="51" t="s">
        <v>143</v>
      </c>
      <c r="J8" s="51" t="s">
        <v>56</v>
      </c>
      <c r="K8" s="51"/>
      <c r="L8" s="51" t="s">
        <v>140</v>
      </c>
      <c r="M8" s="51" t="s">
        <v>141</v>
      </c>
      <c r="N8" s="51" t="s">
        <v>56</v>
      </c>
      <c r="O8" s="51" t="s">
        <v>140</v>
      </c>
      <c r="P8" s="51" t="s">
        <v>141</v>
      </c>
      <c r="Q8" s="51" t="s">
        <v>56</v>
      </c>
      <c r="R8" s="51" t="s">
        <v>140</v>
      </c>
      <c r="S8" s="51" t="s">
        <v>141</v>
      </c>
      <c r="T8" s="51" t="s">
        <v>56</v>
      </c>
      <c r="U8" s="51"/>
      <c r="V8" s="51"/>
      <c r="W8" s="51"/>
      <c r="X8" s="51"/>
      <c r="Y8" s="51" t="s">
        <v>56</v>
      </c>
      <c r="Z8" s="51" t="s">
        <v>57</v>
      </c>
      <c r="AA8" s="51" t="s">
        <v>90</v>
      </c>
      <c r="AB8" s="51" t="s">
        <v>88</v>
      </c>
      <c r="AC8" s="51" t="s">
        <v>140</v>
      </c>
      <c r="AD8" s="51" t="s">
        <v>140</v>
      </c>
      <c r="AE8" s="51" t="s">
        <v>141</v>
      </c>
      <c r="AF8" s="51"/>
      <c r="AG8" s="51"/>
      <c r="AH8" s="51" t="s">
        <v>140</v>
      </c>
      <c r="AI8" s="51" t="s">
        <v>141</v>
      </c>
      <c r="AJ8" s="51" t="s">
        <v>56</v>
      </c>
      <c r="AK8" s="51" t="s">
        <v>57</v>
      </c>
      <c r="AL8" s="51" t="s">
        <v>140</v>
      </c>
      <c r="AM8" s="51" t="s">
        <v>56</v>
      </c>
      <c r="AN8" s="51" t="s">
        <v>140</v>
      </c>
      <c r="AO8" s="51" t="s">
        <v>141</v>
      </c>
      <c r="AP8" s="51" t="s">
        <v>56</v>
      </c>
      <c r="AQ8" s="52" t="s">
        <v>42</v>
      </c>
    </row>
    <row r="9" spans="1:43" ht="75.75" customHeight="1" x14ac:dyDescent="0.25">
      <c r="A9" s="53" t="s">
        <v>829</v>
      </c>
      <c r="B9" s="33" t="s">
        <v>804</v>
      </c>
      <c r="C9" s="33" t="s">
        <v>377</v>
      </c>
      <c r="D9" s="160" t="s">
        <v>791</v>
      </c>
      <c r="E9" s="428" t="s">
        <v>141</v>
      </c>
      <c r="F9" s="74" t="s">
        <v>140</v>
      </c>
      <c r="G9" s="74" t="s">
        <v>141</v>
      </c>
      <c r="H9" s="74" t="s">
        <v>140</v>
      </c>
      <c r="I9" s="74" t="s">
        <v>143</v>
      </c>
      <c r="J9" s="74" t="s">
        <v>56</v>
      </c>
      <c r="K9" s="74" t="s">
        <v>140</v>
      </c>
      <c r="L9" s="74" t="s">
        <v>140</v>
      </c>
      <c r="M9" s="74" t="s">
        <v>141</v>
      </c>
      <c r="N9" s="74" t="s">
        <v>56</v>
      </c>
      <c r="O9" s="74" t="s">
        <v>140</v>
      </c>
      <c r="P9" s="74" t="s">
        <v>141</v>
      </c>
      <c r="Q9" s="74" t="s">
        <v>56</v>
      </c>
      <c r="R9" s="74" t="s">
        <v>140</v>
      </c>
      <c r="S9" s="74" t="s">
        <v>141</v>
      </c>
      <c r="T9" s="74" t="s">
        <v>56</v>
      </c>
      <c r="U9" s="74" t="s">
        <v>140</v>
      </c>
      <c r="V9" s="74" t="s">
        <v>141</v>
      </c>
      <c r="W9" s="54" t="s">
        <v>140</v>
      </c>
      <c r="X9" s="54" t="s">
        <v>143</v>
      </c>
      <c r="Y9" s="54" t="s">
        <v>56</v>
      </c>
      <c r="Z9" s="54" t="s">
        <v>57</v>
      </c>
      <c r="AA9" s="54" t="s">
        <v>90</v>
      </c>
      <c r="AB9" s="54" t="s">
        <v>88</v>
      </c>
      <c r="AC9" s="74" t="s">
        <v>140</v>
      </c>
      <c r="AD9" s="54" t="s">
        <v>140</v>
      </c>
      <c r="AE9" s="54" t="s">
        <v>141</v>
      </c>
      <c r="AF9" s="54" t="s">
        <v>140</v>
      </c>
      <c r="AG9" s="54" t="s">
        <v>56</v>
      </c>
      <c r="AH9" s="54" t="s">
        <v>140</v>
      </c>
      <c r="AI9" s="54" t="s">
        <v>141</v>
      </c>
      <c r="AJ9" s="54" t="s">
        <v>56</v>
      </c>
      <c r="AK9" s="54" t="s">
        <v>57</v>
      </c>
      <c r="AL9" s="54" t="s">
        <v>140</v>
      </c>
      <c r="AM9" s="74" t="s">
        <v>56</v>
      </c>
      <c r="AN9" s="54" t="s">
        <v>140</v>
      </c>
      <c r="AO9" s="54" t="s">
        <v>141</v>
      </c>
      <c r="AP9" s="54" t="s">
        <v>56</v>
      </c>
      <c r="AQ9" s="55" t="s">
        <v>42</v>
      </c>
    </row>
    <row r="10" spans="1:43" ht="45.75" customHeight="1" x14ac:dyDescent="0.25">
      <c r="A10" s="48" t="s">
        <v>193</v>
      </c>
      <c r="B10" s="49" t="s">
        <v>192</v>
      </c>
      <c r="C10" s="49" t="s">
        <v>378</v>
      </c>
      <c r="D10" s="50" t="s">
        <v>44</v>
      </c>
      <c r="E10" s="427" t="s">
        <v>141</v>
      </c>
      <c r="F10" s="51" t="s">
        <v>140</v>
      </c>
      <c r="G10" s="51" t="s">
        <v>141</v>
      </c>
      <c r="H10" s="51" t="s">
        <v>140</v>
      </c>
      <c r="I10" s="51" t="s">
        <v>143</v>
      </c>
      <c r="J10" s="51" t="s">
        <v>56</v>
      </c>
      <c r="K10" s="51"/>
      <c r="L10" s="51" t="s">
        <v>140</v>
      </c>
      <c r="M10" s="51" t="s">
        <v>141</v>
      </c>
      <c r="N10" s="51" t="s">
        <v>56</v>
      </c>
      <c r="O10" s="51" t="s">
        <v>140</v>
      </c>
      <c r="P10" s="51" t="s">
        <v>141</v>
      </c>
      <c r="Q10" s="51" t="s">
        <v>56</v>
      </c>
      <c r="R10" s="51" t="s">
        <v>140</v>
      </c>
      <c r="S10" s="51" t="s">
        <v>141</v>
      </c>
      <c r="T10" s="51" t="s">
        <v>56</v>
      </c>
      <c r="U10" s="51"/>
      <c r="V10" s="51"/>
      <c r="W10" s="51"/>
      <c r="X10" s="51"/>
      <c r="Y10" s="51" t="s">
        <v>56</v>
      </c>
      <c r="Z10" s="51" t="s">
        <v>57</v>
      </c>
      <c r="AA10" s="51" t="s">
        <v>90</v>
      </c>
      <c r="AB10" s="51" t="s">
        <v>88</v>
      </c>
      <c r="AC10" s="51" t="s">
        <v>140</v>
      </c>
      <c r="AD10" s="51"/>
      <c r="AE10" s="51" t="s">
        <v>141</v>
      </c>
      <c r="AF10" s="51"/>
      <c r="AG10" s="51"/>
      <c r="AH10" s="51" t="s">
        <v>140</v>
      </c>
      <c r="AI10" s="51" t="s">
        <v>141</v>
      </c>
      <c r="AJ10" s="51" t="s">
        <v>56</v>
      </c>
      <c r="AK10" s="51" t="s">
        <v>57</v>
      </c>
      <c r="AL10" s="51" t="s">
        <v>140</v>
      </c>
      <c r="AM10" s="51" t="s">
        <v>56</v>
      </c>
      <c r="AN10" s="51" t="s">
        <v>140</v>
      </c>
      <c r="AO10" s="51" t="s">
        <v>141</v>
      </c>
      <c r="AP10" s="51" t="s">
        <v>56</v>
      </c>
      <c r="AQ10" s="52" t="s">
        <v>42</v>
      </c>
    </row>
    <row r="11" spans="1:43" ht="42" customHeight="1" x14ac:dyDescent="0.25">
      <c r="A11" s="56" t="s">
        <v>45</v>
      </c>
      <c r="B11" s="57" t="s">
        <v>46</v>
      </c>
      <c r="C11" s="57" t="s">
        <v>889</v>
      </c>
      <c r="D11" s="58"/>
      <c r="E11" s="429"/>
      <c r="F11" s="54"/>
      <c r="G11" s="54"/>
      <c r="H11" s="54"/>
      <c r="I11" s="54"/>
      <c r="J11" s="54"/>
      <c r="K11" s="54" t="s">
        <v>140</v>
      </c>
      <c r="L11" s="54"/>
      <c r="M11" s="54"/>
      <c r="N11" s="54"/>
      <c r="O11" s="54"/>
      <c r="P11" s="54"/>
      <c r="Q11" s="54"/>
      <c r="R11" s="54"/>
      <c r="S11" s="54"/>
      <c r="T11" s="54"/>
      <c r="U11" s="54" t="s">
        <v>140</v>
      </c>
      <c r="V11" s="54" t="s">
        <v>141</v>
      </c>
      <c r="W11" s="54" t="s">
        <v>140</v>
      </c>
      <c r="X11" s="54" t="s">
        <v>143</v>
      </c>
      <c r="Y11" s="54"/>
      <c r="Z11" s="54"/>
      <c r="AA11" s="54"/>
      <c r="AB11" s="54"/>
      <c r="AC11" s="54"/>
      <c r="AD11" s="54"/>
      <c r="AE11" s="336"/>
      <c r="AF11" s="54" t="s">
        <v>140</v>
      </c>
      <c r="AG11" s="54" t="s">
        <v>56</v>
      </c>
      <c r="AH11" s="54"/>
      <c r="AI11" s="54"/>
      <c r="AJ11" s="54"/>
      <c r="AK11" s="54"/>
      <c r="AL11" s="54"/>
      <c r="AM11" s="54"/>
      <c r="AN11" s="54"/>
      <c r="AO11" s="54"/>
      <c r="AP11" s="54"/>
      <c r="AQ11" s="55" t="s">
        <v>42</v>
      </c>
    </row>
    <row r="12" spans="1:43" s="35" customFormat="1" ht="33" customHeight="1" x14ac:dyDescent="0.3">
      <c r="A12" s="48" t="s">
        <v>796</v>
      </c>
      <c r="B12" s="49" t="s">
        <v>47</v>
      </c>
      <c r="C12" s="49" t="s">
        <v>379</v>
      </c>
      <c r="D12" s="59"/>
      <c r="E12" s="427" t="s">
        <v>56</v>
      </c>
      <c r="F12" s="51" t="s">
        <v>56</v>
      </c>
      <c r="G12" s="51" t="s">
        <v>56</v>
      </c>
      <c r="H12" s="51" t="s">
        <v>56</v>
      </c>
      <c r="I12" s="51" t="s">
        <v>56</v>
      </c>
      <c r="J12" s="51" t="s">
        <v>56</v>
      </c>
      <c r="K12" s="51" t="s">
        <v>140</v>
      </c>
      <c r="L12" s="51" t="s">
        <v>56</v>
      </c>
      <c r="M12" s="51" t="s">
        <v>56</v>
      </c>
      <c r="N12" s="51" t="s">
        <v>56</v>
      </c>
      <c r="O12" s="51" t="s">
        <v>56</v>
      </c>
      <c r="P12" s="51" t="s">
        <v>56</v>
      </c>
      <c r="Q12" s="51" t="s">
        <v>56</v>
      </c>
      <c r="R12" s="51" t="s">
        <v>56</v>
      </c>
      <c r="S12" s="51" t="s">
        <v>56</v>
      </c>
      <c r="T12" s="51" t="s">
        <v>56</v>
      </c>
      <c r="U12" s="51" t="s">
        <v>56</v>
      </c>
      <c r="V12" s="51" t="s">
        <v>56</v>
      </c>
      <c r="W12" s="51" t="s">
        <v>56</v>
      </c>
      <c r="X12" s="51" t="s">
        <v>56</v>
      </c>
      <c r="Y12" s="51" t="s">
        <v>56</v>
      </c>
      <c r="Z12" s="51" t="s">
        <v>57</v>
      </c>
      <c r="AA12" s="51" t="s">
        <v>90</v>
      </c>
      <c r="AB12" s="51" t="s">
        <v>88</v>
      </c>
      <c r="AC12" s="51" t="s">
        <v>56</v>
      </c>
      <c r="AD12" s="51" t="s">
        <v>56</v>
      </c>
      <c r="AE12" s="51" t="s">
        <v>56</v>
      </c>
      <c r="AF12" s="51" t="s">
        <v>140</v>
      </c>
      <c r="AG12" s="51" t="s">
        <v>56</v>
      </c>
      <c r="AH12" s="51" t="s">
        <v>56</v>
      </c>
      <c r="AI12" s="51" t="s">
        <v>56</v>
      </c>
      <c r="AJ12" s="51" t="s">
        <v>56</v>
      </c>
      <c r="AK12" s="51" t="s">
        <v>57</v>
      </c>
      <c r="AL12" s="51" t="s">
        <v>56</v>
      </c>
      <c r="AM12" s="51" t="s">
        <v>56</v>
      </c>
      <c r="AN12" s="51" t="s">
        <v>56</v>
      </c>
      <c r="AO12" s="51" t="s">
        <v>56</v>
      </c>
      <c r="AP12" s="51" t="s">
        <v>56</v>
      </c>
      <c r="AQ12" s="52" t="s">
        <v>42</v>
      </c>
    </row>
    <row r="13" spans="1:43" ht="33.6" customHeight="1" thickBot="1" x14ac:dyDescent="0.3">
      <c r="A13" s="60" t="s">
        <v>805</v>
      </c>
      <c r="B13" s="61" t="s">
        <v>48</v>
      </c>
      <c r="C13" s="61" t="s">
        <v>380</v>
      </c>
      <c r="D13" s="62" t="s">
        <v>49</v>
      </c>
      <c r="E13" s="430" t="s">
        <v>141</v>
      </c>
      <c r="F13" s="63"/>
      <c r="G13" s="63"/>
      <c r="H13" s="63"/>
      <c r="I13" s="63"/>
      <c r="J13" s="63"/>
      <c r="K13" s="63"/>
      <c r="L13" s="74" t="s">
        <v>140</v>
      </c>
      <c r="M13" s="74" t="s">
        <v>141</v>
      </c>
      <c r="N13" s="74" t="s">
        <v>56</v>
      </c>
      <c r="O13" s="74" t="s">
        <v>140</v>
      </c>
      <c r="P13" s="74" t="s">
        <v>141</v>
      </c>
      <c r="Q13" s="74" t="s">
        <v>56</v>
      </c>
      <c r="R13" s="63"/>
      <c r="S13" s="63"/>
      <c r="T13" s="63"/>
      <c r="U13" s="63" t="s">
        <v>140</v>
      </c>
      <c r="V13" s="63" t="s">
        <v>141</v>
      </c>
      <c r="W13" s="63" t="s">
        <v>140</v>
      </c>
      <c r="X13" s="63" t="s">
        <v>143</v>
      </c>
      <c r="Y13" s="63"/>
      <c r="Z13" s="63"/>
      <c r="AA13" s="63"/>
      <c r="AB13" s="63"/>
      <c r="AC13" s="63"/>
      <c r="AD13" s="63"/>
      <c r="AE13" s="337"/>
      <c r="AF13" s="63"/>
      <c r="AG13" s="63"/>
      <c r="AH13" s="63" t="s">
        <v>140</v>
      </c>
      <c r="AI13" s="63" t="s">
        <v>141</v>
      </c>
      <c r="AJ13" s="63" t="s">
        <v>56</v>
      </c>
      <c r="AK13" s="63" t="s">
        <v>57</v>
      </c>
      <c r="AL13" s="63"/>
      <c r="AM13" s="63"/>
      <c r="AN13" s="63"/>
      <c r="AO13" s="63"/>
      <c r="AP13" s="63"/>
      <c r="AQ13" s="64" t="s">
        <v>42</v>
      </c>
    </row>
    <row r="14" spans="1:43" s="35" customFormat="1" ht="22.5" customHeight="1" thickBot="1" x14ac:dyDescent="0.35">
      <c r="A14" s="41" t="s">
        <v>50</v>
      </c>
      <c r="B14" s="480" t="s">
        <v>890</v>
      </c>
      <c r="C14" s="480"/>
      <c r="D14" s="65"/>
      <c r="E14" s="431"/>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7"/>
    </row>
    <row r="15" spans="1:43" ht="64.95" customHeight="1" x14ac:dyDescent="0.25">
      <c r="A15" s="68" t="s">
        <v>51</v>
      </c>
      <c r="B15" s="69" t="s">
        <v>52</v>
      </c>
      <c r="C15" s="69" t="s">
        <v>876</v>
      </c>
      <c r="D15" s="159"/>
      <c r="E15" s="432" t="s">
        <v>141</v>
      </c>
      <c r="F15" s="150" t="s">
        <v>140</v>
      </c>
      <c r="G15" s="150" t="s">
        <v>141</v>
      </c>
      <c r="H15" s="150" t="s">
        <v>140</v>
      </c>
      <c r="I15" s="150" t="s">
        <v>143</v>
      </c>
      <c r="J15" s="150" t="s">
        <v>56</v>
      </c>
      <c r="K15" s="150" t="s">
        <v>140</v>
      </c>
      <c r="L15" s="150" t="s">
        <v>140</v>
      </c>
      <c r="M15" s="150" t="s">
        <v>141</v>
      </c>
      <c r="N15" s="150" t="s">
        <v>56</v>
      </c>
      <c r="O15" s="150" t="s">
        <v>140</v>
      </c>
      <c r="P15" s="150" t="s">
        <v>141</v>
      </c>
      <c r="Q15" s="150" t="s">
        <v>56</v>
      </c>
      <c r="R15" s="150" t="s">
        <v>140</v>
      </c>
      <c r="S15" s="150" t="s">
        <v>141</v>
      </c>
      <c r="T15" s="150" t="s">
        <v>56</v>
      </c>
      <c r="U15" s="150" t="s">
        <v>140</v>
      </c>
      <c r="V15" s="150" t="s">
        <v>141</v>
      </c>
      <c r="W15" s="150" t="s">
        <v>140</v>
      </c>
      <c r="X15" s="150"/>
      <c r="Y15" s="150" t="s">
        <v>56</v>
      </c>
      <c r="Z15" s="150" t="s">
        <v>57</v>
      </c>
      <c r="AA15" s="150" t="s">
        <v>90</v>
      </c>
      <c r="AB15" s="150" t="s">
        <v>88</v>
      </c>
      <c r="AC15" s="150" t="s">
        <v>140</v>
      </c>
      <c r="AD15" s="150" t="s">
        <v>140</v>
      </c>
      <c r="AE15" s="150" t="s">
        <v>141</v>
      </c>
      <c r="AF15" s="150" t="s">
        <v>140</v>
      </c>
      <c r="AG15" s="150" t="s">
        <v>56</v>
      </c>
      <c r="AH15" s="150" t="s">
        <v>140</v>
      </c>
      <c r="AI15" s="150" t="s">
        <v>141</v>
      </c>
      <c r="AJ15" s="150" t="s">
        <v>56</v>
      </c>
      <c r="AK15" s="150" t="s">
        <v>57</v>
      </c>
      <c r="AL15" s="150" t="s">
        <v>140</v>
      </c>
      <c r="AM15" s="150" t="s">
        <v>56</v>
      </c>
      <c r="AN15" s="150" t="s">
        <v>140</v>
      </c>
      <c r="AO15" s="150" t="s">
        <v>141</v>
      </c>
      <c r="AP15" s="150" t="s">
        <v>56</v>
      </c>
      <c r="AQ15" s="151" t="s">
        <v>42</v>
      </c>
    </row>
    <row r="16" spans="1:43" ht="60" x14ac:dyDescent="0.25">
      <c r="A16" s="70" t="s">
        <v>53</v>
      </c>
      <c r="B16" s="33" t="s">
        <v>54</v>
      </c>
      <c r="C16" s="33" t="s">
        <v>381</v>
      </c>
      <c r="D16" s="73" t="s">
        <v>221</v>
      </c>
      <c r="E16" s="428" t="s">
        <v>141</v>
      </c>
      <c r="F16" s="74"/>
      <c r="G16" s="74"/>
      <c r="H16" s="74" t="s">
        <v>140</v>
      </c>
      <c r="I16" s="74" t="s">
        <v>143</v>
      </c>
      <c r="J16" s="74" t="s">
        <v>56</v>
      </c>
      <c r="K16" s="74" t="s">
        <v>140</v>
      </c>
      <c r="L16" s="74" t="s">
        <v>140</v>
      </c>
      <c r="M16" s="74" t="s">
        <v>141</v>
      </c>
      <c r="N16" s="74" t="s">
        <v>56</v>
      </c>
      <c r="O16" s="74" t="s">
        <v>140</v>
      </c>
      <c r="P16" s="74" t="s">
        <v>141</v>
      </c>
      <c r="Q16" s="74" t="s">
        <v>56</v>
      </c>
      <c r="R16" s="74" t="s">
        <v>140</v>
      </c>
      <c r="S16" s="74" t="s">
        <v>141</v>
      </c>
      <c r="T16" s="74" t="s">
        <v>56</v>
      </c>
      <c r="U16" s="74" t="s">
        <v>140</v>
      </c>
      <c r="V16" s="74" t="s">
        <v>141</v>
      </c>
      <c r="W16" s="54" t="s">
        <v>140</v>
      </c>
      <c r="X16" s="54"/>
      <c r="Y16" s="54" t="s">
        <v>56</v>
      </c>
      <c r="Z16" s="54" t="s">
        <v>57</v>
      </c>
      <c r="AA16" s="54"/>
      <c r="AB16" s="54"/>
      <c r="AC16" s="74" t="s">
        <v>140</v>
      </c>
      <c r="AD16" s="54" t="s">
        <v>140</v>
      </c>
      <c r="AE16" s="54" t="s">
        <v>141</v>
      </c>
      <c r="AF16" s="54" t="s">
        <v>140</v>
      </c>
      <c r="AG16" s="54" t="s">
        <v>56</v>
      </c>
      <c r="AH16" s="54" t="s">
        <v>140</v>
      </c>
      <c r="AI16" s="54" t="s">
        <v>141</v>
      </c>
      <c r="AJ16" s="54" t="s">
        <v>56</v>
      </c>
      <c r="AK16" s="54" t="s">
        <v>57</v>
      </c>
      <c r="AL16" s="54" t="s">
        <v>140</v>
      </c>
      <c r="AM16" s="74" t="s">
        <v>56</v>
      </c>
      <c r="AN16" s="54" t="s">
        <v>140</v>
      </c>
      <c r="AO16" s="54" t="s">
        <v>141</v>
      </c>
      <c r="AP16" s="54" t="s">
        <v>56</v>
      </c>
      <c r="AQ16" s="55" t="s">
        <v>42</v>
      </c>
    </row>
    <row r="17" spans="1:43" ht="45" x14ac:dyDescent="0.25">
      <c r="A17" s="48" t="s">
        <v>55</v>
      </c>
      <c r="B17" s="49" t="s">
        <v>382</v>
      </c>
      <c r="C17" s="49" t="s">
        <v>790</v>
      </c>
      <c r="D17" s="72"/>
      <c r="E17" s="427" t="s">
        <v>56</v>
      </c>
      <c r="F17" s="51"/>
      <c r="G17" s="51"/>
      <c r="H17" s="51" t="s">
        <v>56</v>
      </c>
      <c r="I17" s="51" t="s">
        <v>56</v>
      </c>
      <c r="J17" s="51" t="s">
        <v>56</v>
      </c>
      <c r="K17" s="51" t="s">
        <v>56</v>
      </c>
      <c r="L17" s="51" t="s">
        <v>56</v>
      </c>
      <c r="M17" s="51" t="s">
        <v>56</v>
      </c>
      <c r="N17" s="51" t="s">
        <v>56</v>
      </c>
      <c r="O17" s="51" t="s">
        <v>56</v>
      </c>
      <c r="P17" s="51" t="s">
        <v>56</v>
      </c>
      <c r="Q17" s="51" t="s">
        <v>56</v>
      </c>
      <c r="R17" s="51" t="s">
        <v>56</v>
      </c>
      <c r="S17" s="51" t="s">
        <v>56</v>
      </c>
      <c r="T17" s="51" t="s">
        <v>56</v>
      </c>
      <c r="U17" s="51" t="s">
        <v>56</v>
      </c>
      <c r="V17" s="51" t="s">
        <v>56</v>
      </c>
      <c r="W17" s="51" t="s">
        <v>56</v>
      </c>
      <c r="X17" s="51"/>
      <c r="Y17" s="51" t="s">
        <v>56</v>
      </c>
      <c r="Z17" s="51" t="s">
        <v>57</v>
      </c>
      <c r="AA17" s="51"/>
      <c r="AB17" s="51"/>
      <c r="AC17" s="51" t="s">
        <v>56</v>
      </c>
      <c r="AD17" s="51" t="s">
        <v>56</v>
      </c>
      <c r="AE17" s="51" t="s">
        <v>56</v>
      </c>
      <c r="AF17" s="51" t="s">
        <v>56</v>
      </c>
      <c r="AG17" s="51" t="s">
        <v>56</v>
      </c>
      <c r="AH17" s="51" t="s">
        <v>56</v>
      </c>
      <c r="AI17" s="51" t="s">
        <v>56</v>
      </c>
      <c r="AJ17" s="51" t="s">
        <v>56</v>
      </c>
      <c r="AK17" s="51" t="s">
        <v>57</v>
      </c>
      <c r="AL17" s="51" t="s">
        <v>56</v>
      </c>
      <c r="AM17" s="51" t="s">
        <v>56</v>
      </c>
      <c r="AN17" s="51" t="s">
        <v>56</v>
      </c>
      <c r="AO17" s="51" t="s">
        <v>56</v>
      </c>
      <c r="AP17" s="51" t="s">
        <v>56</v>
      </c>
      <c r="AQ17" s="52" t="s">
        <v>42</v>
      </c>
    </row>
    <row r="18" spans="1:43" ht="44.4" customHeight="1" x14ac:dyDescent="0.25">
      <c r="A18" s="53" t="s">
        <v>786</v>
      </c>
      <c r="B18" s="33" t="s">
        <v>465</v>
      </c>
      <c r="C18" s="33" t="s">
        <v>464</v>
      </c>
      <c r="D18" s="73" t="s">
        <v>58</v>
      </c>
      <c r="E18" s="428" t="s">
        <v>141</v>
      </c>
      <c r="F18" s="74"/>
      <c r="G18" s="74"/>
      <c r="H18" s="74" t="s">
        <v>140</v>
      </c>
      <c r="I18" s="74" t="s">
        <v>143</v>
      </c>
      <c r="J18" s="74" t="s">
        <v>56</v>
      </c>
      <c r="K18" s="74" t="s">
        <v>140</v>
      </c>
      <c r="L18" s="74" t="s">
        <v>140</v>
      </c>
      <c r="M18" s="74" t="s">
        <v>141</v>
      </c>
      <c r="N18" s="74" t="s">
        <v>56</v>
      </c>
      <c r="O18" s="74" t="s">
        <v>140</v>
      </c>
      <c r="P18" s="74" t="s">
        <v>141</v>
      </c>
      <c r="Q18" s="74" t="s">
        <v>56</v>
      </c>
      <c r="R18" s="74" t="s">
        <v>140</v>
      </c>
      <c r="S18" s="74" t="s">
        <v>141</v>
      </c>
      <c r="T18" s="74" t="s">
        <v>56</v>
      </c>
      <c r="U18" s="74" t="s">
        <v>140</v>
      </c>
      <c r="V18" s="74" t="s">
        <v>141</v>
      </c>
      <c r="W18" s="74" t="s">
        <v>140</v>
      </c>
      <c r="X18" s="74"/>
      <c r="Y18" s="74" t="s">
        <v>56</v>
      </c>
      <c r="Z18" s="74" t="s">
        <v>57</v>
      </c>
      <c r="AA18" s="74" t="s">
        <v>90</v>
      </c>
      <c r="AB18" s="74" t="s">
        <v>88</v>
      </c>
      <c r="AC18" s="74" t="s">
        <v>140</v>
      </c>
      <c r="AD18" s="74" t="s">
        <v>140</v>
      </c>
      <c r="AE18" s="74" t="s">
        <v>141</v>
      </c>
      <c r="AF18" s="74" t="s">
        <v>140</v>
      </c>
      <c r="AG18" s="74" t="s">
        <v>56</v>
      </c>
      <c r="AH18" s="74" t="s">
        <v>140</v>
      </c>
      <c r="AI18" s="74" t="s">
        <v>141</v>
      </c>
      <c r="AJ18" s="74" t="s">
        <v>56</v>
      </c>
      <c r="AK18" s="74" t="s">
        <v>57</v>
      </c>
      <c r="AL18" s="74" t="s">
        <v>140</v>
      </c>
      <c r="AM18" s="74" t="s">
        <v>56</v>
      </c>
      <c r="AN18" s="74" t="s">
        <v>140</v>
      </c>
      <c r="AO18" s="74" t="s">
        <v>141</v>
      </c>
      <c r="AP18" s="74" t="s">
        <v>56</v>
      </c>
      <c r="AQ18" s="55" t="s">
        <v>42</v>
      </c>
    </row>
    <row r="19" spans="1:43" ht="49.2" customHeight="1" x14ac:dyDescent="0.25">
      <c r="A19" s="48" t="s">
        <v>797</v>
      </c>
      <c r="B19" s="49" t="s">
        <v>465</v>
      </c>
      <c r="C19" s="49" t="s">
        <v>464</v>
      </c>
      <c r="D19" s="75" t="s">
        <v>466</v>
      </c>
      <c r="E19" s="427" t="s">
        <v>141</v>
      </c>
      <c r="F19" s="51"/>
      <c r="G19" s="51"/>
      <c r="H19" s="51" t="s">
        <v>140</v>
      </c>
      <c r="I19" s="51" t="s">
        <v>143</v>
      </c>
      <c r="J19" s="51" t="s">
        <v>56</v>
      </c>
      <c r="K19" s="51"/>
      <c r="L19" s="51" t="s">
        <v>140</v>
      </c>
      <c r="M19" s="51" t="s">
        <v>141</v>
      </c>
      <c r="N19" s="51" t="s">
        <v>56</v>
      </c>
      <c r="O19" s="51" t="s">
        <v>140</v>
      </c>
      <c r="P19" s="51" t="s">
        <v>141</v>
      </c>
      <c r="Q19" s="51" t="s">
        <v>56</v>
      </c>
      <c r="R19" s="51" t="s">
        <v>140</v>
      </c>
      <c r="S19" s="51" t="s">
        <v>141</v>
      </c>
      <c r="T19" s="51" t="s">
        <v>56</v>
      </c>
      <c r="U19" s="51" t="s">
        <v>140</v>
      </c>
      <c r="V19" s="51" t="s">
        <v>141</v>
      </c>
      <c r="W19" s="51" t="s">
        <v>140</v>
      </c>
      <c r="X19" s="51"/>
      <c r="Y19" s="51" t="s">
        <v>56</v>
      </c>
      <c r="Z19" s="51" t="s">
        <v>57</v>
      </c>
      <c r="AA19" s="51" t="s">
        <v>90</v>
      </c>
      <c r="AB19" s="51" t="s">
        <v>88</v>
      </c>
      <c r="AC19" s="51" t="s">
        <v>140</v>
      </c>
      <c r="AD19" s="51" t="s">
        <v>140</v>
      </c>
      <c r="AE19" s="51" t="s">
        <v>141</v>
      </c>
      <c r="AF19" s="51" t="s">
        <v>140</v>
      </c>
      <c r="AG19" s="51" t="s">
        <v>56</v>
      </c>
      <c r="AH19" s="51"/>
      <c r="AI19" s="51"/>
      <c r="AJ19" s="51"/>
      <c r="AK19" s="51"/>
      <c r="AL19" s="51" t="s">
        <v>140</v>
      </c>
      <c r="AM19" s="51" t="s">
        <v>56</v>
      </c>
      <c r="AN19" s="51" t="s">
        <v>140</v>
      </c>
      <c r="AO19" s="51" t="s">
        <v>141</v>
      </c>
      <c r="AP19" s="51" t="s">
        <v>56</v>
      </c>
      <c r="AQ19" s="52" t="s">
        <v>71</v>
      </c>
    </row>
    <row r="20" spans="1:43" ht="35.25" customHeight="1" x14ac:dyDescent="0.25">
      <c r="A20" s="53" t="s">
        <v>73</v>
      </c>
      <c r="B20" s="33" t="s">
        <v>832</v>
      </c>
      <c r="C20" s="57" t="s">
        <v>833</v>
      </c>
      <c r="D20" s="376" t="s">
        <v>834</v>
      </c>
      <c r="E20" s="429"/>
      <c r="F20" s="54"/>
      <c r="G20" s="54"/>
      <c r="H20" s="54"/>
      <c r="I20" s="54"/>
      <c r="J20" s="54"/>
      <c r="K20" s="54"/>
      <c r="L20" s="54"/>
      <c r="M20" s="54"/>
      <c r="N20" s="54"/>
      <c r="O20" s="54"/>
      <c r="P20" s="54"/>
      <c r="Q20" s="54"/>
      <c r="R20" s="54"/>
      <c r="S20" s="54"/>
      <c r="T20" s="54"/>
      <c r="U20" s="54"/>
      <c r="V20" s="54"/>
      <c r="W20" s="54"/>
      <c r="X20" s="54"/>
      <c r="Y20" s="54"/>
      <c r="Z20" s="54"/>
      <c r="AA20" s="54"/>
      <c r="AB20" s="54"/>
      <c r="AC20" s="54" t="s">
        <v>140</v>
      </c>
      <c r="AD20" s="54"/>
      <c r="AE20" s="54"/>
      <c r="AF20" s="54"/>
      <c r="AG20" s="54"/>
      <c r="AH20" s="54"/>
      <c r="AI20" s="54"/>
      <c r="AJ20" s="54"/>
      <c r="AK20" s="54"/>
      <c r="AL20" s="54"/>
      <c r="AM20" s="54"/>
      <c r="AN20" s="54"/>
      <c r="AO20" s="54"/>
      <c r="AP20" s="54"/>
      <c r="AQ20" s="82" t="s">
        <v>71</v>
      </c>
    </row>
    <row r="21" spans="1:43" ht="46.95" customHeight="1" x14ac:dyDescent="0.25">
      <c r="A21" s="48" t="s">
        <v>59</v>
      </c>
      <c r="B21" s="49" t="s">
        <v>47</v>
      </c>
      <c r="C21" s="49" t="s">
        <v>464</v>
      </c>
      <c r="D21" s="75" t="s">
        <v>467</v>
      </c>
      <c r="E21" s="427"/>
      <c r="F21" s="51"/>
      <c r="G21" s="51"/>
      <c r="H21" s="51" t="s">
        <v>140</v>
      </c>
      <c r="I21" s="51" t="s">
        <v>143</v>
      </c>
      <c r="J21" s="51" t="s">
        <v>56</v>
      </c>
      <c r="K21" s="51"/>
      <c r="L21" s="51"/>
      <c r="M21" s="51"/>
      <c r="N21" s="51"/>
      <c r="O21" s="51"/>
      <c r="P21" s="51"/>
      <c r="Q21" s="51"/>
      <c r="R21" s="51" t="s">
        <v>140</v>
      </c>
      <c r="S21" s="51" t="s">
        <v>141</v>
      </c>
      <c r="T21" s="51" t="s">
        <v>56</v>
      </c>
      <c r="U21" s="51"/>
      <c r="V21" s="51"/>
      <c r="W21" s="51" t="s">
        <v>140</v>
      </c>
      <c r="X21" s="51"/>
      <c r="Y21" s="51"/>
      <c r="Z21" s="51"/>
      <c r="AA21" s="51"/>
      <c r="AB21" s="51"/>
      <c r="AC21" s="51" t="s">
        <v>140</v>
      </c>
      <c r="AD21" s="51" t="s">
        <v>140</v>
      </c>
      <c r="AE21" s="51" t="s">
        <v>141</v>
      </c>
      <c r="AF21" s="51"/>
      <c r="AG21" s="51"/>
      <c r="AH21" s="51"/>
      <c r="AI21" s="51"/>
      <c r="AJ21" s="51"/>
      <c r="AK21" s="51"/>
      <c r="AL21" s="51" t="s">
        <v>140</v>
      </c>
      <c r="AM21" s="51" t="s">
        <v>56</v>
      </c>
      <c r="AN21" s="51" t="s">
        <v>140</v>
      </c>
      <c r="AO21" s="51" t="s">
        <v>141</v>
      </c>
      <c r="AP21" s="51" t="s">
        <v>56</v>
      </c>
      <c r="AQ21" s="52" t="s">
        <v>42</v>
      </c>
    </row>
    <row r="22" spans="1:43" ht="51" customHeight="1" x14ac:dyDescent="0.25">
      <c r="A22" s="53" t="s">
        <v>60</v>
      </c>
      <c r="B22" s="33" t="s">
        <v>47</v>
      </c>
      <c r="C22" s="33" t="s">
        <v>468</v>
      </c>
      <c r="D22" s="65"/>
      <c r="E22" s="428" t="s">
        <v>141</v>
      </c>
      <c r="F22" s="74" t="s">
        <v>140</v>
      </c>
      <c r="G22" s="74" t="s">
        <v>141</v>
      </c>
      <c r="H22" s="74" t="s">
        <v>140</v>
      </c>
      <c r="I22" s="74" t="s">
        <v>143</v>
      </c>
      <c r="J22" s="74" t="s">
        <v>56</v>
      </c>
      <c r="K22" s="74" t="s">
        <v>140</v>
      </c>
      <c r="L22" s="74" t="s">
        <v>140</v>
      </c>
      <c r="M22" s="74" t="s">
        <v>141</v>
      </c>
      <c r="N22" s="74" t="s">
        <v>56</v>
      </c>
      <c r="O22" s="74" t="s">
        <v>140</v>
      </c>
      <c r="P22" s="74" t="s">
        <v>141</v>
      </c>
      <c r="Q22" s="74" t="s">
        <v>56</v>
      </c>
      <c r="R22" s="74" t="s">
        <v>140</v>
      </c>
      <c r="S22" s="74" t="s">
        <v>141</v>
      </c>
      <c r="T22" s="74" t="s">
        <v>56</v>
      </c>
      <c r="U22" s="74" t="s">
        <v>140</v>
      </c>
      <c r="V22" s="74" t="s">
        <v>141</v>
      </c>
      <c r="W22" s="74" t="s">
        <v>140</v>
      </c>
      <c r="X22" s="74"/>
      <c r="Y22" s="74" t="s">
        <v>56</v>
      </c>
      <c r="Z22" s="74" t="s">
        <v>57</v>
      </c>
      <c r="AA22" s="74" t="s">
        <v>90</v>
      </c>
      <c r="AB22" s="74" t="s">
        <v>88</v>
      </c>
      <c r="AC22" s="74" t="s">
        <v>140</v>
      </c>
      <c r="AD22" s="74" t="s">
        <v>140</v>
      </c>
      <c r="AE22" s="74" t="s">
        <v>141</v>
      </c>
      <c r="AF22" s="74" t="s">
        <v>140</v>
      </c>
      <c r="AG22" s="74" t="s">
        <v>56</v>
      </c>
      <c r="AH22" s="74" t="s">
        <v>140</v>
      </c>
      <c r="AI22" s="74" t="s">
        <v>141</v>
      </c>
      <c r="AJ22" s="74" t="s">
        <v>56</v>
      </c>
      <c r="AK22" s="74" t="s">
        <v>57</v>
      </c>
      <c r="AL22" s="74" t="s">
        <v>140</v>
      </c>
      <c r="AM22" s="74" t="s">
        <v>56</v>
      </c>
      <c r="AN22" s="74" t="s">
        <v>140</v>
      </c>
      <c r="AO22" s="74" t="s">
        <v>141</v>
      </c>
      <c r="AP22" s="74" t="s">
        <v>56</v>
      </c>
      <c r="AQ22" s="55" t="s">
        <v>42</v>
      </c>
    </row>
    <row r="23" spans="1:43" ht="62.25" customHeight="1" x14ac:dyDescent="0.25">
      <c r="A23" s="48" t="s">
        <v>819</v>
      </c>
      <c r="B23" s="49" t="s">
        <v>68</v>
      </c>
      <c r="C23" s="49" t="s">
        <v>383</v>
      </c>
      <c r="D23" s="324" t="s">
        <v>816</v>
      </c>
      <c r="E23" s="427" t="s">
        <v>141</v>
      </c>
      <c r="F23" s="51" t="s">
        <v>140</v>
      </c>
      <c r="G23" s="51" t="s">
        <v>141</v>
      </c>
      <c r="H23" s="51" t="s">
        <v>140</v>
      </c>
      <c r="I23" s="51" t="s">
        <v>143</v>
      </c>
      <c r="J23" s="51" t="s">
        <v>56</v>
      </c>
      <c r="K23" s="51" t="s">
        <v>140</v>
      </c>
      <c r="L23" s="51" t="s">
        <v>140</v>
      </c>
      <c r="M23" s="51" t="s">
        <v>141</v>
      </c>
      <c r="N23" s="51" t="s">
        <v>56</v>
      </c>
      <c r="O23" s="51" t="s">
        <v>140</v>
      </c>
      <c r="P23" s="51" t="s">
        <v>141</v>
      </c>
      <c r="Q23" s="51" t="s">
        <v>56</v>
      </c>
      <c r="R23" s="51" t="s">
        <v>140</v>
      </c>
      <c r="S23" s="51" t="s">
        <v>141</v>
      </c>
      <c r="T23" s="51" t="s">
        <v>56</v>
      </c>
      <c r="U23" s="51" t="s">
        <v>140</v>
      </c>
      <c r="V23" s="51" t="s">
        <v>141</v>
      </c>
      <c r="W23" s="51" t="s">
        <v>140</v>
      </c>
      <c r="X23" s="51"/>
      <c r="Y23" s="51" t="s">
        <v>56</v>
      </c>
      <c r="Z23" s="51" t="s">
        <v>57</v>
      </c>
      <c r="AA23" s="51" t="s">
        <v>90</v>
      </c>
      <c r="AB23" s="51" t="s">
        <v>88</v>
      </c>
      <c r="AC23" s="51" t="s">
        <v>140</v>
      </c>
      <c r="AD23" s="51" t="s">
        <v>140</v>
      </c>
      <c r="AE23" s="51" t="s">
        <v>141</v>
      </c>
      <c r="AF23" s="51" t="s">
        <v>140</v>
      </c>
      <c r="AG23" s="51" t="s">
        <v>56</v>
      </c>
      <c r="AH23" s="51" t="s">
        <v>140</v>
      </c>
      <c r="AI23" s="51" t="s">
        <v>141</v>
      </c>
      <c r="AJ23" s="51" t="s">
        <v>56</v>
      </c>
      <c r="AK23" s="51" t="s">
        <v>57</v>
      </c>
      <c r="AL23" s="51" t="s">
        <v>140</v>
      </c>
      <c r="AM23" s="51" t="s">
        <v>56</v>
      </c>
      <c r="AN23" s="51" t="s">
        <v>140</v>
      </c>
      <c r="AO23" s="51" t="s">
        <v>141</v>
      </c>
      <c r="AP23" s="51" t="s">
        <v>56</v>
      </c>
      <c r="AQ23" s="52" t="s">
        <v>42</v>
      </c>
    </row>
    <row r="24" spans="1:43" ht="48" customHeight="1" x14ac:dyDescent="0.25">
      <c r="A24" s="53" t="s">
        <v>871</v>
      </c>
      <c r="B24" s="33" t="s">
        <v>891</v>
      </c>
      <c r="C24" s="33" t="s">
        <v>384</v>
      </c>
      <c r="D24" s="160" t="s">
        <v>872</v>
      </c>
      <c r="E24" s="428" t="s">
        <v>141</v>
      </c>
      <c r="F24" s="74"/>
      <c r="G24" s="74"/>
      <c r="H24" s="74" t="s">
        <v>140</v>
      </c>
      <c r="I24" s="74" t="s">
        <v>143</v>
      </c>
      <c r="J24" s="74" t="s">
        <v>56</v>
      </c>
      <c r="K24" s="74" t="s">
        <v>140</v>
      </c>
      <c r="L24" s="74" t="s">
        <v>140</v>
      </c>
      <c r="M24" s="74" t="s">
        <v>141</v>
      </c>
      <c r="N24" s="74" t="s">
        <v>56</v>
      </c>
      <c r="O24" s="74" t="s">
        <v>140</v>
      </c>
      <c r="P24" s="74" t="s">
        <v>141</v>
      </c>
      <c r="Q24" s="74" t="s">
        <v>56</v>
      </c>
      <c r="R24" s="74" t="s">
        <v>140</v>
      </c>
      <c r="S24" s="74" t="s">
        <v>141</v>
      </c>
      <c r="T24" s="74" t="s">
        <v>56</v>
      </c>
      <c r="U24" s="74" t="s">
        <v>140</v>
      </c>
      <c r="V24" s="74" t="s">
        <v>141</v>
      </c>
      <c r="W24" s="74" t="s">
        <v>140</v>
      </c>
      <c r="X24" s="74"/>
      <c r="Y24" s="74" t="s">
        <v>56</v>
      </c>
      <c r="Z24" s="74" t="s">
        <v>57</v>
      </c>
      <c r="AA24" s="74"/>
      <c r="AB24" s="74"/>
      <c r="AC24" s="74" t="s">
        <v>140</v>
      </c>
      <c r="AD24" s="74" t="s">
        <v>140</v>
      </c>
      <c r="AE24" s="74" t="s">
        <v>141</v>
      </c>
      <c r="AF24" s="74" t="s">
        <v>140</v>
      </c>
      <c r="AG24" s="74" t="s">
        <v>56</v>
      </c>
      <c r="AH24" s="74"/>
      <c r="AI24" s="74"/>
      <c r="AJ24" s="74"/>
      <c r="AK24" s="74"/>
      <c r="AL24" s="74" t="s">
        <v>140</v>
      </c>
      <c r="AM24" s="74" t="s">
        <v>56</v>
      </c>
      <c r="AN24" s="74" t="s">
        <v>140</v>
      </c>
      <c r="AO24" s="74" t="s">
        <v>141</v>
      </c>
      <c r="AP24" s="74" t="s">
        <v>56</v>
      </c>
      <c r="AQ24" s="55" t="s">
        <v>42</v>
      </c>
    </row>
    <row r="25" spans="1:43" ht="43.5" customHeight="1" x14ac:dyDescent="0.25">
      <c r="A25" s="48" t="s">
        <v>61</v>
      </c>
      <c r="B25" s="49" t="s">
        <v>469</v>
      </c>
      <c r="C25" s="49" t="s">
        <v>470</v>
      </c>
      <c r="D25" s="75"/>
      <c r="E25" s="427" t="s">
        <v>141</v>
      </c>
      <c r="F25" s="51" t="s">
        <v>140</v>
      </c>
      <c r="G25" s="51" t="s">
        <v>141</v>
      </c>
      <c r="H25" s="51" t="s">
        <v>140</v>
      </c>
      <c r="I25" s="51" t="s">
        <v>143</v>
      </c>
      <c r="J25" s="51" t="s">
        <v>56</v>
      </c>
      <c r="K25" s="51" t="s">
        <v>140</v>
      </c>
      <c r="L25" s="51" t="s">
        <v>140</v>
      </c>
      <c r="M25" s="51" t="s">
        <v>141</v>
      </c>
      <c r="N25" s="51" t="s">
        <v>56</v>
      </c>
      <c r="O25" s="51" t="s">
        <v>140</v>
      </c>
      <c r="P25" s="51" t="s">
        <v>141</v>
      </c>
      <c r="Q25" s="51" t="s">
        <v>56</v>
      </c>
      <c r="R25" s="51" t="s">
        <v>140</v>
      </c>
      <c r="S25" s="51" t="s">
        <v>141</v>
      </c>
      <c r="T25" s="51" t="s">
        <v>56</v>
      </c>
      <c r="U25" s="51" t="s">
        <v>140</v>
      </c>
      <c r="V25" s="51" t="s">
        <v>141</v>
      </c>
      <c r="W25" s="51" t="s">
        <v>140</v>
      </c>
      <c r="X25" s="51"/>
      <c r="Y25" s="51"/>
      <c r="Z25" s="51"/>
      <c r="AA25" s="51"/>
      <c r="AB25" s="51"/>
      <c r="AC25" s="51" t="s">
        <v>140</v>
      </c>
      <c r="AD25" s="51" t="s">
        <v>140</v>
      </c>
      <c r="AE25" s="51" t="s">
        <v>141</v>
      </c>
      <c r="AF25" s="51" t="s">
        <v>140</v>
      </c>
      <c r="AG25" s="51" t="s">
        <v>56</v>
      </c>
      <c r="AH25" s="51"/>
      <c r="AI25" s="51"/>
      <c r="AJ25" s="51"/>
      <c r="AK25" s="51"/>
      <c r="AL25" s="51" t="s">
        <v>140</v>
      </c>
      <c r="AM25" s="51" t="s">
        <v>56</v>
      </c>
      <c r="AN25" s="51" t="s">
        <v>140</v>
      </c>
      <c r="AO25" s="51" t="s">
        <v>141</v>
      </c>
      <c r="AP25" s="51" t="s">
        <v>56</v>
      </c>
      <c r="AQ25" s="52" t="s">
        <v>42</v>
      </c>
    </row>
    <row r="26" spans="1:43" ht="60" x14ac:dyDescent="0.25">
      <c r="A26" s="53" t="s">
        <v>62</v>
      </c>
      <c r="B26" s="375" t="s">
        <v>895</v>
      </c>
      <c r="C26" s="33" t="s">
        <v>385</v>
      </c>
      <c r="D26" s="73" t="s">
        <v>386</v>
      </c>
      <c r="E26" s="428"/>
      <c r="F26" s="74"/>
      <c r="G26" s="74"/>
      <c r="H26" s="74" t="s">
        <v>140</v>
      </c>
      <c r="I26" s="74" t="s">
        <v>143</v>
      </c>
      <c r="J26" s="74" t="s">
        <v>56</v>
      </c>
      <c r="K26" s="74" t="s">
        <v>140</v>
      </c>
      <c r="L26" s="74"/>
      <c r="M26" s="74"/>
      <c r="N26" s="74"/>
      <c r="O26" s="74"/>
      <c r="P26" s="74"/>
      <c r="Q26" s="74"/>
      <c r="R26" s="74" t="s">
        <v>140</v>
      </c>
      <c r="S26" s="74" t="s">
        <v>141</v>
      </c>
      <c r="T26" s="74" t="s">
        <v>56</v>
      </c>
      <c r="U26" s="74" t="s">
        <v>140</v>
      </c>
      <c r="V26" s="74" t="s">
        <v>141</v>
      </c>
      <c r="W26" s="74" t="s">
        <v>140</v>
      </c>
      <c r="X26" s="74"/>
      <c r="Y26" s="74" t="s">
        <v>56</v>
      </c>
      <c r="Z26" s="74" t="s">
        <v>57</v>
      </c>
      <c r="AA26" s="74"/>
      <c r="AB26" s="74"/>
      <c r="AC26" s="74" t="s">
        <v>140</v>
      </c>
      <c r="AD26" s="74"/>
      <c r="AE26" s="74"/>
      <c r="AF26" s="74" t="s">
        <v>140</v>
      </c>
      <c r="AG26" s="74" t="s">
        <v>56</v>
      </c>
      <c r="AH26" s="74"/>
      <c r="AI26" s="74"/>
      <c r="AJ26" s="74"/>
      <c r="AK26" s="74"/>
      <c r="AL26" s="74" t="s">
        <v>140</v>
      </c>
      <c r="AM26" s="74" t="s">
        <v>56</v>
      </c>
      <c r="AN26" s="74" t="s">
        <v>140</v>
      </c>
      <c r="AO26" s="74" t="s">
        <v>141</v>
      </c>
      <c r="AP26" s="74" t="s">
        <v>56</v>
      </c>
      <c r="AQ26" s="55" t="s">
        <v>42</v>
      </c>
    </row>
    <row r="27" spans="1:43" ht="64.95" customHeight="1" x14ac:dyDescent="0.25">
      <c r="A27" s="48" t="s">
        <v>63</v>
      </c>
      <c r="B27" s="49" t="s">
        <v>895</v>
      </c>
      <c r="C27" s="49" t="s">
        <v>385</v>
      </c>
      <c r="D27" s="49" t="s">
        <v>387</v>
      </c>
      <c r="E27" s="427"/>
      <c r="F27" s="51"/>
      <c r="G27" s="51"/>
      <c r="H27" s="51" t="s">
        <v>140</v>
      </c>
      <c r="I27" s="51" t="s">
        <v>143</v>
      </c>
      <c r="J27" s="51" t="s">
        <v>56</v>
      </c>
      <c r="K27" s="51" t="s">
        <v>140</v>
      </c>
      <c r="L27" s="51"/>
      <c r="M27" s="51"/>
      <c r="N27" s="51"/>
      <c r="O27" s="51"/>
      <c r="P27" s="51"/>
      <c r="Q27" s="51"/>
      <c r="R27" s="51" t="s">
        <v>140</v>
      </c>
      <c r="S27" s="51" t="s">
        <v>141</v>
      </c>
      <c r="T27" s="51" t="s">
        <v>56</v>
      </c>
      <c r="U27" s="51" t="s">
        <v>140</v>
      </c>
      <c r="V27" s="51" t="s">
        <v>141</v>
      </c>
      <c r="W27" s="51" t="s">
        <v>140</v>
      </c>
      <c r="X27" s="51"/>
      <c r="Y27" s="51" t="s">
        <v>56</v>
      </c>
      <c r="Z27" s="51" t="s">
        <v>57</v>
      </c>
      <c r="AA27" s="51"/>
      <c r="AB27" s="51"/>
      <c r="AC27" s="51" t="s">
        <v>140</v>
      </c>
      <c r="AD27" s="51"/>
      <c r="AE27" s="51"/>
      <c r="AF27" s="51" t="s">
        <v>140</v>
      </c>
      <c r="AG27" s="51" t="s">
        <v>56</v>
      </c>
      <c r="AH27" s="51"/>
      <c r="AI27" s="51"/>
      <c r="AJ27" s="51"/>
      <c r="AK27" s="51"/>
      <c r="AL27" s="51" t="s">
        <v>140</v>
      </c>
      <c r="AM27" s="51" t="s">
        <v>56</v>
      </c>
      <c r="AN27" s="51" t="s">
        <v>140</v>
      </c>
      <c r="AO27" s="51" t="s">
        <v>141</v>
      </c>
      <c r="AP27" s="51" t="s">
        <v>56</v>
      </c>
      <c r="AQ27" s="52" t="s">
        <v>42</v>
      </c>
    </row>
    <row r="28" spans="1:43" ht="49.95" customHeight="1" x14ac:dyDescent="0.25">
      <c r="A28" s="53" t="s">
        <v>64</v>
      </c>
      <c r="B28" s="375" t="s">
        <v>895</v>
      </c>
      <c r="C28" s="33" t="s">
        <v>388</v>
      </c>
      <c r="D28" s="73"/>
      <c r="E28" s="428"/>
      <c r="F28" s="74"/>
      <c r="G28" s="74"/>
      <c r="H28" s="74"/>
      <c r="I28" s="74"/>
      <c r="J28" s="74"/>
      <c r="K28" s="74" t="s">
        <v>140</v>
      </c>
      <c r="L28" s="74"/>
      <c r="M28" s="74"/>
      <c r="N28" s="74"/>
      <c r="O28" s="74"/>
      <c r="P28" s="74"/>
      <c r="Q28" s="74"/>
      <c r="R28" s="74"/>
      <c r="S28" s="74"/>
      <c r="T28" s="74"/>
      <c r="U28" s="74" t="s">
        <v>140</v>
      </c>
      <c r="V28" s="74" t="s">
        <v>141</v>
      </c>
      <c r="W28" s="74"/>
      <c r="X28" s="74"/>
      <c r="Y28" s="74"/>
      <c r="Z28" s="74"/>
      <c r="AA28" s="74"/>
      <c r="AB28" s="74"/>
      <c r="AC28" s="74"/>
      <c r="AD28" s="74"/>
      <c r="AE28" s="74"/>
      <c r="AF28" s="74"/>
      <c r="AG28" s="74"/>
      <c r="AH28" s="74"/>
      <c r="AI28" s="74"/>
      <c r="AJ28" s="74"/>
      <c r="AK28" s="74"/>
      <c r="AL28" s="74"/>
      <c r="AM28" s="74"/>
      <c r="AN28" s="74"/>
      <c r="AO28" s="74"/>
      <c r="AP28" s="74"/>
      <c r="AQ28" s="55" t="s">
        <v>42</v>
      </c>
    </row>
    <row r="29" spans="1:43" ht="61.95" customHeight="1" x14ac:dyDescent="0.25">
      <c r="A29" s="48" t="s">
        <v>471</v>
      </c>
      <c r="B29" s="49" t="s">
        <v>895</v>
      </c>
      <c r="C29" s="49" t="s">
        <v>472</v>
      </c>
      <c r="D29" s="75" t="s">
        <v>66</v>
      </c>
      <c r="E29" s="427"/>
      <c r="F29" s="51"/>
      <c r="G29" s="51"/>
      <c r="H29" s="51" t="s">
        <v>140</v>
      </c>
      <c r="I29" s="51" t="s">
        <v>143</v>
      </c>
      <c r="J29" s="51" t="s">
        <v>56</v>
      </c>
      <c r="K29" s="51" t="s">
        <v>140</v>
      </c>
      <c r="L29" s="51"/>
      <c r="M29" s="51"/>
      <c r="N29" s="51"/>
      <c r="O29" s="51"/>
      <c r="P29" s="51"/>
      <c r="Q29" s="51"/>
      <c r="R29" s="51" t="s">
        <v>140</v>
      </c>
      <c r="S29" s="51" t="s">
        <v>141</v>
      </c>
      <c r="T29" s="51" t="s">
        <v>56</v>
      </c>
      <c r="U29" s="51" t="s">
        <v>140</v>
      </c>
      <c r="V29" s="51" t="s">
        <v>141</v>
      </c>
      <c r="W29" s="51" t="s">
        <v>140</v>
      </c>
      <c r="X29" s="51"/>
      <c r="Y29" s="51" t="s">
        <v>56</v>
      </c>
      <c r="Z29" s="51" t="s">
        <v>57</v>
      </c>
      <c r="AA29" s="51"/>
      <c r="AB29" s="51"/>
      <c r="AC29" s="51" t="s">
        <v>140</v>
      </c>
      <c r="AD29" s="51"/>
      <c r="AE29" s="51"/>
      <c r="AF29" s="51" t="s">
        <v>140</v>
      </c>
      <c r="AG29" s="51" t="s">
        <v>56</v>
      </c>
      <c r="AH29" s="51"/>
      <c r="AI29" s="51"/>
      <c r="AJ29" s="51"/>
      <c r="AK29" s="51"/>
      <c r="AL29" s="51" t="s">
        <v>140</v>
      </c>
      <c r="AM29" s="51" t="s">
        <v>56</v>
      </c>
      <c r="AN29" s="51" t="s">
        <v>140</v>
      </c>
      <c r="AO29" s="51" t="s">
        <v>141</v>
      </c>
      <c r="AP29" s="51" t="s">
        <v>56</v>
      </c>
      <c r="AQ29" s="52" t="s">
        <v>42</v>
      </c>
    </row>
    <row r="30" spans="1:43" ht="51" customHeight="1" x14ac:dyDescent="0.25">
      <c r="A30" s="53" t="s">
        <v>67</v>
      </c>
      <c r="B30" s="375" t="s">
        <v>895</v>
      </c>
      <c r="C30" s="33" t="s">
        <v>389</v>
      </c>
      <c r="D30" s="160" t="s">
        <v>220</v>
      </c>
      <c r="E30" s="428"/>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t="s">
        <v>140</v>
      </c>
      <c r="AG30" s="74" t="s">
        <v>56</v>
      </c>
      <c r="AH30" s="74"/>
      <c r="AI30" s="74"/>
      <c r="AJ30" s="74"/>
      <c r="AK30" s="74"/>
      <c r="AL30" s="74"/>
      <c r="AM30" s="74"/>
      <c r="AN30" s="74"/>
      <c r="AO30" s="74"/>
      <c r="AP30" s="74"/>
      <c r="AQ30" s="55" t="s">
        <v>42</v>
      </c>
    </row>
    <row r="31" spans="1:43" ht="49.95" customHeight="1" x14ac:dyDescent="0.25">
      <c r="A31" s="48" t="s">
        <v>390</v>
      </c>
      <c r="B31" s="49" t="s">
        <v>473</v>
      </c>
      <c r="C31" s="49" t="s">
        <v>888</v>
      </c>
      <c r="D31" s="75" t="s">
        <v>785</v>
      </c>
      <c r="E31" s="427" t="s">
        <v>141</v>
      </c>
      <c r="F31" s="51"/>
      <c r="G31" s="51"/>
      <c r="H31" s="51" t="s">
        <v>140</v>
      </c>
      <c r="I31" s="51" t="s">
        <v>143</v>
      </c>
      <c r="J31" s="51"/>
      <c r="K31" s="51"/>
      <c r="L31" s="51"/>
      <c r="M31" s="51"/>
      <c r="N31" s="51"/>
      <c r="O31" s="51"/>
      <c r="P31" s="51"/>
      <c r="Q31" s="51"/>
      <c r="R31" s="51" t="s">
        <v>140</v>
      </c>
      <c r="S31" s="51" t="s">
        <v>141</v>
      </c>
      <c r="T31" s="51" t="s">
        <v>56</v>
      </c>
      <c r="U31" s="51"/>
      <c r="V31" s="51"/>
      <c r="W31" s="51" t="s">
        <v>140</v>
      </c>
      <c r="X31" s="51"/>
      <c r="Y31" s="51"/>
      <c r="Z31" s="51"/>
      <c r="AA31" s="51"/>
      <c r="AB31" s="51"/>
      <c r="AC31" s="51" t="s">
        <v>140</v>
      </c>
      <c r="AD31" s="51"/>
      <c r="AE31" s="51"/>
      <c r="AF31" s="51"/>
      <c r="AG31" s="51"/>
      <c r="AH31" s="51"/>
      <c r="AI31" s="51"/>
      <c r="AJ31" s="51"/>
      <c r="AK31" s="51"/>
      <c r="AL31" s="51"/>
      <c r="AM31" s="51"/>
      <c r="AN31" s="51"/>
      <c r="AO31" s="51"/>
      <c r="AP31" s="51"/>
      <c r="AQ31" s="52" t="s">
        <v>42</v>
      </c>
    </row>
    <row r="32" spans="1:43" ht="30" x14ac:dyDescent="0.25">
      <c r="A32" s="53" t="s">
        <v>70</v>
      </c>
      <c r="B32" s="33" t="s">
        <v>68</v>
      </c>
      <c r="C32" s="33" t="s">
        <v>391</v>
      </c>
      <c r="D32" s="73"/>
      <c r="E32" s="428"/>
      <c r="F32" s="74"/>
      <c r="G32" s="74"/>
      <c r="H32" s="74"/>
      <c r="I32" s="74"/>
      <c r="J32" s="74"/>
      <c r="K32" s="74"/>
      <c r="L32" s="74"/>
      <c r="M32" s="74"/>
      <c r="N32" s="74"/>
      <c r="O32" s="74"/>
      <c r="P32" s="74"/>
      <c r="Q32" s="74"/>
      <c r="R32" s="74" t="s">
        <v>140</v>
      </c>
      <c r="S32" s="74" t="s">
        <v>141</v>
      </c>
      <c r="T32" s="74" t="s">
        <v>56</v>
      </c>
      <c r="U32" s="74"/>
      <c r="V32" s="74"/>
      <c r="W32" s="74"/>
      <c r="X32" s="74"/>
      <c r="Y32" s="74"/>
      <c r="Z32" s="74"/>
      <c r="AA32" s="74"/>
      <c r="AB32" s="74"/>
      <c r="AC32" s="74"/>
      <c r="AD32" s="74"/>
      <c r="AE32" s="74"/>
      <c r="AF32" s="74"/>
      <c r="AG32" s="74"/>
      <c r="AH32" s="74"/>
      <c r="AI32" s="74"/>
      <c r="AJ32" s="74"/>
      <c r="AK32" s="74"/>
      <c r="AL32" s="74" t="s">
        <v>140</v>
      </c>
      <c r="AM32" s="74"/>
      <c r="AN32" s="74" t="s">
        <v>140</v>
      </c>
      <c r="AO32" s="74" t="s">
        <v>141</v>
      </c>
      <c r="AP32" s="74" t="s">
        <v>56</v>
      </c>
      <c r="AQ32" s="55" t="s">
        <v>71</v>
      </c>
    </row>
    <row r="33" spans="1:45" ht="63.6" customHeight="1" thickBot="1" x14ac:dyDescent="0.3">
      <c r="A33" s="48" t="s">
        <v>215</v>
      </c>
      <c r="B33" s="49" t="s">
        <v>474</v>
      </c>
      <c r="C33" s="49" t="s">
        <v>875</v>
      </c>
      <c r="D33" s="59"/>
      <c r="E33" s="427"/>
      <c r="F33" s="51" t="s">
        <v>140</v>
      </c>
      <c r="G33" s="51" t="s">
        <v>141</v>
      </c>
      <c r="H33" s="51"/>
      <c r="I33" s="51"/>
      <c r="J33" s="51"/>
      <c r="K33" s="51"/>
      <c r="L33" s="51"/>
      <c r="M33" s="51"/>
      <c r="N33" s="51"/>
      <c r="O33" s="51"/>
      <c r="P33" s="51"/>
      <c r="Q33" s="51"/>
      <c r="R33" s="51"/>
      <c r="S33" s="51"/>
      <c r="T33" s="51"/>
      <c r="U33" s="51"/>
      <c r="V33" s="51"/>
      <c r="W33" s="51"/>
      <c r="X33" s="51"/>
      <c r="Y33" s="51" t="s">
        <v>56</v>
      </c>
      <c r="Z33" s="51" t="s">
        <v>57</v>
      </c>
      <c r="AA33" s="51" t="s">
        <v>90</v>
      </c>
      <c r="AB33" s="51" t="s">
        <v>88</v>
      </c>
      <c r="AC33" s="51"/>
      <c r="AD33" s="51" t="s">
        <v>140</v>
      </c>
      <c r="AE33" s="51" t="s">
        <v>141</v>
      </c>
      <c r="AF33" s="51"/>
      <c r="AG33" s="51"/>
      <c r="AH33" s="51"/>
      <c r="AI33" s="51"/>
      <c r="AJ33" s="51"/>
      <c r="AK33" s="51"/>
      <c r="AL33" s="51" t="s">
        <v>140</v>
      </c>
      <c r="AM33" s="51"/>
      <c r="AN33" s="51" t="s">
        <v>140</v>
      </c>
      <c r="AO33" s="51" t="s">
        <v>141</v>
      </c>
      <c r="AP33" s="51" t="s">
        <v>56</v>
      </c>
      <c r="AQ33" s="52" t="s">
        <v>42</v>
      </c>
    </row>
    <row r="34" spans="1:45" s="35" customFormat="1" ht="28.95" customHeight="1" thickBot="1" x14ac:dyDescent="0.35">
      <c r="A34" s="41" t="s">
        <v>72</v>
      </c>
      <c r="B34" s="481" t="s">
        <v>890</v>
      </c>
      <c r="C34" s="480"/>
      <c r="D34" s="79"/>
      <c r="E34" s="431"/>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7"/>
    </row>
    <row r="35" spans="1:45" s="35" customFormat="1" ht="46.2" customHeight="1" x14ac:dyDescent="0.3">
      <c r="A35" s="43" t="s">
        <v>186</v>
      </c>
      <c r="B35" s="44" t="s">
        <v>475</v>
      </c>
      <c r="C35" s="44" t="s">
        <v>476</v>
      </c>
      <c r="D35" s="323" t="s">
        <v>392</v>
      </c>
      <c r="E35" s="433" t="s">
        <v>56</v>
      </c>
      <c r="F35" s="80"/>
      <c r="G35" s="80"/>
      <c r="H35" s="80" t="s">
        <v>56</v>
      </c>
      <c r="I35" s="80" t="s">
        <v>56</v>
      </c>
      <c r="J35" s="80" t="s">
        <v>56</v>
      </c>
      <c r="K35" s="80"/>
      <c r="L35" s="80" t="s">
        <v>56</v>
      </c>
      <c r="M35" s="80" t="s">
        <v>56</v>
      </c>
      <c r="N35" s="80" t="s">
        <v>56</v>
      </c>
      <c r="O35" s="80" t="s">
        <v>56</v>
      </c>
      <c r="P35" s="80" t="s">
        <v>56</v>
      </c>
      <c r="Q35" s="80" t="s">
        <v>56</v>
      </c>
      <c r="R35" s="80" t="s">
        <v>56</v>
      </c>
      <c r="S35" s="80" t="s">
        <v>56</v>
      </c>
      <c r="T35" s="80" t="s">
        <v>56</v>
      </c>
      <c r="U35" s="71"/>
      <c r="V35" s="71"/>
      <c r="W35" s="80" t="s">
        <v>56</v>
      </c>
      <c r="X35" s="80"/>
      <c r="Y35" s="80"/>
      <c r="Z35" s="80"/>
      <c r="AA35" s="80"/>
      <c r="AB35" s="80"/>
      <c r="AC35" s="80" t="s">
        <v>56</v>
      </c>
      <c r="AD35" s="80"/>
      <c r="AE35" s="80"/>
      <c r="AF35" s="80" t="s">
        <v>56</v>
      </c>
      <c r="AG35" s="80" t="s">
        <v>56</v>
      </c>
      <c r="AH35" s="80" t="s">
        <v>56</v>
      </c>
      <c r="AI35" s="80" t="s">
        <v>56</v>
      </c>
      <c r="AJ35" s="80" t="s">
        <v>56</v>
      </c>
      <c r="AK35" s="80" t="s">
        <v>57</v>
      </c>
      <c r="AL35" s="71" t="s">
        <v>56</v>
      </c>
      <c r="AM35" s="80" t="s">
        <v>56</v>
      </c>
      <c r="AN35" s="80" t="s">
        <v>56</v>
      </c>
      <c r="AO35" s="80" t="s">
        <v>56</v>
      </c>
      <c r="AP35" s="80" t="s">
        <v>56</v>
      </c>
      <c r="AQ35" s="81" t="s">
        <v>71</v>
      </c>
    </row>
    <row r="36" spans="1:45" s="57" customFormat="1" ht="127.5" customHeight="1" x14ac:dyDescent="0.25">
      <c r="A36" s="48" t="s">
        <v>820</v>
      </c>
      <c r="B36" s="49" t="s">
        <v>473</v>
      </c>
      <c r="C36" s="49" t="s">
        <v>393</v>
      </c>
      <c r="D36" s="324" t="s">
        <v>873</v>
      </c>
      <c r="E36" s="427" t="s">
        <v>57</v>
      </c>
      <c r="F36" s="51" t="s">
        <v>56</v>
      </c>
      <c r="G36" s="51" t="s">
        <v>56</v>
      </c>
      <c r="H36" s="51" t="s">
        <v>57</v>
      </c>
      <c r="I36" s="51" t="s">
        <v>57</v>
      </c>
      <c r="J36" s="51" t="s">
        <v>57</v>
      </c>
      <c r="K36" s="51" t="s">
        <v>56</v>
      </c>
      <c r="L36" s="51" t="s">
        <v>57</v>
      </c>
      <c r="M36" s="51" t="s">
        <v>57</v>
      </c>
      <c r="N36" s="51" t="s">
        <v>57</v>
      </c>
      <c r="O36" s="51" t="s">
        <v>57</v>
      </c>
      <c r="P36" s="51" t="s">
        <v>57</v>
      </c>
      <c r="Q36" s="51" t="s">
        <v>57</v>
      </c>
      <c r="R36" s="51" t="s">
        <v>57</v>
      </c>
      <c r="S36" s="51" t="s">
        <v>57</v>
      </c>
      <c r="T36" s="51" t="s">
        <v>57</v>
      </c>
      <c r="U36" s="51" t="s">
        <v>57</v>
      </c>
      <c r="V36" s="51" t="s">
        <v>57</v>
      </c>
      <c r="W36" s="51" t="s">
        <v>57</v>
      </c>
      <c r="X36" s="51"/>
      <c r="Y36" s="51" t="s">
        <v>57</v>
      </c>
      <c r="Z36" s="51" t="s">
        <v>57</v>
      </c>
      <c r="AA36" s="51" t="s">
        <v>90</v>
      </c>
      <c r="AB36" s="51" t="s">
        <v>88</v>
      </c>
      <c r="AC36" s="51" t="s">
        <v>57</v>
      </c>
      <c r="AD36" s="51" t="s">
        <v>57</v>
      </c>
      <c r="AE36" s="51" t="s">
        <v>57</v>
      </c>
      <c r="AF36" s="51" t="s">
        <v>56</v>
      </c>
      <c r="AG36" s="51" t="s">
        <v>57</v>
      </c>
      <c r="AH36" s="51" t="s">
        <v>57</v>
      </c>
      <c r="AI36" s="51" t="s">
        <v>57</v>
      </c>
      <c r="AJ36" s="51" t="s">
        <v>57</v>
      </c>
      <c r="AK36" s="51" t="s">
        <v>57</v>
      </c>
      <c r="AL36" s="51" t="s">
        <v>57</v>
      </c>
      <c r="AM36" s="51" t="s">
        <v>57</v>
      </c>
      <c r="AN36" s="51" t="s">
        <v>57</v>
      </c>
      <c r="AO36" s="51" t="s">
        <v>57</v>
      </c>
      <c r="AP36" s="51" t="s">
        <v>57</v>
      </c>
      <c r="AQ36" s="52" t="s">
        <v>71</v>
      </c>
      <c r="AR36" s="84"/>
    </row>
    <row r="37" spans="1:45" ht="29.25" customHeight="1" x14ac:dyDescent="0.25">
      <c r="A37" s="53" t="s">
        <v>74</v>
      </c>
      <c r="B37" s="33" t="s">
        <v>75</v>
      </c>
      <c r="C37" s="33" t="s">
        <v>477</v>
      </c>
      <c r="D37" s="73"/>
      <c r="E37" s="428"/>
      <c r="F37" s="74"/>
      <c r="G37" s="74"/>
      <c r="H37" s="74" t="s">
        <v>56</v>
      </c>
      <c r="I37" s="74" t="s">
        <v>56</v>
      </c>
      <c r="J37" s="74" t="s">
        <v>56</v>
      </c>
      <c r="K37" s="74"/>
      <c r="L37" s="74"/>
      <c r="M37" s="74"/>
      <c r="N37" s="74"/>
      <c r="O37" s="74" t="s">
        <v>56</v>
      </c>
      <c r="P37" s="74" t="s">
        <v>56</v>
      </c>
      <c r="Q37" s="74" t="s">
        <v>56</v>
      </c>
      <c r="R37" s="74" t="s">
        <v>56</v>
      </c>
      <c r="S37" s="74" t="s">
        <v>56</v>
      </c>
      <c r="T37" s="74" t="s">
        <v>56</v>
      </c>
      <c r="U37" s="74"/>
      <c r="V37" s="74"/>
      <c r="W37" s="74"/>
      <c r="X37" s="74"/>
      <c r="Y37" s="74"/>
      <c r="Z37" s="74"/>
      <c r="AA37" s="74"/>
      <c r="AB37" s="74"/>
      <c r="AC37" s="74" t="s">
        <v>56</v>
      </c>
      <c r="AD37" s="74"/>
      <c r="AE37" s="74"/>
      <c r="AF37" s="74"/>
      <c r="AG37" s="74"/>
      <c r="AH37" s="74"/>
      <c r="AI37" s="74"/>
      <c r="AJ37" s="74"/>
      <c r="AK37" s="74"/>
      <c r="AL37" s="74" t="s">
        <v>56</v>
      </c>
      <c r="AM37" s="74" t="s">
        <v>56</v>
      </c>
      <c r="AN37" s="74" t="s">
        <v>56</v>
      </c>
      <c r="AO37" s="74" t="s">
        <v>56</v>
      </c>
      <c r="AP37" s="74" t="s">
        <v>56</v>
      </c>
      <c r="AQ37" s="55" t="s">
        <v>71</v>
      </c>
    </row>
    <row r="38" spans="1:45" s="57" customFormat="1" ht="30" x14ac:dyDescent="0.25">
      <c r="A38" s="48" t="s">
        <v>65</v>
      </c>
      <c r="B38" s="49" t="s">
        <v>68</v>
      </c>
      <c r="C38" s="49" t="s">
        <v>393</v>
      </c>
      <c r="D38" s="75" t="s">
        <v>76</v>
      </c>
      <c r="E38" s="427"/>
      <c r="F38" s="51"/>
      <c r="G38" s="51"/>
      <c r="H38" s="51" t="s">
        <v>57</v>
      </c>
      <c r="I38" s="51" t="s">
        <v>57</v>
      </c>
      <c r="J38" s="51" t="s">
        <v>57</v>
      </c>
      <c r="K38" s="51" t="s">
        <v>57</v>
      </c>
      <c r="L38" s="51"/>
      <c r="M38" s="51"/>
      <c r="N38" s="51"/>
      <c r="O38" s="51"/>
      <c r="P38" s="51"/>
      <c r="Q38" s="51"/>
      <c r="R38" s="51" t="s">
        <v>57</v>
      </c>
      <c r="S38" s="51" t="s">
        <v>57</v>
      </c>
      <c r="T38" s="51" t="s">
        <v>57</v>
      </c>
      <c r="U38" s="51" t="s">
        <v>57</v>
      </c>
      <c r="V38" s="51" t="s">
        <v>57</v>
      </c>
      <c r="W38" s="51" t="s">
        <v>57</v>
      </c>
      <c r="X38" s="51"/>
      <c r="Y38" s="51" t="s">
        <v>57</v>
      </c>
      <c r="Z38" s="51" t="s">
        <v>57</v>
      </c>
      <c r="AA38" s="51"/>
      <c r="AB38" s="51"/>
      <c r="AC38" s="51" t="s">
        <v>57</v>
      </c>
      <c r="AD38" s="51"/>
      <c r="AE38" s="51"/>
      <c r="AF38" s="51" t="s">
        <v>57</v>
      </c>
      <c r="AG38" s="51" t="s">
        <v>57</v>
      </c>
      <c r="AH38" s="51"/>
      <c r="AI38" s="51"/>
      <c r="AJ38" s="51"/>
      <c r="AK38" s="51"/>
      <c r="AL38" s="51" t="s">
        <v>57</v>
      </c>
      <c r="AM38" s="51" t="s">
        <v>57</v>
      </c>
      <c r="AN38" s="51" t="s">
        <v>57</v>
      </c>
      <c r="AO38" s="51" t="s">
        <v>57</v>
      </c>
      <c r="AP38" s="51" t="s">
        <v>57</v>
      </c>
      <c r="AQ38" s="52" t="s">
        <v>71</v>
      </c>
      <c r="AR38" s="84"/>
    </row>
    <row r="39" spans="1:45" s="35" customFormat="1" ht="60" customHeight="1" x14ac:dyDescent="0.3">
      <c r="A39" s="53" t="s">
        <v>77</v>
      </c>
      <c r="B39" s="33" t="s">
        <v>473</v>
      </c>
      <c r="C39" s="33" t="s">
        <v>789</v>
      </c>
      <c r="D39" s="160" t="s">
        <v>768</v>
      </c>
      <c r="E39" s="428" t="s">
        <v>141</v>
      </c>
      <c r="F39" s="74" t="s">
        <v>140</v>
      </c>
      <c r="G39" s="74" t="s">
        <v>141</v>
      </c>
      <c r="H39" s="74" t="s">
        <v>140</v>
      </c>
      <c r="I39" s="74" t="s">
        <v>143</v>
      </c>
      <c r="J39" s="74" t="s">
        <v>56</v>
      </c>
      <c r="K39" s="74" t="s">
        <v>140</v>
      </c>
      <c r="L39" s="74" t="s">
        <v>140</v>
      </c>
      <c r="M39" s="74" t="s">
        <v>141</v>
      </c>
      <c r="N39" s="74" t="s">
        <v>56</v>
      </c>
      <c r="O39" s="74" t="s">
        <v>140</v>
      </c>
      <c r="P39" s="74" t="s">
        <v>141</v>
      </c>
      <c r="Q39" s="74" t="s">
        <v>56</v>
      </c>
      <c r="R39" s="74" t="s">
        <v>140</v>
      </c>
      <c r="S39" s="74" t="s">
        <v>141</v>
      </c>
      <c r="T39" s="74" t="s">
        <v>56</v>
      </c>
      <c r="U39" s="74" t="s">
        <v>140</v>
      </c>
      <c r="V39" s="74" t="s">
        <v>141</v>
      </c>
      <c r="W39" s="74" t="s">
        <v>56</v>
      </c>
      <c r="X39" s="74"/>
      <c r="Y39" s="74"/>
      <c r="Z39" s="74"/>
      <c r="AA39" s="74"/>
      <c r="AB39" s="74"/>
      <c r="AC39" s="74" t="s">
        <v>140</v>
      </c>
      <c r="AD39" s="74" t="s">
        <v>140</v>
      </c>
      <c r="AE39" s="74" t="s">
        <v>141</v>
      </c>
      <c r="AF39" s="74" t="s">
        <v>140</v>
      </c>
      <c r="AG39" s="74" t="s">
        <v>56</v>
      </c>
      <c r="AH39" s="74" t="s">
        <v>140</v>
      </c>
      <c r="AI39" s="74" t="s">
        <v>141</v>
      </c>
      <c r="AJ39" s="74" t="s">
        <v>56</v>
      </c>
      <c r="AK39" s="74" t="s">
        <v>57</v>
      </c>
      <c r="AL39" s="74"/>
      <c r="AM39" s="74"/>
      <c r="AN39" s="74" t="s">
        <v>56</v>
      </c>
      <c r="AO39" s="74" t="s">
        <v>56</v>
      </c>
      <c r="AP39" s="74" t="s">
        <v>56</v>
      </c>
      <c r="AQ39" s="55" t="s">
        <v>71</v>
      </c>
    </row>
    <row r="40" spans="1:45" ht="63" customHeight="1" thickBot="1" x14ac:dyDescent="0.3">
      <c r="A40" s="85" t="s">
        <v>78</v>
      </c>
      <c r="B40" s="86" t="s">
        <v>79</v>
      </c>
      <c r="C40" s="86" t="s">
        <v>478</v>
      </c>
      <c r="D40" s="325" t="s">
        <v>479</v>
      </c>
      <c r="E40" s="434" t="s">
        <v>57</v>
      </c>
      <c r="F40" s="161" t="s">
        <v>57</v>
      </c>
      <c r="G40" s="161" t="s">
        <v>57</v>
      </c>
      <c r="H40" s="161" t="s">
        <v>57</v>
      </c>
      <c r="I40" s="161" t="s">
        <v>57</v>
      </c>
      <c r="J40" s="161" t="s">
        <v>57</v>
      </c>
      <c r="K40" s="161" t="s">
        <v>57</v>
      </c>
      <c r="L40" s="161" t="s">
        <v>57</v>
      </c>
      <c r="M40" s="161" t="s">
        <v>57</v>
      </c>
      <c r="N40" s="161" t="s">
        <v>57</v>
      </c>
      <c r="O40" s="161" t="s">
        <v>57</v>
      </c>
      <c r="P40" s="161" t="s">
        <v>57</v>
      </c>
      <c r="Q40" s="161" t="s">
        <v>57</v>
      </c>
      <c r="R40" s="161" t="s">
        <v>57</v>
      </c>
      <c r="S40" s="161" t="s">
        <v>57</v>
      </c>
      <c r="T40" s="161" t="s">
        <v>57</v>
      </c>
      <c r="U40" s="161" t="s">
        <v>57</v>
      </c>
      <c r="V40" s="161" t="s">
        <v>57</v>
      </c>
      <c r="W40" s="161" t="s">
        <v>57</v>
      </c>
      <c r="X40" s="161"/>
      <c r="Y40" s="161" t="s">
        <v>57</v>
      </c>
      <c r="Z40" s="161" t="s">
        <v>57</v>
      </c>
      <c r="AA40" s="161" t="s">
        <v>90</v>
      </c>
      <c r="AB40" s="161" t="s">
        <v>88</v>
      </c>
      <c r="AC40" s="161" t="s">
        <v>57</v>
      </c>
      <c r="AD40" s="161" t="s">
        <v>57</v>
      </c>
      <c r="AE40" s="161" t="s">
        <v>57</v>
      </c>
      <c r="AF40" s="161" t="s">
        <v>57</v>
      </c>
      <c r="AG40" s="161" t="s">
        <v>57</v>
      </c>
      <c r="AH40" s="161" t="s">
        <v>57</v>
      </c>
      <c r="AI40" s="161" t="s">
        <v>57</v>
      </c>
      <c r="AJ40" s="161" t="s">
        <v>57</v>
      </c>
      <c r="AK40" s="161" t="s">
        <v>57</v>
      </c>
      <c r="AL40" s="161" t="s">
        <v>57</v>
      </c>
      <c r="AM40" s="161" t="s">
        <v>57</v>
      </c>
      <c r="AN40" s="161" t="s">
        <v>57</v>
      </c>
      <c r="AO40" s="161" t="s">
        <v>57</v>
      </c>
      <c r="AP40" s="161" t="s">
        <v>57</v>
      </c>
      <c r="AQ40" s="91" t="s">
        <v>71</v>
      </c>
    </row>
    <row r="41" spans="1:45" s="35" customFormat="1" ht="23.25" customHeight="1" thickBot="1" x14ac:dyDescent="0.35">
      <c r="A41" s="41" t="s">
        <v>80</v>
      </c>
      <c r="B41" s="481" t="s">
        <v>892</v>
      </c>
      <c r="C41" s="480"/>
      <c r="D41" s="79"/>
      <c r="E41" s="431"/>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7"/>
      <c r="AS41" s="87"/>
    </row>
    <row r="42" spans="1:45" ht="30.75" customHeight="1" x14ac:dyDescent="0.25">
      <c r="A42" s="46" t="s">
        <v>81</v>
      </c>
      <c r="B42" s="42" t="s">
        <v>475</v>
      </c>
      <c r="C42" s="42" t="s">
        <v>393</v>
      </c>
      <c r="D42" s="88" t="s">
        <v>82</v>
      </c>
      <c r="E42" s="433" t="s">
        <v>56</v>
      </c>
      <c r="F42" s="80"/>
      <c r="G42" s="80"/>
      <c r="H42" s="80" t="s">
        <v>57</v>
      </c>
      <c r="I42" s="80" t="s">
        <v>57</v>
      </c>
      <c r="J42" s="80" t="s">
        <v>57</v>
      </c>
      <c r="K42" s="80" t="s">
        <v>56</v>
      </c>
      <c r="L42" s="80" t="s">
        <v>57</v>
      </c>
      <c r="M42" s="80" t="s">
        <v>57</v>
      </c>
      <c r="N42" s="80" t="s">
        <v>57</v>
      </c>
      <c r="O42" s="80" t="s">
        <v>57</v>
      </c>
      <c r="P42" s="80" t="s">
        <v>57</v>
      </c>
      <c r="Q42" s="80" t="s">
        <v>57</v>
      </c>
      <c r="R42" s="80" t="s">
        <v>56</v>
      </c>
      <c r="S42" s="80" t="s">
        <v>56</v>
      </c>
      <c r="T42" s="80" t="s">
        <v>57</v>
      </c>
      <c r="U42" s="80" t="s">
        <v>56</v>
      </c>
      <c r="V42" s="80" t="s">
        <v>56</v>
      </c>
      <c r="W42" s="80" t="s">
        <v>56</v>
      </c>
      <c r="X42" s="80"/>
      <c r="Y42" s="80" t="s">
        <v>57</v>
      </c>
      <c r="Z42" s="80" t="s">
        <v>57</v>
      </c>
      <c r="AA42" s="80" t="s">
        <v>90</v>
      </c>
      <c r="AB42" s="80" t="s">
        <v>88</v>
      </c>
      <c r="AC42" s="80" t="s">
        <v>56</v>
      </c>
      <c r="AD42" s="80"/>
      <c r="AE42" s="80" t="s">
        <v>56</v>
      </c>
      <c r="AF42" s="80" t="s">
        <v>56</v>
      </c>
      <c r="AG42" s="80" t="s">
        <v>56</v>
      </c>
      <c r="AH42" s="80"/>
      <c r="AI42" s="80"/>
      <c r="AJ42" s="80"/>
      <c r="AK42" s="80"/>
      <c r="AL42" s="71" t="s">
        <v>56</v>
      </c>
      <c r="AM42" s="80" t="s">
        <v>57</v>
      </c>
      <c r="AN42" s="71" t="s">
        <v>56</v>
      </c>
      <c r="AO42" s="71" t="s">
        <v>56</v>
      </c>
      <c r="AP42" s="71" t="s">
        <v>57</v>
      </c>
      <c r="AQ42" s="81" t="s">
        <v>42</v>
      </c>
    </row>
    <row r="43" spans="1:45" ht="45" x14ac:dyDescent="0.25">
      <c r="A43" s="48" t="s">
        <v>806</v>
      </c>
      <c r="B43" s="49" t="s">
        <v>480</v>
      </c>
      <c r="C43" s="49" t="s">
        <v>481</v>
      </c>
      <c r="D43" s="75" t="s">
        <v>69</v>
      </c>
      <c r="E43" s="427" t="s">
        <v>57</v>
      </c>
      <c r="F43" s="51"/>
      <c r="G43" s="51"/>
      <c r="H43" s="51" t="s">
        <v>57</v>
      </c>
      <c r="I43" s="51" t="s">
        <v>57</v>
      </c>
      <c r="J43" s="51" t="s">
        <v>57</v>
      </c>
      <c r="K43" s="51" t="s">
        <v>56</v>
      </c>
      <c r="L43" s="51" t="s">
        <v>57</v>
      </c>
      <c r="M43" s="51" t="s">
        <v>57</v>
      </c>
      <c r="N43" s="51" t="s">
        <v>57</v>
      </c>
      <c r="O43" s="51" t="s">
        <v>57</v>
      </c>
      <c r="P43" s="51" t="s">
        <v>57</v>
      </c>
      <c r="Q43" s="51" t="s">
        <v>57</v>
      </c>
      <c r="R43" s="51" t="s">
        <v>56</v>
      </c>
      <c r="S43" s="51" t="s">
        <v>56</v>
      </c>
      <c r="T43" s="51" t="s">
        <v>57</v>
      </c>
      <c r="U43" s="51" t="s">
        <v>56</v>
      </c>
      <c r="V43" s="51" t="s">
        <v>56</v>
      </c>
      <c r="W43" s="51" t="s">
        <v>56</v>
      </c>
      <c r="X43" s="51"/>
      <c r="Y43" s="51" t="s">
        <v>57</v>
      </c>
      <c r="Z43" s="51" t="s">
        <v>57</v>
      </c>
      <c r="AA43" s="51" t="s">
        <v>90</v>
      </c>
      <c r="AB43" s="51" t="s">
        <v>88</v>
      </c>
      <c r="AC43" s="51" t="s">
        <v>56</v>
      </c>
      <c r="AD43" s="51"/>
      <c r="AE43" s="51" t="s">
        <v>56</v>
      </c>
      <c r="AF43" s="51" t="s">
        <v>56</v>
      </c>
      <c r="AG43" s="51" t="s">
        <v>56</v>
      </c>
      <c r="AH43" s="51"/>
      <c r="AI43" s="51"/>
      <c r="AJ43" s="51"/>
      <c r="AK43" s="51"/>
      <c r="AL43" s="51" t="s">
        <v>56</v>
      </c>
      <c r="AM43" s="51" t="s">
        <v>57</v>
      </c>
      <c r="AN43" s="51" t="s">
        <v>56</v>
      </c>
      <c r="AO43" s="51" t="s">
        <v>56</v>
      </c>
      <c r="AP43" s="51" t="s">
        <v>57</v>
      </c>
      <c r="AQ43" s="52" t="s">
        <v>42</v>
      </c>
    </row>
    <row r="44" spans="1:45" ht="45" x14ac:dyDescent="0.25">
      <c r="A44" s="56" t="s">
        <v>216</v>
      </c>
      <c r="B44" s="57" t="s">
        <v>47</v>
      </c>
      <c r="C44" s="57" t="s">
        <v>481</v>
      </c>
      <c r="D44" s="83" t="s">
        <v>479</v>
      </c>
      <c r="E44" s="429" t="s">
        <v>57</v>
      </c>
      <c r="F44" s="54"/>
      <c r="G44" s="54"/>
      <c r="H44" s="54" t="s">
        <v>57</v>
      </c>
      <c r="I44" s="54" t="s">
        <v>57</v>
      </c>
      <c r="J44" s="54" t="s">
        <v>57</v>
      </c>
      <c r="K44" s="54" t="s">
        <v>56</v>
      </c>
      <c r="L44" s="54" t="s">
        <v>57</v>
      </c>
      <c r="M44" s="54" t="s">
        <v>57</v>
      </c>
      <c r="N44" s="54" t="s">
        <v>57</v>
      </c>
      <c r="O44" s="54" t="s">
        <v>57</v>
      </c>
      <c r="P44" s="54" t="s">
        <v>57</v>
      </c>
      <c r="Q44" s="54" t="s">
        <v>57</v>
      </c>
      <c r="R44" s="54" t="s">
        <v>56</v>
      </c>
      <c r="S44" s="54" t="s">
        <v>56</v>
      </c>
      <c r="T44" s="54" t="s">
        <v>57</v>
      </c>
      <c r="U44" s="54" t="s">
        <v>56</v>
      </c>
      <c r="V44" s="54" t="s">
        <v>56</v>
      </c>
      <c r="W44" s="54" t="s">
        <v>56</v>
      </c>
      <c r="X44" s="54"/>
      <c r="Y44" s="54" t="s">
        <v>57</v>
      </c>
      <c r="Z44" s="54" t="s">
        <v>57</v>
      </c>
      <c r="AA44" s="54" t="s">
        <v>90</v>
      </c>
      <c r="AB44" s="54" t="s">
        <v>88</v>
      </c>
      <c r="AC44" s="54" t="s">
        <v>56</v>
      </c>
      <c r="AD44" s="54" t="s">
        <v>56</v>
      </c>
      <c r="AE44" s="54" t="s">
        <v>56</v>
      </c>
      <c r="AF44" s="54" t="s">
        <v>56</v>
      </c>
      <c r="AG44" s="54" t="s">
        <v>56</v>
      </c>
      <c r="AH44" s="54"/>
      <c r="AI44" s="54"/>
      <c r="AJ44" s="54"/>
      <c r="AK44" s="54"/>
      <c r="AL44" s="74" t="s">
        <v>56</v>
      </c>
      <c r="AM44" s="54" t="s">
        <v>57</v>
      </c>
      <c r="AN44" s="74" t="s">
        <v>56</v>
      </c>
      <c r="AO44" s="74" t="s">
        <v>56</v>
      </c>
      <c r="AP44" s="74" t="s">
        <v>57</v>
      </c>
      <c r="AQ44" s="82" t="s">
        <v>42</v>
      </c>
    </row>
    <row r="45" spans="1:45" ht="45" x14ac:dyDescent="0.25">
      <c r="A45" s="48" t="s">
        <v>187</v>
      </c>
      <c r="B45" s="49" t="s">
        <v>473</v>
      </c>
      <c r="C45" s="49" t="s">
        <v>788</v>
      </c>
      <c r="D45" s="324" t="s">
        <v>392</v>
      </c>
      <c r="E45" s="427" t="s">
        <v>57</v>
      </c>
      <c r="F45" s="51"/>
      <c r="G45" s="51"/>
      <c r="H45" s="51" t="s">
        <v>57</v>
      </c>
      <c r="I45" s="51" t="s">
        <v>57</v>
      </c>
      <c r="J45" s="51" t="s">
        <v>57</v>
      </c>
      <c r="K45" s="51" t="s">
        <v>57</v>
      </c>
      <c r="L45" s="51" t="s">
        <v>57</v>
      </c>
      <c r="M45" s="51" t="s">
        <v>57</v>
      </c>
      <c r="N45" s="51" t="s">
        <v>57</v>
      </c>
      <c r="O45" s="51" t="s">
        <v>57</v>
      </c>
      <c r="P45" s="51" t="s">
        <v>57</v>
      </c>
      <c r="Q45" s="51" t="s">
        <v>57</v>
      </c>
      <c r="R45" s="51" t="s">
        <v>57</v>
      </c>
      <c r="S45" s="51" t="s">
        <v>57</v>
      </c>
      <c r="T45" s="51" t="s">
        <v>57</v>
      </c>
      <c r="U45" s="51" t="s">
        <v>57</v>
      </c>
      <c r="V45" s="51" t="s">
        <v>57</v>
      </c>
      <c r="W45" s="51" t="s">
        <v>57</v>
      </c>
      <c r="X45" s="51"/>
      <c r="Y45" s="51" t="s">
        <v>57</v>
      </c>
      <c r="Z45" s="51" t="s">
        <v>57</v>
      </c>
      <c r="AA45" s="51" t="s">
        <v>90</v>
      </c>
      <c r="AB45" s="51" t="s">
        <v>88</v>
      </c>
      <c r="AC45" s="51" t="s">
        <v>57</v>
      </c>
      <c r="AD45" s="51" t="s">
        <v>57</v>
      </c>
      <c r="AE45" s="51" t="s">
        <v>57</v>
      </c>
      <c r="AF45" s="51" t="s">
        <v>57</v>
      </c>
      <c r="AG45" s="51" t="s">
        <v>57</v>
      </c>
      <c r="AH45" s="51" t="s">
        <v>57</v>
      </c>
      <c r="AI45" s="51" t="s">
        <v>57</v>
      </c>
      <c r="AJ45" s="51" t="s">
        <v>57</v>
      </c>
      <c r="AK45" s="51" t="s">
        <v>57</v>
      </c>
      <c r="AL45" s="51" t="s">
        <v>57</v>
      </c>
      <c r="AM45" s="51" t="s">
        <v>57</v>
      </c>
      <c r="AN45" s="51" t="s">
        <v>57</v>
      </c>
      <c r="AO45" s="51" t="s">
        <v>57</v>
      </c>
      <c r="AP45" s="51" t="s">
        <v>57</v>
      </c>
      <c r="AQ45" s="52" t="s">
        <v>71</v>
      </c>
    </row>
    <row r="46" spans="1:45" ht="30" x14ac:dyDescent="0.25">
      <c r="A46" s="56" t="s">
        <v>83</v>
      </c>
      <c r="B46" s="57" t="s">
        <v>68</v>
      </c>
      <c r="C46" s="57" t="s">
        <v>394</v>
      </c>
      <c r="D46" s="83" t="s">
        <v>84</v>
      </c>
      <c r="E46" s="429" t="s">
        <v>56</v>
      </c>
      <c r="F46" s="54"/>
      <c r="G46" s="54"/>
      <c r="H46" s="54" t="s">
        <v>56</v>
      </c>
      <c r="I46" s="54" t="s">
        <v>56</v>
      </c>
      <c r="J46" s="54" t="s">
        <v>56</v>
      </c>
      <c r="K46" s="54" t="s">
        <v>56</v>
      </c>
      <c r="L46" s="54" t="s">
        <v>56</v>
      </c>
      <c r="M46" s="54" t="s">
        <v>56</v>
      </c>
      <c r="N46" s="54" t="s">
        <v>56</v>
      </c>
      <c r="O46" s="54" t="s">
        <v>56</v>
      </c>
      <c r="P46" s="54" t="s">
        <v>56</v>
      </c>
      <c r="Q46" s="54" t="s">
        <v>56</v>
      </c>
      <c r="R46" s="54" t="s">
        <v>56</v>
      </c>
      <c r="S46" s="54" t="s">
        <v>56</v>
      </c>
      <c r="T46" s="54" t="s">
        <v>56</v>
      </c>
      <c r="U46" s="54" t="s">
        <v>56</v>
      </c>
      <c r="V46" s="54" t="s">
        <v>56</v>
      </c>
      <c r="W46" s="54" t="s">
        <v>56</v>
      </c>
      <c r="X46" s="54"/>
      <c r="Y46" s="54" t="s">
        <v>57</v>
      </c>
      <c r="Z46" s="54" t="s">
        <v>57</v>
      </c>
      <c r="AA46" s="54" t="s">
        <v>90</v>
      </c>
      <c r="AB46" s="54" t="s">
        <v>88</v>
      </c>
      <c r="AC46" s="54" t="s">
        <v>56</v>
      </c>
      <c r="AD46" s="54" t="s">
        <v>56</v>
      </c>
      <c r="AE46" s="54" t="s">
        <v>56</v>
      </c>
      <c r="AF46" s="54" t="s">
        <v>56</v>
      </c>
      <c r="AG46" s="54" t="s">
        <v>56</v>
      </c>
      <c r="AH46" s="54" t="s">
        <v>56</v>
      </c>
      <c r="AI46" s="54" t="s">
        <v>56</v>
      </c>
      <c r="AJ46" s="54" t="s">
        <v>56</v>
      </c>
      <c r="AK46" s="54" t="s">
        <v>57</v>
      </c>
      <c r="AL46" s="74" t="s">
        <v>56</v>
      </c>
      <c r="AM46" s="54" t="s">
        <v>56</v>
      </c>
      <c r="AN46" s="74" t="s">
        <v>56</v>
      </c>
      <c r="AO46" s="74" t="s">
        <v>56</v>
      </c>
      <c r="AP46" s="74" t="s">
        <v>56</v>
      </c>
      <c r="AQ46" s="82" t="s">
        <v>42</v>
      </c>
    </row>
    <row r="47" spans="1:45" ht="45" x14ac:dyDescent="0.25">
      <c r="A47" s="48" t="s">
        <v>85</v>
      </c>
      <c r="B47" s="49" t="s">
        <v>47</v>
      </c>
      <c r="C47" s="49" t="s">
        <v>395</v>
      </c>
      <c r="D47" s="324" t="s">
        <v>392</v>
      </c>
      <c r="E47" s="427"/>
      <c r="F47" s="51"/>
      <c r="G47" s="51"/>
      <c r="H47" s="51" t="s">
        <v>57</v>
      </c>
      <c r="I47" s="51" t="s">
        <v>57</v>
      </c>
      <c r="J47" s="51" t="s">
        <v>57</v>
      </c>
      <c r="K47" s="51"/>
      <c r="L47" s="51"/>
      <c r="M47" s="51"/>
      <c r="N47" s="51"/>
      <c r="O47" s="51"/>
      <c r="P47" s="51"/>
      <c r="Q47" s="51"/>
      <c r="R47" s="51" t="s">
        <v>57</v>
      </c>
      <c r="S47" s="51" t="s">
        <v>57</v>
      </c>
      <c r="T47" s="51" t="s">
        <v>57</v>
      </c>
      <c r="U47" s="51"/>
      <c r="V47" s="51"/>
      <c r="W47" s="51"/>
      <c r="X47" s="51"/>
      <c r="Y47" s="51"/>
      <c r="Z47" s="51"/>
      <c r="AA47" s="51"/>
      <c r="AB47" s="51"/>
      <c r="AC47" s="51"/>
      <c r="AD47" s="51"/>
      <c r="AE47" s="51"/>
      <c r="AF47" s="51"/>
      <c r="AG47" s="51"/>
      <c r="AH47" s="51"/>
      <c r="AI47" s="51"/>
      <c r="AJ47" s="51"/>
      <c r="AK47" s="51"/>
      <c r="AL47" s="51" t="s">
        <v>57</v>
      </c>
      <c r="AM47" s="51" t="s">
        <v>57</v>
      </c>
      <c r="AN47" s="51" t="s">
        <v>57</v>
      </c>
      <c r="AO47" s="51" t="s">
        <v>57</v>
      </c>
      <c r="AP47" s="51" t="s">
        <v>57</v>
      </c>
      <c r="AQ47" s="52" t="s">
        <v>42</v>
      </c>
    </row>
    <row r="48" spans="1:45" ht="41.25" customHeight="1" x14ac:dyDescent="0.25">
      <c r="A48" s="56" t="s">
        <v>86</v>
      </c>
      <c r="B48" s="57" t="s">
        <v>68</v>
      </c>
      <c r="C48" s="57" t="s">
        <v>482</v>
      </c>
      <c r="D48" s="83"/>
      <c r="E48" s="429" t="s">
        <v>88</v>
      </c>
      <c r="F48" s="54"/>
      <c r="G48" s="54"/>
      <c r="H48" s="54" t="s">
        <v>88</v>
      </c>
      <c r="I48" s="54" t="s">
        <v>88</v>
      </c>
      <c r="J48" s="54" t="s">
        <v>88</v>
      </c>
      <c r="K48" s="54" t="s">
        <v>88</v>
      </c>
      <c r="L48" s="54" t="s">
        <v>88</v>
      </c>
      <c r="M48" s="54" t="s">
        <v>88</v>
      </c>
      <c r="N48" s="54" t="s">
        <v>88</v>
      </c>
      <c r="O48" s="54" t="s">
        <v>88</v>
      </c>
      <c r="P48" s="54" t="s">
        <v>88</v>
      </c>
      <c r="Q48" s="54" t="s">
        <v>88</v>
      </c>
      <c r="R48" s="54" t="s">
        <v>88</v>
      </c>
      <c r="S48" s="54" t="s">
        <v>88</v>
      </c>
      <c r="T48" s="54" t="s">
        <v>88</v>
      </c>
      <c r="U48" s="54" t="s">
        <v>88</v>
      </c>
      <c r="V48" s="54" t="s">
        <v>88</v>
      </c>
      <c r="W48" s="54" t="s">
        <v>88</v>
      </c>
      <c r="X48" s="54"/>
      <c r="Y48" s="54" t="s">
        <v>88</v>
      </c>
      <c r="Z48" s="54" t="s">
        <v>88</v>
      </c>
      <c r="AA48" s="54" t="s">
        <v>90</v>
      </c>
      <c r="AB48" s="54" t="s">
        <v>88</v>
      </c>
      <c r="AC48" s="54" t="s">
        <v>88</v>
      </c>
      <c r="AD48" s="54" t="s">
        <v>88</v>
      </c>
      <c r="AE48" s="54" t="s">
        <v>88</v>
      </c>
      <c r="AF48" s="54" t="s">
        <v>88</v>
      </c>
      <c r="AG48" s="54" t="s">
        <v>88</v>
      </c>
      <c r="AH48" s="54" t="s">
        <v>88</v>
      </c>
      <c r="AI48" s="54" t="s">
        <v>88</v>
      </c>
      <c r="AJ48" s="54" t="s">
        <v>88</v>
      </c>
      <c r="AK48" s="54" t="s">
        <v>88</v>
      </c>
      <c r="AL48" s="74" t="s">
        <v>88</v>
      </c>
      <c r="AM48" s="54" t="s">
        <v>88</v>
      </c>
      <c r="AN48" s="74" t="s">
        <v>88</v>
      </c>
      <c r="AO48" s="74" t="s">
        <v>88</v>
      </c>
      <c r="AP48" s="74" t="s">
        <v>88</v>
      </c>
      <c r="AQ48" s="82" t="s">
        <v>42</v>
      </c>
    </row>
    <row r="49" spans="1:45" ht="46.5" customHeight="1" x14ac:dyDescent="0.25">
      <c r="A49" s="48" t="s">
        <v>89</v>
      </c>
      <c r="B49" s="49" t="s">
        <v>47</v>
      </c>
      <c r="C49" s="49" t="s">
        <v>483</v>
      </c>
      <c r="D49" s="324"/>
      <c r="E49" s="427" t="s">
        <v>57</v>
      </c>
      <c r="F49" s="51"/>
      <c r="G49" s="51"/>
      <c r="H49" s="51" t="s">
        <v>57</v>
      </c>
      <c r="I49" s="51" t="s">
        <v>57</v>
      </c>
      <c r="J49" s="51" t="s">
        <v>57</v>
      </c>
      <c r="K49" s="51"/>
      <c r="L49" s="51" t="s">
        <v>57</v>
      </c>
      <c r="M49" s="51" t="s">
        <v>57</v>
      </c>
      <c r="N49" s="51" t="s">
        <v>57</v>
      </c>
      <c r="O49" s="51" t="s">
        <v>57</v>
      </c>
      <c r="P49" s="51" t="s">
        <v>57</v>
      </c>
      <c r="Q49" s="51" t="s">
        <v>57</v>
      </c>
      <c r="R49" s="51" t="s">
        <v>57</v>
      </c>
      <c r="S49" s="51" t="s">
        <v>57</v>
      </c>
      <c r="T49" s="51" t="s">
        <v>57</v>
      </c>
      <c r="U49" s="51" t="s">
        <v>57</v>
      </c>
      <c r="V49" s="51" t="s">
        <v>57</v>
      </c>
      <c r="W49" s="51" t="s">
        <v>57</v>
      </c>
      <c r="X49" s="51"/>
      <c r="Y49" s="51" t="s">
        <v>57</v>
      </c>
      <c r="Z49" s="51" t="s">
        <v>57</v>
      </c>
      <c r="AA49" s="51" t="s">
        <v>90</v>
      </c>
      <c r="AB49" s="51" t="s">
        <v>88</v>
      </c>
      <c r="AC49" s="51" t="s">
        <v>57</v>
      </c>
      <c r="AD49" s="51" t="s">
        <v>57</v>
      </c>
      <c r="AE49" s="51" t="s">
        <v>57</v>
      </c>
      <c r="AF49" s="51"/>
      <c r="AG49" s="51"/>
      <c r="AH49" s="51" t="s">
        <v>57</v>
      </c>
      <c r="AI49" s="51" t="s">
        <v>57</v>
      </c>
      <c r="AJ49" s="51" t="s">
        <v>57</v>
      </c>
      <c r="AK49" s="51" t="s">
        <v>57</v>
      </c>
      <c r="AL49" s="51" t="s">
        <v>57</v>
      </c>
      <c r="AM49" s="51" t="s">
        <v>57</v>
      </c>
      <c r="AN49" s="51" t="s">
        <v>57</v>
      </c>
      <c r="AO49" s="51" t="s">
        <v>57</v>
      </c>
      <c r="AP49" s="51" t="s">
        <v>57</v>
      </c>
      <c r="AQ49" s="52" t="s">
        <v>42</v>
      </c>
    </row>
    <row r="50" spans="1:45" ht="144" customHeight="1" x14ac:dyDescent="0.25">
      <c r="A50" s="374" t="s">
        <v>188</v>
      </c>
      <c r="B50" s="375" t="s">
        <v>473</v>
      </c>
      <c r="C50" s="375" t="s">
        <v>787</v>
      </c>
      <c r="D50" s="376" t="s">
        <v>874</v>
      </c>
      <c r="E50" s="429" t="s">
        <v>90</v>
      </c>
      <c r="F50" s="54" t="s">
        <v>90</v>
      </c>
      <c r="G50" s="54" t="s">
        <v>90</v>
      </c>
      <c r="H50" s="54" t="s">
        <v>90</v>
      </c>
      <c r="I50" s="54" t="s">
        <v>90</v>
      </c>
      <c r="J50" s="54" t="s">
        <v>90</v>
      </c>
      <c r="K50" s="54" t="s">
        <v>90</v>
      </c>
      <c r="L50" s="54" t="s">
        <v>90</v>
      </c>
      <c r="M50" s="54" t="s">
        <v>90</v>
      </c>
      <c r="N50" s="54" t="s">
        <v>90</v>
      </c>
      <c r="O50" s="54" t="s">
        <v>90</v>
      </c>
      <c r="P50" s="54" t="s">
        <v>90</v>
      </c>
      <c r="Q50" s="54" t="s">
        <v>90</v>
      </c>
      <c r="R50" s="54" t="s">
        <v>90</v>
      </c>
      <c r="S50" s="54" t="s">
        <v>90</v>
      </c>
      <c r="T50" s="54" t="s">
        <v>90</v>
      </c>
      <c r="U50" s="54" t="s">
        <v>90</v>
      </c>
      <c r="V50" s="54" t="s">
        <v>90</v>
      </c>
      <c r="W50" s="54" t="s">
        <v>90</v>
      </c>
      <c r="X50" s="54"/>
      <c r="Y50" s="54" t="s">
        <v>90</v>
      </c>
      <c r="Z50" s="54" t="s">
        <v>90</v>
      </c>
      <c r="AA50" s="54" t="s">
        <v>90</v>
      </c>
      <c r="AB50" s="54" t="s">
        <v>90</v>
      </c>
      <c r="AC50" s="54" t="s">
        <v>90</v>
      </c>
      <c r="AD50" s="74"/>
      <c r="AE50" s="54" t="s">
        <v>90</v>
      </c>
      <c r="AF50" s="54" t="s">
        <v>90</v>
      </c>
      <c r="AG50" s="54" t="s">
        <v>90</v>
      </c>
      <c r="AH50" s="54" t="s">
        <v>90</v>
      </c>
      <c r="AI50" s="54" t="s">
        <v>90</v>
      </c>
      <c r="AJ50" s="54" t="s">
        <v>90</v>
      </c>
      <c r="AK50" s="54" t="s">
        <v>90</v>
      </c>
      <c r="AL50" s="74" t="s">
        <v>90</v>
      </c>
      <c r="AM50" s="54" t="s">
        <v>90</v>
      </c>
      <c r="AN50" s="74" t="s">
        <v>90</v>
      </c>
      <c r="AO50" s="74" t="s">
        <v>90</v>
      </c>
      <c r="AP50" s="74" t="s">
        <v>90</v>
      </c>
      <c r="AQ50" s="82" t="s">
        <v>42</v>
      </c>
    </row>
    <row r="51" spans="1:45" ht="29.4" customHeight="1" x14ac:dyDescent="0.25">
      <c r="A51" s="340" t="s">
        <v>91</v>
      </c>
      <c r="B51" s="341" t="s">
        <v>92</v>
      </c>
      <c r="C51" s="341" t="s">
        <v>396</v>
      </c>
      <c r="D51" s="342"/>
      <c r="E51" s="435" t="str">
        <f>E8</f>
        <v>W3</v>
      </c>
      <c r="F51" s="343" t="str">
        <f>F7</f>
        <v>W5</v>
      </c>
      <c r="G51" s="343" t="str">
        <f>G7</f>
        <v>W3</v>
      </c>
      <c r="H51" s="343" t="str">
        <f t="shared" ref="H51" si="0">H8</f>
        <v>W5</v>
      </c>
      <c r="I51" s="343" t="str">
        <f>I8</f>
        <v>W2</v>
      </c>
      <c r="J51" s="343" t="str">
        <f>J8</f>
        <v>W1</v>
      </c>
      <c r="K51" s="343" t="s">
        <v>140</v>
      </c>
      <c r="L51" s="343" t="str">
        <f>L8</f>
        <v>W5</v>
      </c>
      <c r="M51" s="343" t="str">
        <f>M8</f>
        <v>W3</v>
      </c>
      <c r="N51" s="343" t="str">
        <f>N8</f>
        <v>W1</v>
      </c>
      <c r="O51" s="343" t="str">
        <f>O8</f>
        <v>W5</v>
      </c>
      <c r="P51" s="343" t="str">
        <f>P8</f>
        <v>W3</v>
      </c>
      <c r="Q51" s="343" t="s">
        <v>56</v>
      </c>
      <c r="R51" s="343" t="str">
        <f t="shared" ref="R51:AN51" si="1">R8</f>
        <v>W5</v>
      </c>
      <c r="S51" s="343" t="str">
        <f t="shared" ref="S51" si="2">S8</f>
        <v>W3</v>
      </c>
      <c r="T51" s="343" t="str">
        <f t="shared" si="1"/>
        <v>W1</v>
      </c>
      <c r="U51" s="343" t="str">
        <f>U7</f>
        <v>W5</v>
      </c>
      <c r="V51" s="343" t="str">
        <f t="shared" ref="V51:X51" si="3">V7</f>
        <v>W3</v>
      </c>
      <c r="W51" s="343" t="str">
        <f t="shared" si="3"/>
        <v>W5</v>
      </c>
      <c r="X51" s="343" t="str">
        <f t="shared" si="3"/>
        <v>W2</v>
      </c>
      <c r="Y51" s="343" t="str">
        <f t="shared" si="1"/>
        <v>W1</v>
      </c>
      <c r="Z51" s="343" t="str">
        <f t="shared" si="1"/>
        <v>M1</v>
      </c>
      <c r="AA51" s="343" t="str">
        <f t="shared" ref="AA51" si="4">AA8</f>
        <v>J1</v>
      </c>
      <c r="AB51" s="343" t="s">
        <v>88</v>
      </c>
      <c r="AC51" s="343" t="str">
        <f t="shared" si="1"/>
        <v>W5</v>
      </c>
      <c r="AD51" s="343" t="str">
        <f t="shared" ref="AD51" si="5">AD8</f>
        <v>W5</v>
      </c>
      <c r="AE51" s="343" t="str">
        <f t="shared" si="1"/>
        <v>W3</v>
      </c>
      <c r="AF51" s="343" t="s">
        <v>140</v>
      </c>
      <c r="AG51" s="343" t="s">
        <v>56</v>
      </c>
      <c r="AH51" s="343" t="str">
        <f t="shared" si="1"/>
        <v>W5</v>
      </c>
      <c r="AI51" s="343" t="str">
        <f t="shared" ref="AI51" si="6">AI8</f>
        <v>W3</v>
      </c>
      <c r="AJ51" s="343" t="str">
        <f t="shared" si="1"/>
        <v>W1</v>
      </c>
      <c r="AK51" s="343" t="str">
        <f t="shared" si="1"/>
        <v>M1</v>
      </c>
      <c r="AL51" s="343" t="str">
        <f t="shared" si="1"/>
        <v>W5</v>
      </c>
      <c r="AM51" s="343" t="str">
        <f t="shared" si="1"/>
        <v>W1</v>
      </c>
      <c r="AN51" s="343" t="str">
        <f t="shared" si="1"/>
        <v>W5</v>
      </c>
      <c r="AO51" s="343" t="str">
        <f t="shared" ref="AO51" si="7">AO8</f>
        <v>W3</v>
      </c>
      <c r="AP51" s="343" t="str">
        <f t="shared" ref="AP51" si="8">AP8</f>
        <v>W1</v>
      </c>
      <c r="AQ51" s="344" t="s">
        <v>42</v>
      </c>
    </row>
    <row r="52" spans="1:45" ht="85.5" customHeight="1" thickBot="1" x14ac:dyDescent="0.3">
      <c r="A52" s="339" t="s">
        <v>93</v>
      </c>
      <c r="B52" s="76" t="s">
        <v>473</v>
      </c>
      <c r="C52" s="76" t="s">
        <v>893</v>
      </c>
      <c r="D52" s="359" t="s">
        <v>479</v>
      </c>
      <c r="E52" s="436" t="s">
        <v>57</v>
      </c>
      <c r="F52" s="77" t="s">
        <v>57</v>
      </c>
      <c r="G52" s="77" t="s">
        <v>57</v>
      </c>
      <c r="H52" s="77" t="s">
        <v>57</v>
      </c>
      <c r="I52" s="77" t="s">
        <v>57</v>
      </c>
      <c r="J52" s="77" t="s">
        <v>57</v>
      </c>
      <c r="K52" s="77" t="s">
        <v>57</v>
      </c>
      <c r="L52" s="77" t="s">
        <v>57</v>
      </c>
      <c r="M52" s="77" t="s">
        <v>57</v>
      </c>
      <c r="N52" s="77" t="s">
        <v>57</v>
      </c>
      <c r="O52" s="77" t="s">
        <v>57</v>
      </c>
      <c r="P52" s="77" t="s">
        <v>57</v>
      </c>
      <c r="Q52" s="77" t="s">
        <v>57</v>
      </c>
      <c r="R52" s="77" t="s">
        <v>57</v>
      </c>
      <c r="S52" s="77" t="s">
        <v>57</v>
      </c>
      <c r="T52" s="77" t="s">
        <v>57</v>
      </c>
      <c r="U52" s="77" t="s">
        <v>57</v>
      </c>
      <c r="V52" s="77" t="s">
        <v>57</v>
      </c>
      <c r="W52" s="77" t="s">
        <v>57</v>
      </c>
      <c r="X52" s="77"/>
      <c r="Y52" s="77" t="s">
        <v>57</v>
      </c>
      <c r="Z52" s="77" t="s">
        <v>57</v>
      </c>
      <c r="AA52" s="77" t="s">
        <v>90</v>
      </c>
      <c r="AB52" s="77" t="s">
        <v>88</v>
      </c>
      <c r="AC52" s="77" t="s">
        <v>57</v>
      </c>
      <c r="AD52" s="77" t="s">
        <v>57</v>
      </c>
      <c r="AE52" s="77" t="s">
        <v>57</v>
      </c>
      <c r="AF52" s="77" t="s">
        <v>57</v>
      </c>
      <c r="AG52" s="77" t="s">
        <v>57</v>
      </c>
      <c r="AH52" s="77" t="s">
        <v>57</v>
      </c>
      <c r="AI52" s="77" t="s">
        <v>57</v>
      </c>
      <c r="AJ52" s="77" t="s">
        <v>57</v>
      </c>
      <c r="AK52" s="77" t="s">
        <v>57</v>
      </c>
      <c r="AL52" s="77" t="s">
        <v>57</v>
      </c>
      <c r="AM52" s="77" t="s">
        <v>57</v>
      </c>
      <c r="AN52" s="77" t="s">
        <v>57</v>
      </c>
      <c r="AO52" s="77" t="s">
        <v>57</v>
      </c>
      <c r="AP52" s="77" t="s">
        <v>57</v>
      </c>
      <c r="AQ52" s="78" t="s">
        <v>42</v>
      </c>
    </row>
    <row r="53" spans="1:45" s="35" customFormat="1" ht="23.25" customHeight="1" thickBot="1" x14ac:dyDescent="0.35">
      <c r="A53" s="41" t="s">
        <v>769</v>
      </c>
      <c r="B53" s="89"/>
      <c r="C53" s="89"/>
      <c r="D53" s="89"/>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7"/>
      <c r="AS53" s="90"/>
    </row>
  </sheetData>
  <sheetProtection selectLockedCells="1"/>
  <mergeCells count="6">
    <mergeCell ref="A1:AQ1"/>
    <mergeCell ref="B6:D6"/>
    <mergeCell ref="B41:C41"/>
    <mergeCell ref="E2:AQ2"/>
    <mergeCell ref="B14:C14"/>
    <mergeCell ref="B34:C34"/>
  </mergeCells>
  <phoneticPr fontId="0" type="noConversion"/>
  <pageMargins left="0.39370078740157483" right="0.39370078740157483" top="0.9055118110236221" bottom="0.59055118110236227" header="0.23622047244094491" footer="0.27559055118110237"/>
  <pageSetup paperSize="9" scale="26" fitToHeight="0" orientation="landscape" horizontalDpi="300" verticalDpi="196" r:id="rId1"/>
  <headerFooter alignWithMargins="0">
    <oddHeader>&amp;CReinigung Zweckverband Gymnasium Oberhaching</oddHeader>
    <oddFooter>&amp;C&amp;P</oddFooter>
  </headerFooter>
  <rowBreaks count="1" manualBreakCount="1">
    <brk id="33" max="24" man="1"/>
  </rowBreaks>
  <colBreaks count="1" manualBreakCount="1">
    <brk id="43" max="5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6" tint="0.39997558519241921"/>
    <pageSetUpPr fitToPage="1"/>
  </sheetPr>
  <dimension ref="A1:E48"/>
  <sheetViews>
    <sheetView zoomScale="70" zoomScaleNormal="70" zoomScalePageLayoutView="70" workbookViewId="0">
      <selection activeCell="E19" sqref="E19"/>
    </sheetView>
  </sheetViews>
  <sheetFormatPr baseColWidth="10" defaultColWidth="11.44140625" defaultRowHeight="12.6" outlineLevelCol="1" x14ac:dyDescent="0.3"/>
  <cols>
    <col min="1" max="1" width="7.109375" style="94" customWidth="1" outlineLevel="1"/>
    <col min="2" max="2" width="33" style="94" customWidth="1"/>
    <col min="3" max="3" width="58.109375" style="94" customWidth="1"/>
    <col min="4" max="4" width="45.88671875" style="94" customWidth="1"/>
    <col min="5" max="5" width="72.6640625" style="94" customWidth="1"/>
    <col min="6" max="16384" width="11.44140625" style="94"/>
  </cols>
  <sheetData>
    <row r="1" spans="1:5" s="93" customFormat="1" ht="36" customHeight="1" x14ac:dyDescent="0.3">
      <c r="A1" s="479" t="s">
        <v>94</v>
      </c>
      <c r="B1" s="479"/>
      <c r="C1" s="479"/>
      <c r="D1" s="479"/>
      <c r="E1" s="479"/>
    </row>
    <row r="2" spans="1:5" ht="6.6" customHeight="1" x14ac:dyDescent="0.3"/>
    <row r="3" spans="1:5" ht="28.5" customHeight="1" x14ac:dyDescent="0.3">
      <c r="B3" s="96" t="s">
        <v>306</v>
      </c>
      <c r="D3" s="490" t="s">
        <v>827</v>
      </c>
      <c r="E3" s="490"/>
    </row>
    <row r="4" spans="1:5" ht="6" customHeight="1" thickBot="1" x14ac:dyDescent="0.35"/>
    <row r="5" spans="1:5" s="97" customFormat="1" ht="18.75" customHeight="1" thickBot="1" x14ac:dyDescent="0.35">
      <c r="A5" s="36" t="s">
        <v>95</v>
      </c>
      <c r="B5" s="36" t="s">
        <v>23</v>
      </c>
      <c r="C5" s="36" t="s">
        <v>96</v>
      </c>
      <c r="D5" s="36" t="s">
        <v>97</v>
      </c>
      <c r="E5" s="36" t="s">
        <v>98</v>
      </c>
    </row>
    <row r="6" spans="1:5" ht="18.75" customHeight="1" x14ac:dyDescent="0.3">
      <c r="A6" s="98">
        <v>1</v>
      </c>
      <c r="B6" s="99" t="s">
        <v>99</v>
      </c>
      <c r="C6" s="100" t="s">
        <v>100</v>
      </c>
      <c r="D6" s="100" t="s">
        <v>101</v>
      </c>
      <c r="E6" s="486" t="s">
        <v>102</v>
      </c>
    </row>
    <row r="7" spans="1:5" ht="18.75" customHeight="1" x14ac:dyDescent="0.3">
      <c r="A7" s="98">
        <v>2</v>
      </c>
      <c r="B7" s="99" t="s">
        <v>103</v>
      </c>
      <c r="C7" s="100" t="s">
        <v>104</v>
      </c>
      <c r="D7" s="100" t="s">
        <v>101</v>
      </c>
      <c r="E7" s="487"/>
    </row>
    <row r="8" spans="1:5" ht="18.75" customHeight="1" x14ac:dyDescent="0.3">
      <c r="A8" s="98">
        <v>3</v>
      </c>
      <c r="B8" s="99" t="s">
        <v>105</v>
      </c>
      <c r="C8" s="100" t="s">
        <v>106</v>
      </c>
      <c r="D8" s="100" t="s">
        <v>101</v>
      </c>
      <c r="E8" s="487"/>
    </row>
    <row r="9" spans="1:5" ht="18.75" customHeight="1" x14ac:dyDescent="0.3">
      <c r="A9" s="98">
        <v>4</v>
      </c>
      <c r="B9" s="99" t="s">
        <v>107</v>
      </c>
      <c r="C9" s="100" t="s">
        <v>108</v>
      </c>
      <c r="D9" s="100" t="s">
        <v>109</v>
      </c>
      <c r="E9" s="487"/>
    </row>
    <row r="10" spans="1:5" ht="18.75" customHeight="1" x14ac:dyDescent="0.3">
      <c r="A10" s="98">
        <v>5</v>
      </c>
      <c r="B10" s="99" t="s">
        <v>110</v>
      </c>
      <c r="C10" s="100" t="s">
        <v>111</v>
      </c>
      <c r="D10" s="100" t="s">
        <v>817</v>
      </c>
      <c r="E10" s="487"/>
    </row>
    <row r="11" spans="1:5" ht="18.75" customHeight="1" x14ac:dyDescent="0.3">
      <c r="A11" s="98">
        <v>6</v>
      </c>
      <c r="B11" s="99" t="s">
        <v>112</v>
      </c>
      <c r="C11" s="100" t="s">
        <v>113</v>
      </c>
      <c r="D11" s="100" t="s">
        <v>101</v>
      </c>
      <c r="E11" s="487"/>
    </row>
    <row r="12" spans="1:5" ht="18.75" customHeight="1" x14ac:dyDescent="0.3">
      <c r="A12" s="98">
        <v>7</v>
      </c>
      <c r="B12" s="99" t="s">
        <v>114</v>
      </c>
      <c r="C12" s="100" t="s">
        <v>115</v>
      </c>
      <c r="D12" s="100" t="s">
        <v>101</v>
      </c>
      <c r="E12" s="487"/>
    </row>
    <row r="13" spans="1:5" ht="18.75" customHeight="1" x14ac:dyDescent="0.3">
      <c r="A13" s="98">
        <v>8</v>
      </c>
      <c r="B13" s="99" t="s">
        <v>116</v>
      </c>
      <c r="C13" s="100" t="s">
        <v>117</v>
      </c>
      <c r="D13" s="100" t="s">
        <v>101</v>
      </c>
      <c r="E13" s="487"/>
    </row>
    <row r="14" spans="1:5" ht="18.75" customHeight="1" x14ac:dyDescent="0.3">
      <c r="A14" s="98">
        <v>9</v>
      </c>
      <c r="B14" s="99" t="s">
        <v>118</v>
      </c>
      <c r="C14" s="100" t="s">
        <v>117</v>
      </c>
      <c r="D14" s="100" t="s">
        <v>101</v>
      </c>
      <c r="E14" s="488"/>
    </row>
    <row r="15" spans="1:5" ht="15" x14ac:dyDescent="0.3">
      <c r="A15" s="98">
        <v>10</v>
      </c>
      <c r="B15" s="99" t="s">
        <v>815</v>
      </c>
      <c r="C15" s="101" t="s">
        <v>814</v>
      </c>
      <c r="D15" s="100" t="s">
        <v>119</v>
      </c>
      <c r="E15" s="102" t="s">
        <v>120</v>
      </c>
    </row>
    <row r="16" spans="1:5" ht="15" x14ac:dyDescent="0.3">
      <c r="A16" s="98">
        <v>11</v>
      </c>
      <c r="B16" s="99" t="s">
        <v>91</v>
      </c>
      <c r="C16" s="101" t="s">
        <v>814</v>
      </c>
      <c r="D16" s="100" t="s">
        <v>92</v>
      </c>
      <c r="E16" s="102"/>
    </row>
    <row r="17" spans="1:5" ht="18.75" customHeight="1" x14ac:dyDescent="0.3">
      <c r="A17" s="98">
        <v>12</v>
      </c>
      <c r="B17" s="99" t="s">
        <v>121</v>
      </c>
      <c r="C17" s="100" t="s">
        <v>122</v>
      </c>
      <c r="D17" s="100" t="s">
        <v>123</v>
      </c>
      <c r="E17" s="102"/>
    </row>
    <row r="18" spans="1:5" s="107" customFormat="1" ht="7.5" customHeight="1" x14ac:dyDescent="0.3">
      <c r="A18" s="103"/>
      <c r="B18" s="104"/>
      <c r="C18" s="105"/>
      <c r="D18" s="105"/>
      <c r="E18" s="106"/>
    </row>
    <row r="19" spans="1:5" ht="15.6" x14ac:dyDescent="0.3">
      <c r="A19" s="108"/>
      <c r="B19" s="96" t="s">
        <v>124</v>
      </c>
      <c r="C19" s="109"/>
      <c r="D19" s="109"/>
      <c r="E19" s="109"/>
    </row>
    <row r="20" spans="1:5" s="97" customFormat="1" ht="7.5" customHeight="1" thickBot="1" x14ac:dyDescent="0.35">
      <c r="A20" s="110"/>
      <c r="B20" s="95"/>
      <c r="C20" s="95"/>
      <c r="D20" s="95"/>
      <c r="E20" s="95"/>
    </row>
    <row r="21" spans="1:5" ht="16.2" thickBot="1" x14ac:dyDescent="0.35">
      <c r="A21" s="36" t="s">
        <v>95</v>
      </c>
      <c r="B21" s="36" t="s">
        <v>23</v>
      </c>
      <c r="C21" s="36" t="s">
        <v>96</v>
      </c>
      <c r="D21" s="36" t="s">
        <v>97</v>
      </c>
      <c r="E21" s="36" t="s">
        <v>98</v>
      </c>
    </row>
    <row r="22" spans="1:5" ht="18.75" customHeight="1" x14ac:dyDescent="0.3">
      <c r="A22" s="111">
        <v>13</v>
      </c>
      <c r="B22" s="99" t="s">
        <v>125</v>
      </c>
      <c r="C22" s="100" t="s">
        <v>513</v>
      </c>
      <c r="D22" s="100" t="s">
        <v>512</v>
      </c>
      <c r="E22" s="102"/>
    </row>
    <row r="23" spans="1:5" ht="85.5" customHeight="1" x14ac:dyDescent="0.3">
      <c r="A23" s="98">
        <v>14</v>
      </c>
      <c r="B23" s="112" t="s">
        <v>126</v>
      </c>
      <c r="C23" s="113" t="s">
        <v>516</v>
      </c>
      <c r="D23" s="114" t="s">
        <v>828</v>
      </c>
      <c r="E23" s="115" t="s">
        <v>835</v>
      </c>
    </row>
    <row r="24" spans="1:5" ht="27.75" customHeight="1" x14ac:dyDescent="0.3">
      <c r="A24" s="98">
        <v>15</v>
      </c>
      <c r="B24" s="99" t="s">
        <v>127</v>
      </c>
      <c r="C24" s="146" t="s">
        <v>516</v>
      </c>
      <c r="D24" s="100" t="s">
        <v>128</v>
      </c>
      <c r="E24" s="102"/>
    </row>
    <row r="25" spans="1:5" ht="22.5" customHeight="1" x14ac:dyDescent="0.3">
      <c r="A25" s="98">
        <v>16</v>
      </c>
      <c r="B25" s="99" t="s">
        <v>129</v>
      </c>
      <c r="C25" s="100" t="s">
        <v>130</v>
      </c>
      <c r="D25" s="100" t="s">
        <v>128</v>
      </c>
      <c r="E25" s="102"/>
    </row>
    <row r="26" spans="1:5" ht="45.6" customHeight="1" x14ac:dyDescent="0.3">
      <c r="A26" s="98">
        <v>17</v>
      </c>
      <c r="B26" s="99" t="s">
        <v>514</v>
      </c>
      <c r="C26" s="100" t="s">
        <v>517</v>
      </c>
      <c r="D26" s="100" t="s">
        <v>515</v>
      </c>
      <c r="E26" s="329" t="s">
        <v>836</v>
      </c>
    </row>
    <row r="27" spans="1:5" ht="30.75" customHeight="1" x14ac:dyDescent="0.3">
      <c r="B27" s="96" t="s">
        <v>131</v>
      </c>
      <c r="D27" s="94" t="s">
        <v>0</v>
      </c>
    </row>
    <row r="28" spans="1:5" ht="8.25" customHeight="1" x14ac:dyDescent="0.3"/>
    <row r="29" spans="1:5" ht="75.599999999999994" customHeight="1" x14ac:dyDescent="0.3">
      <c r="B29" s="489" t="s">
        <v>894</v>
      </c>
      <c r="C29" s="489"/>
      <c r="D29" s="489"/>
      <c r="E29" s="489"/>
    </row>
    <row r="30" spans="1:5" ht="8.25" customHeight="1" x14ac:dyDescent="0.3">
      <c r="A30" s="116"/>
      <c r="B30" s="116"/>
      <c r="C30" s="116"/>
      <c r="D30" s="116"/>
      <c r="E30" s="116"/>
    </row>
    <row r="31" spans="1:5" ht="31.5" customHeight="1" x14ac:dyDescent="0.3">
      <c r="B31" s="96" t="s">
        <v>132</v>
      </c>
      <c r="C31" s="117"/>
      <c r="D31" s="117"/>
      <c r="E31" s="117"/>
    </row>
    <row r="32" spans="1:5" ht="42" customHeight="1" x14ac:dyDescent="0.3">
      <c r="B32" s="489" t="s">
        <v>133</v>
      </c>
      <c r="C32" s="489"/>
      <c r="D32" s="489"/>
      <c r="E32" s="489"/>
    </row>
    <row r="33" spans="1:5" ht="37.5" customHeight="1" x14ac:dyDescent="0.3">
      <c r="B33" s="485" t="s">
        <v>134</v>
      </c>
      <c r="C33" s="485"/>
      <c r="D33" s="485"/>
      <c r="E33" s="485"/>
    </row>
    <row r="34" spans="1:5" ht="22.5" customHeight="1" x14ac:dyDescent="0.3">
      <c r="B34" s="485" t="s">
        <v>217</v>
      </c>
      <c r="C34" s="485"/>
      <c r="D34" s="485"/>
      <c r="E34" s="485"/>
    </row>
    <row r="35" spans="1:5" ht="25.5" customHeight="1" x14ac:dyDescent="0.3">
      <c r="B35" s="485" t="s">
        <v>218</v>
      </c>
      <c r="C35" s="485"/>
      <c r="D35" s="485"/>
      <c r="E35" s="485"/>
    </row>
    <row r="36" spans="1:5" ht="22.5" customHeight="1" x14ac:dyDescent="0.3">
      <c r="B36" s="485" t="s">
        <v>135</v>
      </c>
      <c r="C36" s="485"/>
      <c r="D36" s="485"/>
      <c r="E36" s="485"/>
    </row>
    <row r="37" spans="1:5" ht="26.25" customHeight="1" x14ac:dyDescent="0.3">
      <c r="B37" s="485" t="s">
        <v>136</v>
      </c>
      <c r="C37" s="485"/>
      <c r="D37" s="485"/>
      <c r="E37" s="485"/>
    </row>
    <row r="38" spans="1:5" ht="21" customHeight="1" x14ac:dyDescent="0.3">
      <c r="B38" s="485" t="s">
        <v>137</v>
      </c>
      <c r="C38" s="485"/>
      <c r="D38" s="485"/>
      <c r="E38" s="485"/>
    </row>
    <row r="39" spans="1:5" ht="13.2" x14ac:dyDescent="0.3">
      <c r="B39" s="118"/>
    </row>
    <row r="40" spans="1:5" ht="15" x14ac:dyDescent="0.3">
      <c r="A40" s="119"/>
      <c r="B40" s="119"/>
      <c r="C40" s="120"/>
      <c r="D40" s="120"/>
      <c r="E40" s="120"/>
    </row>
    <row r="44" spans="1:5" ht="15.6" x14ac:dyDescent="0.3">
      <c r="B44" s="121"/>
    </row>
    <row r="45" spans="1:5" ht="15.6" x14ac:dyDescent="0.3">
      <c r="B45" s="121"/>
    </row>
    <row r="46" spans="1:5" ht="15.6" x14ac:dyDescent="0.3">
      <c r="B46" s="121"/>
    </row>
    <row r="47" spans="1:5" ht="15.6" x14ac:dyDescent="0.3">
      <c r="B47" s="121"/>
    </row>
    <row r="48" spans="1:5" ht="15.6" x14ac:dyDescent="0.3">
      <c r="B48" s="121"/>
    </row>
  </sheetData>
  <sheetProtection selectLockedCells="1"/>
  <mergeCells count="11">
    <mergeCell ref="B37:E37"/>
    <mergeCell ref="B38:E38"/>
    <mergeCell ref="B33:E33"/>
    <mergeCell ref="B34:E34"/>
    <mergeCell ref="A1:E1"/>
    <mergeCell ref="E6:E14"/>
    <mergeCell ref="B29:E29"/>
    <mergeCell ref="B32:E32"/>
    <mergeCell ref="B35:E35"/>
    <mergeCell ref="B36:E36"/>
    <mergeCell ref="D3:E3"/>
  </mergeCells>
  <phoneticPr fontId="0" type="noConversion"/>
  <pageMargins left="0.39370078740157483" right="0.39370078740157483" top="1.3779527559055118" bottom="0.98425196850393704" header="0.51181102362204722" footer="0.51181102362204722"/>
  <pageSetup paperSize="9" scale="64" fitToHeight="0" orientation="landscape" r:id="rId1"/>
  <headerFooter alignWithMargins="0">
    <oddHeader>&amp;CReinigung Zweckverband Gymnasium Oberhaching</oddHeader>
    <oddFooter>&amp;CSeite &amp;P von &amp;N Seiten</oddFooter>
  </headerFooter>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92D050"/>
  </sheetPr>
  <dimension ref="A1:I45"/>
  <sheetViews>
    <sheetView zoomScale="80" zoomScaleNormal="80" zoomScaleSheetLayoutView="70" zoomScalePageLayoutView="70" workbookViewId="0">
      <selection activeCell="F2" sqref="F2"/>
    </sheetView>
  </sheetViews>
  <sheetFormatPr baseColWidth="10" defaultColWidth="11.44140625" defaultRowHeight="13.8" x14ac:dyDescent="0.25"/>
  <cols>
    <col min="1" max="3" width="12.6640625" style="13" customWidth="1"/>
    <col min="4" max="4" width="39.6640625" style="13" customWidth="1"/>
    <col min="5" max="5" width="15.6640625" style="13" customWidth="1"/>
    <col min="6" max="8" width="18.6640625" style="13" customWidth="1"/>
    <col min="9" max="9" width="18.109375" style="13" customWidth="1"/>
    <col min="10" max="16384" width="11.44140625" style="13"/>
  </cols>
  <sheetData>
    <row r="1" spans="1:9" ht="24" customHeight="1" x14ac:dyDescent="0.25">
      <c r="A1" s="491" t="s">
        <v>3</v>
      </c>
      <c r="B1" s="492">
        <f>Basisinfo!E5</f>
        <v>0</v>
      </c>
      <c r="C1" s="492"/>
      <c r="D1" s="492"/>
      <c r="E1" s="219"/>
      <c r="F1" s="203" t="s">
        <v>1</v>
      </c>
      <c r="G1" s="494">
        <f>Basisinfo!E3</f>
        <v>0</v>
      </c>
      <c r="H1" s="494"/>
    </row>
    <row r="2" spans="1:9" ht="28.05" customHeight="1" x14ac:dyDescent="0.25">
      <c r="A2" s="491"/>
      <c r="B2" s="493"/>
      <c r="C2" s="493"/>
      <c r="D2" s="493"/>
      <c r="E2" s="219"/>
      <c r="F2" s="219"/>
      <c r="G2" s="219"/>
      <c r="H2" s="219"/>
    </row>
    <row r="3" spans="1:9" ht="27.6" customHeight="1" x14ac:dyDescent="0.25">
      <c r="A3" s="479" t="s">
        <v>294</v>
      </c>
      <c r="B3" s="479"/>
      <c r="C3" s="479"/>
      <c r="D3" s="479"/>
      <c r="E3" s="479"/>
      <c r="F3" s="479"/>
      <c r="G3" s="479"/>
      <c r="H3" s="479"/>
      <c r="I3" s="479"/>
    </row>
    <row r="4" spans="1:9" ht="39" customHeight="1" thickBot="1" x14ac:dyDescent="0.3">
      <c r="A4" s="495" t="s">
        <v>284</v>
      </c>
      <c r="B4" s="495"/>
      <c r="C4" s="495"/>
      <c r="D4" s="495"/>
      <c r="E4" s="495"/>
      <c r="F4" s="495"/>
      <c r="G4" s="495"/>
      <c r="H4" s="495"/>
    </row>
    <row r="5" spans="1:9" ht="52.2" customHeight="1" x14ac:dyDescent="0.25">
      <c r="A5" s="208" t="s">
        <v>283</v>
      </c>
      <c r="B5" s="209" t="s">
        <v>285</v>
      </c>
      <c r="C5" s="209" t="s">
        <v>347</v>
      </c>
      <c r="D5" s="209" t="s">
        <v>138</v>
      </c>
      <c r="E5" s="209" t="s">
        <v>139</v>
      </c>
      <c r="F5" s="209" t="s">
        <v>286</v>
      </c>
      <c r="G5" s="209" t="s">
        <v>291</v>
      </c>
      <c r="H5" s="209" t="s">
        <v>292</v>
      </c>
      <c r="I5" s="378" t="s">
        <v>879</v>
      </c>
    </row>
    <row r="6" spans="1:9" ht="36.6" customHeight="1" x14ac:dyDescent="0.25">
      <c r="A6" s="210" t="s">
        <v>452</v>
      </c>
      <c r="B6" s="207" t="s">
        <v>141</v>
      </c>
      <c r="C6" s="207" t="str">
        <f>CONCATENATE(A6," ",B6)</f>
        <v>A W3</v>
      </c>
      <c r="D6" s="211" t="s">
        <v>453</v>
      </c>
      <c r="E6" s="204" t="str">
        <f>B6</f>
        <v>W3</v>
      </c>
      <c r="F6" s="205"/>
      <c r="G6" s="218">
        <v>170</v>
      </c>
      <c r="H6" s="439">
        <v>300</v>
      </c>
      <c r="I6" s="441">
        <f>SUMIF('Kalk UHR Gym'!$F$9:$F$168,C6,'Kalk UHR Gym'!$Q$9:$Q$168)+SUMIF('Kalk UHR Pavillon'!$F$9:$F$168,C6,'Kalk UHR Pavillon'!$Q$9:$Q$168)+SUMIF('Kalk UHR Mensa'!$F$9:$F$168,C6,'Kalk UHR Mensa'!$Q$9:$Q$168)+SUMIF('Kalk UHR Turnhalle'!$F$9:$F$168,C6,'Kalk UHR Turnhalle'!$Q$9:$Q$168)+SUMIF('Kalk UHR OGTS'!$F$9:$F$168,C6,'Kalk UHR OGTS'!$Q$9:$Q$168)</f>
        <v>0</v>
      </c>
    </row>
    <row r="7" spans="1:9" ht="36.6" customHeight="1" x14ac:dyDescent="0.25">
      <c r="A7" s="210" t="s">
        <v>455</v>
      </c>
      <c r="B7" s="207" t="s">
        <v>140</v>
      </c>
      <c r="C7" s="207" t="str">
        <f>CONCATENATE(A7," ",B7)</f>
        <v>AU W5</v>
      </c>
      <c r="D7" s="211" t="s">
        <v>373</v>
      </c>
      <c r="E7" s="204" t="str">
        <f>B7</f>
        <v>W5</v>
      </c>
      <c r="F7" s="205"/>
      <c r="G7" s="218">
        <v>30</v>
      </c>
      <c r="H7" s="439">
        <v>80</v>
      </c>
      <c r="I7" s="441">
        <f>SUMIF('Kalk UHR Gym'!$F$9:$F$168,C7,'Kalk UHR Gym'!$Q$9:$Q$168)+SUMIF('Kalk UHR Pavillon'!$F$9:$F$168,C7,'Kalk UHR Pavillon'!$Q$9:$Q$168)+SUMIF('Kalk UHR Mensa'!$F$9:$F$168,C7,'Kalk UHR Mensa'!$Q$9:$Q$168)+SUMIF('Kalk UHR Turnhalle'!$F$9:$F$168,C7,'Kalk UHR Turnhalle'!$Q$9:$Q$168)+SUMIF('Kalk UHR OGTS'!$F$9:$F$168,C7,'Kalk UHR OGTS'!$Q$9:$Q$168)</f>
        <v>0</v>
      </c>
    </row>
    <row r="8" spans="1:9" ht="36.6" customHeight="1" x14ac:dyDescent="0.25">
      <c r="A8" s="210" t="s">
        <v>455</v>
      </c>
      <c r="B8" s="207" t="s">
        <v>141</v>
      </c>
      <c r="C8" s="207" t="str">
        <f>CONCATENATE(A8," ",B8)</f>
        <v>AU W3</v>
      </c>
      <c r="D8" s="211" t="s">
        <v>373</v>
      </c>
      <c r="E8" s="204" t="str">
        <f>B8</f>
        <v>W3</v>
      </c>
      <c r="F8" s="205"/>
      <c r="G8" s="218">
        <v>30</v>
      </c>
      <c r="H8" s="439">
        <v>80</v>
      </c>
      <c r="I8" s="441">
        <f>SUMIF('Kalk UHR Gym'!$F$9:$F$168,C8,'Kalk UHR Gym'!$Q$9:$Q$168)+SUMIF('Kalk UHR Pavillon'!$F$9:$F$168,C8,'Kalk UHR Pavillon'!$Q$9:$Q$168)+SUMIF('Kalk UHR Mensa'!$F$9:$F$168,C8,'Kalk UHR Mensa'!$Q$9:$Q$168)+SUMIF('Kalk UHR Turnhalle'!$F$9:$F$168,C8,'Kalk UHR Turnhalle'!$Q$9:$Q$168)+SUMIF('Kalk UHR OGTS'!$F$9:$F$168,C8,'Kalk UHR OGTS'!$Q$9:$Q$168)</f>
        <v>0</v>
      </c>
    </row>
    <row r="9" spans="1:9" ht="39" customHeight="1" x14ac:dyDescent="0.25">
      <c r="A9" s="210" t="s">
        <v>26</v>
      </c>
      <c r="B9" s="207" t="s">
        <v>140</v>
      </c>
      <c r="C9" s="207" t="str">
        <f>CONCATENATE(A9," ",B9)</f>
        <v>B W5</v>
      </c>
      <c r="D9" s="211" t="s">
        <v>191</v>
      </c>
      <c r="E9" s="204" t="str">
        <f t="shared" ref="E9:E43" si="0">B9</f>
        <v>W5</v>
      </c>
      <c r="F9" s="205"/>
      <c r="G9" s="218">
        <v>170</v>
      </c>
      <c r="H9" s="439">
        <v>240</v>
      </c>
      <c r="I9" s="441">
        <f>SUMIF('Kalk UHR Gym'!$F$9:$F$168,C9,'Kalk UHR Gym'!$Q$9:$Q$168)+SUMIF('Kalk UHR Pavillon'!$F$9:$F$168,C9,'Kalk UHR Pavillon'!$Q$9:$Q$168)+SUMIF('Kalk UHR Mensa'!$F$9:$F$168,C9,'Kalk UHR Mensa'!$Q$9:$Q$168)+SUMIF('Kalk UHR Turnhalle'!$F$9:$F$168,C9,'Kalk UHR Turnhalle'!$Q$9:$Q$168)+SUMIF('Kalk UHR OGTS'!$F$9:$F$168,C9,'Kalk UHR OGTS'!$Q$9:$Q$168)</f>
        <v>0</v>
      </c>
    </row>
    <row r="10" spans="1:9" ht="39" customHeight="1" x14ac:dyDescent="0.25">
      <c r="A10" s="210" t="s">
        <v>26</v>
      </c>
      <c r="B10" s="207" t="s">
        <v>143</v>
      </c>
      <c r="C10" s="207" t="str">
        <f t="shared" ref="C10:C43" si="1">CONCATENATE(A10," ",B10)</f>
        <v>B W2</v>
      </c>
      <c r="D10" s="211" t="s">
        <v>191</v>
      </c>
      <c r="E10" s="204" t="str">
        <f t="shared" si="0"/>
        <v>W2</v>
      </c>
      <c r="F10" s="205"/>
      <c r="G10" s="218">
        <v>165</v>
      </c>
      <c r="H10" s="439">
        <v>230</v>
      </c>
      <c r="I10" s="441">
        <f>SUMIF('Kalk UHR Gym'!$F$9:$F$168,C10,'Kalk UHR Gym'!$Q$9:$Q$168)+SUMIF('Kalk UHR Pavillon'!$F$9:$F$168,C10,'Kalk UHR Pavillon'!$Q$9:$Q$168)+SUMIF('Kalk UHR Mensa'!$F$9:$F$168,C10,'Kalk UHR Mensa'!$Q$9:$Q$168)+SUMIF('Kalk UHR Turnhalle'!$F$9:$F$168,C10,'Kalk UHR Turnhalle'!$Q$9:$Q$168)+SUMIF('Kalk UHR OGTS'!$F$9:$F$168,C10,'Kalk UHR OGTS'!$Q$9:$Q$168)</f>
        <v>0</v>
      </c>
    </row>
    <row r="11" spans="1:9" ht="39" customHeight="1" x14ac:dyDescent="0.25">
      <c r="A11" s="210" t="s">
        <v>26</v>
      </c>
      <c r="B11" s="207" t="s">
        <v>56</v>
      </c>
      <c r="C11" s="207" t="str">
        <f t="shared" si="1"/>
        <v>B W1</v>
      </c>
      <c r="D11" s="211" t="s">
        <v>191</v>
      </c>
      <c r="E11" s="204" t="str">
        <f t="shared" si="0"/>
        <v>W1</v>
      </c>
      <c r="F11" s="205"/>
      <c r="G11" s="218">
        <v>160</v>
      </c>
      <c r="H11" s="439">
        <v>220</v>
      </c>
      <c r="I11" s="441">
        <f>SUMIF('Kalk UHR Gym'!$F$9:$F$168,C11,'Kalk UHR Gym'!$Q$9:$Q$168)+SUMIF('Kalk UHR Pavillon'!$F$9:$F$168,C11,'Kalk UHR Pavillon'!$Q$9:$Q$168)+SUMIF('Kalk UHR Mensa'!$F$9:$F$168,C11,'Kalk UHR Mensa'!$Q$9:$Q$168)+SUMIF('Kalk UHR Turnhalle'!$F$9:$F$168,C11,'Kalk UHR Turnhalle'!$Q$9:$Q$168)+SUMIF('Kalk UHR OGTS'!$F$9:$F$168,C11,'Kalk UHR OGTS'!$Q$9:$Q$168)</f>
        <v>0</v>
      </c>
    </row>
    <row r="12" spans="1:9" ht="36.6" customHeight="1" x14ac:dyDescent="0.25">
      <c r="A12" s="210" t="s">
        <v>27</v>
      </c>
      <c r="B12" s="207" t="s">
        <v>140</v>
      </c>
      <c r="C12" s="207" t="str">
        <f t="shared" si="1"/>
        <v>D W5</v>
      </c>
      <c r="D12" s="211" t="s">
        <v>145</v>
      </c>
      <c r="E12" s="204" t="str">
        <f t="shared" si="0"/>
        <v>W5</v>
      </c>
      <c r="F12" s="205"/>
      <c r="G12" s="218">
        <v>50</v>
      </c>
      <c r="H12" s="439">
        <v>100</v>
      </c>
      <c r="I12" s="441">
        <f>SUMIF('Kalk UHR Gym'!$F$9:$F$168,C12,'Kalk UHR Gym'!$Q$9:$Q$168)+SUMIF('Kalk UHR Pavillon'!$F$9:$F$168,C12,'Kalk UHR Pavillon'!$Q$9:$Q$168)+SUMIF('Kalk UHR Mensa'!$F$9:$F$168,C12,'Kalk UHR Mensa'!$Q$9:$Q$168)+SUMIF('Kalk UHR Turnhalle'!$F$9:$F$168,C12,'Kalk UHR Turnhalle'!$Q$9:$Q$168)+SUMIF('Kalk UHR OGTS'!$F$9:$F$168,C12,'Kalk UHR OGTS'!$Q$9:$Q$168)</f>
        <v>0</v>
      </c>
    </row>
    <row r="13" spans="1:9" ht="36.6" customHeight="1" x14ac:dyDescent="0.25">
      <c r="A13" s="210" t="s">
        <v>28</v>
      </c>
      <c r="B13" s="207" t="s">
        <v>140</v>
      </c>
      <c r="C13" s="207" t="str">
        <f t="shared" si="1"/>
        <v>E W5</v>
      </c>
      <c r="D13" s="211" t="s">
        <v>497</v>
      </c>
      <c r="E13" s="204" t="str">
        <f t="shared" si="0"/>
        <v>W5</v>
      </c>
      <c r="F13" s="205"/>
      <c r="G13" s="218">
        <v>230</v>
      </c>
      <c r="H13" s="439">
        <v>350</v>
      </c>
      <c r="I13" s="441">
        <f>SUMIF('Kalk UHR Gym'!$F$9:$F$168,C13,'Kalk UHR Gym'!$Q$9:$Q$168)+SUMIF('Kalk UHR Pavillon'!$F$9:$F$168,C13,'Kalk UHR Pavillon'!$Q$9:$Q$168)+SUMIF('Kalk UHR Mensa'!$F$9:$F$168,C13,'Kalk UHR Mensa'!$Q$9:$Q$168)+SUMIF('Kalk UHR Turnhalle'!$F$9:$F$168,C13,'Kalk UHR Turnhalle'!$Q$9:$Q$168)+SUMIF('Kalk UHR OGTS'!$F$9:$F$168,C13,'Kalk UHR OGTS'!$Q$9:$Q$168)</f>
        <v>0</v>
      </c>
    </row>
    <row r="14" spans="1:9" ht="36.6" customHeight="1" x14ac:dyDescent="0.25">
      <c r="A14" s="210" t="s">
        <v>28</v>
      </c>
      <c r="B14" s="207" t="s">
        <v>141</v>
      </c>
      <c r="C14" s="207" t="str">
        <f t="shared" ref="C14" si="2">CONCATENATE(A14," ",B14)</f>
        <v>E W3</v>
      </c>
      <c r="D14" s="211" t="s">
        <v>497</v>
      </c>
      <c r="E14" s="204" t="str">
        <f t="shared" ref="E14" si="3">B14</f>
        <v>W3</v>
      </c>
      <c r="F14" s="205"/>
      <c r="G14" s="218">
        <v>210</v>
      </c>
      <c r="H14" s="439">
        <v>320</v>
      </c>
      <c r="I14" s="441">
        <f>SUMIF('Kalk UHR Gym'!$F$9:$F$168,C14,'Kalk UHR Gym'!$Q$9:$Q$168)+SUMIF('Kalk UHR Pavillon'!$F$9:$F$168,C14,'Kalk UHR Pavillon'!$Q$9:$Q$168)+SUMIF('Kalk UHR Mensa'!$F$9:$F$168,C14,'Kalk UHR Mensa'!$Q$9:$Q$168)+SUMIF('Kalk UHR Turnhalle'!$F$9:$F$168,C14,'Kalk UHR Turnhalle'!$Q$9:$Q$168)+SUMIF('Kalk UHR OGTS'!$F$9:$F$168,C14,'Kalk UHR OGTS'!$Q$9:$Q$168)</f>
        <v>0</v>
      </c>
    </row>
    <row r="15" spans="1:9" ht="36.6" customHeight="1" x14ac:dyDescent="0.25">
      <c r="A15" s="210" t="s">
        <v>28</v>
      </c>
      <c r="B15" s="207" t="s">
        <v>56</v>
      </c>
      <c r="C15" s="207" t="str">
        <f t="shared" si="1"/>
        <v>E W1</v>
      </c>
      <c r="D15" s="211" t="s">
        <v>497</v>
      </c>
      <c r="E15" s="204" t="str">
        <f t="shared" si="0"/>
        <v>W1</v>
      </c>
      <c r="F15" s="205"/>
      <c r="G15" s="218">
        <v>210</v>
      </c>
      <c r="H15" s="439">
        <v>320</v>
      </c>
      <c r="I15" s="441">
        <f>SUMIF('Kalk UHR Gym'!$F$9:$F$168,C15,'Kalk UHR Gym'!$Q$9:$Q$168)+SUMIF('Kalk UHR Pavillon'!$F$9:$F$168,C15,'Kalk UHR Pavillon'!$Q$9:$Q$168)+SUMIF('Kalk UHR Mensa'!$F$9:$F$168,C15,'Kalk UHR Mensa'!$Q$9:$Q$168)+SUMIF('Kalk UHR Turnhalle'!$F$9:$F$168,C15,'Kalk UHR Turnhalle'!$Q$9:$Q$168)+SUMIF('Kalk UHR OGTS'!$F$9:$F$168,C15,'Kalk UHR OGTS'!$Q$9:$Q$168)</f>
        <v>0</v>
      </c>
    </row>
    <row r="16" spans="1:9" ht="36.6" customHeight="1" x14ac:dyDescent="0.25">
      <c r="A16" s="210" t="s">
        <v>29</v>
      </c>
      <c r="B16" s="207" t="s">
        <v>140</v>
      </c>
      <c r="C16" s="207" t="str">
        <f t="shared" si="1"/>
        <v>F W5</v>
      </c>
      <c r="D16" s="211" t="s">
        <v>312</v>
      </c>
      <c r="E16" s="204" t="str">
        <f t="shared" si="0"/>
        <v>W5</v>
      </c>
      <c r="F16" s="205"/>
      <c r="G16" s="218">
        <v>280</v>
      </c>
      <c r="H16" s="439">
        <v>420</v>
      </c>
      <c r="I16" s="441">
        <f>SUMIF('Kalk UHR Gym'!$F$9:$F$168,C16,'Kalk UHR Gym'!$Q$9:$Q$168)+SUMIF('Kalk UHR Pavillon'!$F$9:$F$168,C16,'Kalk UHR Pavillon'!$Q$9:$Q$168)+SUMIF('Kalk UHR Mensa'!$F$9:$F$168,C16,'Kalk UHR Mensa'!$Q$9:$Q$168)+SUMIF('Kalk UHR Turnhalle'!$F$9:$F$168,C16,'Kalk UHR Turnhalle'!$Q$9:$Q$168)+SUMIF('Kalk UHR OGTS'!$F$9:$F$168,C16,'Kalk UHR OGTS'!$Q$9:$Q$168)</f>
        <v>0</v>
      </c>
    </row>
    <row r="17" spans="1:9" ht="36.6" customHeight="1" x14ac:dyDescent="0.25">
      <c r="A17" s="210" t="s">
        <v>29</v>
      </c>
      <c r="B17" s="207" t="s">
        <v>141</v>
      </c>
      <c r="C17" s="207" t="str">
        <f t="shared" ref="C17" si="4">CONCATENATE(A17," ",B17)</f>
        <v>F W3</v>
      </c>
      <c r="D17" s="211" t="s">
        <v>312</v>
      </c>
      <c r="E17" s="204" t="str">
        <f t="shared" ref="E17" si="5">B17</f>
        <v>W3</v>
      </c>
      <c r="F17" s="205"/>
      <c r="G17" s="218">
        <v>250</v>
      </c>
      <c r="H17" s="439">
        <v>390</v>
      </c>
      <c r="I17" s="441">
        <f>SUMIF('Kalk UHR Gym'!$F$9:$F$168,C17,'Kalk UHR Gym'!$Q$9:$Q$168)+SUMIF('Kalk UHR Pavillon'!$F$9:$F$168,C17,'Kalk UHR Pavillon'!$Q$9:$Q$168)+SUMIF('Kalk UHR Mensa'!$F$9:$F$168,C17,'Kalk UHR Mensa'!$Q$9:$Q$168)+SUMIF('Kalk UHR Turnhalle'!$F$9:$F$168,C17,'Kalk UHR Turnhalle'!$Q$9:$Q$168)+SUMIF('Kalk UHR OGTS'!$F$9:$F$168,C17,'Kalk UHR OGTS'!$Q$9:$Q$168)</f>
        <v>0</v>
      </c>
    </row>
    <row r="18" spans="1:9" ht="36.6" customHeight="1" x14ac:dyDescent="0.25">
      <c r="A18" s="210" t="s">
        <v>29</v>
      </c>
      <c r="B18" s="207" t="s">
        <v>56</v>
      </c>
      <c r="C18" s="207" t="str">
        <f t="shared" si="1"/>
        <v>F W1</v>
      </c>
      <c r="D18" s="211" t="s">
        <v>312</v>
      </c>
      <c r="E18" s="204" t="str">
        <f t="shared" si="0"/>
        <v>W1</v>
      </c>
      <c r="F18" s="205"/>
      <c r="G18" s="218">
        <v>250</v>
      </c>
      <c r="H18" s="439">
        <v>390</v>
      </c>
      <c r="I18" s="441">
        <f>SUMIF('Kalk UHR Gym'!$F$9:$F$168,C18,'Kalk UHR Gym'!$Q$9:$Q$168)+SUMIF('Kalk UHR Pavillon'!$F$9:$F$168,C18,'Kalk UHR Pavillon'!$Q$9:$Q$168)+SUMIF('Kalk UHR Mensa'!$F$9:$F$168,C18,'Kalk UHR Mensa'!$Q$9:$Q$168)+SUMIF('Kalk UHR Turnhalle'!$F$9:$F$168,C18,'Kalk UHR Turnhalle'!$Q$9:$Q$168)+SUMIF('Kalk UHR OGTS'!$F$9:$F$168,C18,'Kalk UHR OGTS'!$Q$9:$Q$168)</f>
        <v>0</v>
      </c>
    </row>
    <row r="19" spans="1:9" ht="39" customHeight="1" x14ac:dyDescent="0.25">
      <c r="A19" s="210" t="s">
        <v>30</v>
      </c>
      <c r="B19" s="207" t="s">
        <v>140</v>
      </c>
      <c r="C19" s="207" t="str">
        <f t="shared" si="1"/>
        <v>G W5</v>
      </c>
      <c r="D19" s="211" t="s">
        <v>794</v>
      </c>
      <c r="E19" s="204" t="str">
        <f t="shared" si="0"/>
        <v>W5</v>
      </c>
      <c r="F19" s="205"/>
      <c r="G19" s="218">
        <v>120</v>
      </c>
      <c r="H19" s="439">
        <v>200</v>
      </c>
      <c r="I19" s="441">
        <f>SUMIF('Kalk UHR Gym'!$F$9:$F$168,C19,'Kalk UHR Gym'!$Q$9:$Q$168)+SUMIF('Kalk UHR Pavillon'!$F$9:$F$168,C19,'Kalk UHR Pavillon'!$Q$9:$Q$168)+SUMIF('Kalk UHR Mensa'!$F$9:$F$168,C19,'Kalk UHR Mensa'!$Q$9:$Q$168)+SUMIF('Kalk UHR Turnhalle'!$F$9:$F$168,C19,'Kalk UHR Turnhalle'!$Q$9:$Q$168)+SUMIF('Kalk UHR OGTS'!$F$9:$F$168,C19,'Kalk UHR OGTS'!$Q$9:$Q$168)</f>
        <v>0</v>
      </c>
    </row>
    <row r="20" spans="1:9" ht="39" customHeight="1" x14ac:dyDescent="0.25">
      <c r="A20" s="210" t="s">
        <v>30</v>
      </c>
      <c r="B20" s="207" t="s">
        <v>141</v>
      </c>
      <c r="C20" s="207" t="str">
        <f t="shared" ref="C20" si="6">CONCATENATE(A20," ",B20)</f>
        <v>G W3</v>
      </c>
      <c r="D20" s="211" t="s">
        <v>794</v>
      </c>
      <c r="E20" s="204" t="str">
        <f t="shared" ref="E20" si="7">B20</f>
        <v>W3</v>
      </c>
      <c r="F20" s="205"/>
      <c r="G20" s="218">
        <v>110</v>
      </c>
      <c r="H20" s="439">
        <v>170</v>
      </c>
      <c r="I20" s="441">
        <f>SUMIF('Kalk UHR Gym'!$F$9:$F$168,C20,'Kalk UHR Gym'!$Q$9:$Q$168)+SUMIF('Kalk UHR Pavillon'!$F$9:$F$168,C20,'Kalk UHR Pavillon'!$Q$9:$Q$168)+SUMIF('Kalk UHR Mensa'!$F$9:$F$168,C20,'Kalk UHR Mensa'!$Q$9:$Q$168)+SUMIF('Kalk UHR Turnhalle'!$F$9:$F$168,C20,'Kalk UHR Turnhalle'!$Q$9:$Q$168)+SUMIF('Kalk UHR OGTS'!$F$9:$F$168,C20,'Kalk UHR OGTS'!$Q$9:$Q$168)</f>
        <v>0</v>
      </c>
    </row>
    <row r="21" spans="1:9" ht="39" customHeight="1" x14ac:dyDescent="0.25">
      <c r="A21" s="210" t="s">
        <v>30</v>
      </c>
      <c r="B21" s="207" t="s">
        <v>56</v>
      </c>
      <c r="C21" s="207" t="str">
        <f t="shared" si="1"/>
        <v>G W1</v>
      </c>
      <c r="D21" s="211" t="s">
        <v>794</v>
      </c>
      <c r="E21" s="204" t="str">
        <f t="shared" si="0"/>
        <v>W1</v>
      </c>
      <c r="F21" s="205"/>
      <c r="G21" s="218">
        <v>110</v>
      </c>
      <c r="H21" s="439">
        <v>170</v>
      </c>
      <c r="I21" s="441">
        <f>SUMIF('Kalk UHR Gym'!$F$9:$F$168,C21,'Kalk UHR Gym'!$Q$9:$Q$168)+SUMIF('Kalk UHR Pavillon'!$F$9:$F$168,C21,'Kalk UHR Pavillon'!$Q$9:$Q$168)+SUMIF('Kalk UHR Mensa'!$F$9:$F$168,C21,'Kalk UHR Mensa'!$Q$9:$Q$168)+SUMIF('Kalk UHR Turnhalle'!$F$9:$F$168,C21,'Kalk UHR Turnhalle'!$Q$9:$Q$168)+SUMIF('Kalk UHR OGTS'!$F$9:$F$168,C21,'Kalk UHR OGTS'!$Q$9:$Q$168)</f>
        <v>0</v>
      </c>
    </row>
    <row r="22" spans="1:9" ht="36.6" customHeight="1" x14ac:dyDescent="0.25">
      <c r="A22" s="210" t="s">
        <v>31</v>
      </c>
      <c r="B22" s="207" t="s">
        <v>140</v>
      </c>
      <c r="C22" s="207" t="str">
        <f t="shared" si="1"/>
        <v>H W5</v>
      </c>
      <c r="D22" s="211" t="s">
        <v>19</v>
      </c>
      <c r="E22" s="204" t="str">
        <f t="shared" si="0"/>
        <v>W5</v>
      </c>
      <c r="F22" s="205"/>
      <c r="G22" s="218">
        <v>170</v>
      </c>
      <c r="H22" s="439">
        <v>230</v>
      </c>
      <c r="I22" s="441">
        <f>SUMIF('Kalk UHR Gym'!$F$9:$F$168,C22,'Kalk UHR Gym'!$Q$9:$Q$168)+SUMIF('Kalk UHR Pavillon'!$F$9:$F$168,C22,'Kalk UHR Pavillon'!$Q$9:$Q$168)+SUMIF('Kalk UHR Mensa'!$F$9:$F$168,C22,'Kalk UHR Mensa'!$Q$9:$Q$168)+SUMIF('Kalk UHR Turnhalle'!$F$9:$F$168,C22,'Kalk UHR Turnhalle'!$Q$9:$Q$168)+SUMIF('Kalk UHR OGTS'!$F$9:$F$168,C22,'Kalk UHR OGTS'!$Q$9:$Q$168)</f>
        <v>0</v>
      </c>
    </row>
    <row r="23" spans="1:9" ht="36.6" customHeight="1" x14ac:dyDescent="0.25">
      <c r="A23" s="210" t="s">
        <v>31</v>
      </c>
      <c r="B23" s="207" t="s">
        <v>141</v>
      </c>
      <c r="C23" s="207" t="str">
        <f t="shared" ref="C23" si="8">CONCATENATE(A23," ",B23)</f>
        <v>H W3</v>
      </c>
      <c r="D23" s="211" t="s">
        <v>19</v>
      </c>
      <c r="E23" s="204" t="str">
        <f t="shared" ref="E23" si="9">B23</f>
        <v>W3</v>
      </c>
      <c r="F23" s="205"/>
      <c r="G23" s="218">
        <v>170</v>
      </c>
      <c r="H23" s="439">
        <v>230</v>
      </c>
      <c r="I23" s="441">
        <f>SUMIF('Kalk UHR Gym'!$F$9:$F$168,C23,'Kalk UHR Gym'!$Q$9:$Q$168)+SUMIF('Kalk UHR Pavillon'!$F$9:$F$168,C23,'Kalk UHR Pavillon'!$Q$9:$Q$168)+SUMIF('Kalk UHR Mensa'!$F$9:$F$168,C23,'Kalk UHR Mensa'!$Q$9:$Q$168)+SUMIF('Kalk UHR Turnhalle'!$F$9:$F$168,C23,'Kalk UHR Turnhalle'!$Q$9:$Q$168)+SUMIF('Kalk UHR OGTS'!$F$9:$F$168,C23,'Kalk UHR OGTS'!$Q$9:$Q$168)</f>
        <v>0</v>
      </c>
    </row>
    <row r="24" spans="1:9" ht="36.6" customHeight="1" x14ac:dyDescent="0.25">
      <c r="A24" s="210" t="s">
        <v>32</v>
      </c>
      <c r="B24" s="207" t="s">
        <v>140</v>
      </c>
      <c r="C24" s="207" t="str">
        <f t="shared" si="1"/>
        <v>K W5</v>
      </c>
      <c r="D24" s="211" t="s">
        <v>147</v>
      </c>
      <c r="E24" s="204" t="str">
        <f t="shared" si="0"/>
        <v>W5</v>
      </c>
      <c r="F24" s="205"/>
      <c r="G24" s="218">
        <v>70</v>
      </c>
      <c r="H24" s="439">
        <v>130</v>
      </c>
      <c r="I24" s="441">
        <f>SUMIF('Kalk UHR Gym'!$F$9:$F$168,C24,'Kalk UHR Gym'!$Q$9:$Q$168)+SUMIF('Kalk UHR Pavillon'!$F$9:$F$168,C24,'Kalk UHR Pavillon'!$Q$9:$Q$168)+SUMIF('Kalk UHR Mensa'!$F$9:$F$168,C24,'Kalk UHR Mensa'!$Q$9:$Q$168)+SUMIF('Kalk UHR Turnhalle'!$F$9:$F$168,C24,'Kalk UHR Turnhalle'!$Q$9:$Q$168)+SUMIF('Kalk UHR OGTS'!$F$9:$F$168,C24,'Kalk UHR OGTS'!$Q$9:$Q$168)</f>
        <v>0</v>
      </c>
    </row>
    <row r="25" spans="1:9" ht="36" customHeight="1" x14ac:dyDescent="0.25">
      <c r="A25" s="210" t="s">
        <v>32</v>
      </c>
      <c r="B25" s="207" t="s">
        <v>143</v>
      </c>
      <c r="C25" s="207" t="str">
        <f t="shared" si="1"/>
        <v>K W2</v>
      </c>
      <c r="D25" s="211" t="s">
        <v>793</v>
      </c>
      <c r="E25" s="204" t="str">
        <f t="shared" si="0"/>
        <v>W2</v>
      </c>
      <c r="F25" s="205"/>
      <c r="G25" s="218">
        <v>200</v>
      </c>
      <c r="H25" s="439">
        <v>280</v>
      </c>
      <c r="I25" s="441">
        <f>SUMIF('Kalk UHR Gym'!$F$9:$F$168,C25,'Kalk UHR Gym'!$Q$9:$Q$168)+SUMIF('Kalk UHR Pavillon'!$F$9:$F$168,C25,'Kalk UHR Pavillon'!$Q$9:$Q$168)+SUMIF('Kalk UHR Mensa'!$F$9:$F$168,C25,'Kalk UHR Mensa'!$Q$9:$Q$168)+SUMIF('Kalk UHR Turnhalle'!$F$9:$F$168,C25,'Kalk UHR Turnhalle'!$Q$9:$Q$168)+SUMIF('Kalk UHR OGTS'!$F$9:$F$168,C25,'Kalk UHR OGTS'!$Q$9:$Q$168)</f>
        <v>0</v>
      </c>
    </row>
    <row r="26" spans="1:9" ht="39" customHeight="1" x14ac:dyDescent="0.25">
      <c r="A26" s="210" t="s">
        <v>33</v>
      </c>
      <c r="B26" s="207" t="s">
        <v>56</v>
      </c>
      <c r="C26" s="207" t="str">
        <f t="shared" ref="C26" si="10">CONCATENATE(A26," ",B26)</f>
        <v>L W1</v>
      </c>
      <c r="D26" s="211" t="s">
        <v>792</v>
      </c>
      <c r="E26" s="204" t="str">
        <f t="shared" ref="E26" si="11">B26</f>
        <v>W1</v>
      </c>
      <c r="F26" s="205"/>
      <c r="G26" s="218">
        <v>220</v>
      </c>
      <c r="H26" s="439">
        <v>350</v>
      </c>
      <c r="I26" s="441">
        <f>SUMIF('Kalk UHR Gym'!$F$9:$F$168,C26,'Kalk UHR Gym'!$Q$9:$Q$168)+SUMIF('Kalk UHR Pavillon'!$F$9:$F$168,C26,'Kalk UHR Pavillon'!$Q$9:$Q$168)+SUMIF('Kalk UHR Mensa'!$F$9:$F$168,C26,'Kalk UHR Mensa'!$Q$9:$Q$168)+SUMIF('Kalk UHR Turnhalle'!$F$9:$F$168,C26,'Kalk UHR Turnhalle'!$Q$9:$Q$168)+SUMIF('Kalk UHR OGTS'!$F$9:$F$168,C26,'Kalk UHR OGTS'!$Q$9:$Q$168)</f>
        <v>0</v>
      </c>
    </row>
    <row r="27" spans="1:9" ht="39" customHeight="1" x14ac:dyDescent="0.25">
      <c r="A27" s="210" t="s">
        <v>33</v>
      </c>
      <c r="B27" s="207" t="s">
        <v>57</v>
      </c>
      <c r="C27" s="207" t="str">
        <f t="shared" si="1"/>
        <v>L M1</v>
      </c>
      <c r="D27" s="211" t="s">
        <v>792</v>
      </c>
      <c r="E27" s="204" t="str">
        <f t="shared" si="0"/>
        <v>M1</v>
      </c>
      <c r="F27" s="205"/>
      <c r="G27" s="218">
        <v>220</v>
      </c>
      <c r="H27" s="439">
        <v>350</v>
      </c>
      <c r="I27" s="441">
        <f>SUMIF('Kalk UHR Gym'!$F$9:$F$168,C27,'Kalk UHR Gym'!$Q$9:$Q$168)+SUMIF('Kalk UHR Pavillon'!$F$9:$F$168,C27,'Kalk UHR Pavillon'!$Q$9:$Q$168)+SUMIF('Kalk UHR Mensa'!$F$9:$F$168,C27,'Kalk UHR Mensa'!$Q$9:$Q$168)+SUMIF('Kalk UHR Turnhalle'!$F$9:$F$168,C27,'Kalk UHR Turnhalle'!$Q$9:$Q$168)+SUMIF('Kalk UHR OGTS'!$F$9:$F$168,C27,'Kalk UHR OGTS'!$Q$9:$Q$168)</f>
        <v>0</v>
      </c>
    </row>
    <row r="28" spans="1:9" ht="39" customHeight="1" x14ac:dyDescent="0.25">
      <c r="A28" s="210" t="s">
        <v>33</v>
      </c>
      <c r="B28" s="207" t="s">
        <v>90</v>
      </c>
      <c r="C28" s="207" t="str">
        <f t="shared" si="1"/>
        <v>L J1</v>
      </c>
      <c r="D28" s="211" t="s">
        <v>792</v>
      </c>
      <c r="E28" s="204" t="str">
        <f t="shared" si="0"/>
        <v>J1</v>
      </c>
      <c r="F28" s="205"/>
      <c r="G28" s="218">
        <v>200</v>
      </c>
      <c r="H28" s="439">
        <v>320</v>
      </c>
      <c r="I28" s="441">
        <f>SUMIF('Kalk UHR Gym'!$F$9:$F$168,C28,'Kalk UHR Gym'!$Q$9:$Q$168)+SUMIF('Kalk UHR Pavillon'!$F$9:$F$168,C28,'Kalk UHR Pavillon'!$Q$9:$Q$168)+SUMIF('Kalk UHR Mensa'!$F$9:$F$168,C28,'Kalk UHR Mensa'!$Q$9:$Q$168)+SUMIF('Kalk UHR Turnhalle'!$F$9:$F$168,C28,'Kalk UHR Turnhalle'!$Q$9:$Q$168)+SUMIF('Kalk UHR OGTS'!$F$9:$F$168,C28,'Kalk UHR OGTS'!$Q$9:$Q$168)</f>
        <v>0</v>
      </c>
    </row>
    <row r="29" spans="1:9" ht="39" customHeight="1" x14ac:dyDescent="0.25">
      <c r="A29" s="210" t="s">
        <v>33</v>
      </c>
      <c r="B29" s="207" t="s">
        <v>88</v>
      </c>
      <c r="C29" s="207" t="str">
        <f t="shared" si="1"/>
        <v>L J4</v>
      </c>
      <c r="D29" s="211" t="s">
        <v>792</v>
      </c>
      <c r="E29" s="204" t="str">
        <f t="shared" si="0"/>
        <v>J4</v>
      </c>
      <c r="F29" s="205"/>
      <c r="G29" s="218">
        <v>200</v>
      </c>
      <c r="H29" s="439">
        <v>320</v>
      </c>
      <c r="I29" s="441">
        <f>SUMIF('Kalk UHR Gym'!$F$9:$F$168,C29,'Kalk UHR Gym'!$Q$9:$Q$168)+SUMIF('Kalk UHR Pavillon'!$F$9:$F$168,C29,'Kalk UHR Pavillon'!$Q$9:$Q$168)+SUMIF('Kalk UHR Mensa'!$F$9:$F$168,C29,'Kalk UHR Mensa'!$Q$9:$Q$168)+SUMIF('Kalk UHR Turnhalle'!$F$9:$F$168,C29,'Kalk UHR Turnhalle'!$Q$9:$Q$168)+SUMIF('Kalk UHR OGTS'!$F$9:$F$168,C29,'Kalk UHR OGTS'!$Q$9:$Q$168)</f>
        <v>0</v>
      </c>
    </row>
    <row r="30" spans="1:9" ht="39" customHeight="1" x14ac:dyDescent="0.25">
      <c r="A30" s="210" t="s">
        <v>212</v>
      </c>
      <c r="B30" s="207" t="s">
        <v>140</v>
      </c>
      <c r="C30" s="207" t="str">
        <f t="shared" si="1"/>
        <v>M W5</v>
      </c>
      <c r="D30" s="211" t="s">
        <v>499</v>
      </c>
      <c r="E30" s="204" t="str">
        <f t="shared" si="0"/>
        <v>W5</v>
      </c>
      <c r="F30" s="205"/>
      <c r="G30" s="218">
        <v>120</v>
      </c>
      <c r="H30" s="439">
        <v>200</v>
      </c>
      <c r="I30" s="441">
        <f>SUMIF('Kalk UHR Gym'!$F$9:$F$168,C30,'Kalk UHR Gym'!$Q$9:$Q$168)+SUMIF('Kalk UHR Pavillon'!$F$9:$F$168,C30,'Kalk UHR Pavillon'!$Q$9:$Q$168)+SUMIF('Kalk UHR Mensa'!$F$9:$F$168,C30,'Kalk UHR Mensa'!$Q$9:$Q$168)+SUMIF('Kalk UHR Turnhalle'!$F$9:$F$168,C30,'Kalk UHR Turnhalle'!$Q$9:$Q$168)+SUMIF('Kalk UHR OGTS'!$F$9:$F$168,C30,'Kalk UHR OGTS'!$Q$9:$Q$168)</f>
        <v>0</v>
      </c>
    </row>
    <row r="31" spans="1:9" ht="37.200000000000003" customHeight="1" x14ac:dyDescent="0.25">
      <c r="A31" s="210" t="s">
        <v>503</v>
      </c>
      <c r="B31" s="207" t="s">
        <v>141</v>
      </c>
      <c r="C31" s="207" t="str">
        <f t="shared" ref="C31" si="12">CONCATENATE(A31," ",B31)</f>
        <v>NT W3</v>
      </c>
      <c r="D31" s="211" t="s">
        <v>374</v>
      </c>
      <c r="E31" s="204" t="str">
        <f t="shared" ref="E31" si="13">B31</f>
        <v>W3</v>
      </c>
      <c r="F31" s="205"/>
      <c r="G31" s="218">
        <v>300</v>
      </c>
      <c r="H31" s="439">
        <v>800</v>
      </c>
      <c r="I31" s="441">
        <f>SUMIF('Kalk UHR Gym'!$F$9:$F$168,C31,'Kalk UHR Gym'!$Q$9:$Q$168)+SUMIF('Kalk UHR Pavillon'!$F$9:$F$168,C31,'Kalk UHR Pavillon'!$Q$9:$Q$168)+SUMIF('Kalk UHR Mensa'!$F$9:$F$168,C31,'Kalk UHR Mensa'!$Q$9:$Q$168)+SUMIF('Kalk UHR Turnhalle'!$F$9:$F$168,C31,'Kalk UHR Turnhalle'!$Q$9:$Q$168)+SUMIF('Kalk UHR OGTS'!$F$9:$F$168,C31,'Kalk UHR OGTS'!$Q$9:$Q$168)</f>
        <v>0</v>
      </c>
    </row>
    <row r="32" spans="1:9" ht="39" customHeight="1" x14ac:dyDescent="0.25">
      <c r="A32" s="210" t="s">
        <v>502</v>
      </c>
      <c r="B32" s="207" t="s">
        <v>141</v>
      </c>
      <c r="C32" s="207" t="str">
        <f t="shared" ref="C32:C33" si="14">CONCATENATE(A32," ",B32)</f>
        <v>NG W3</v>
      </c>
      <c r="D32" s="211" t="s">
        <v>504</v>
      </c>
      <c r="E32" s="204" t="str">
        <f t="shared" ref="E32:E33" si="15">B32</f>
        <v>W3</v>
      </c>
      <c r="F32" s="205"/>
      <c r="G32" s="218">
        <v>250</v>
      </c>
      <c r="H32" s="439">
        <v>400</v>
      </c>
      <c r="I32" s="441">
        <f>SUMIF('Kalk UHR Gym'!$F$9:$F$168,C32,'Kalk UHR Gym'!$Q$9:$Q$168)+SUMIF('Kalk UHR Pavillon'!$F$9:$F$168,C32,'Kalk UHR Pavillon'!$Q$9:$Q$168)+SUMIF('Kalk UHR Mensa'!$F$9:$F$168,C32,'Kalk UHR Mensa'!$Q$9:$Q$168)+SUMIF('Kalk UHR Turnhalle'!$F$9:$F$168,C32,'Kalk UHR Turnhalle'!$Q$9:$Q$168)+SUMIF('Kalk UHR OGTS'!$F$9:$F$168,C32,'Kalk UHR OGTS'!$Q$9:$Q$168)</f>
        <v>0</v>
      </c>
    </row>
    <row r="33" spans="1:9" ht="39" customHeight="1" x14ac:dyDescent="0.25">
      <c r="A33" s="210" t="s">
        <v>34</v>
      </c>
      <c r="B33" s="207" t="s">
        <v>140</v>
      </c>
      <c r="C33" s="207" t="str">
        <f t="shared" si="14"/>
        <v>S W5</v>
      </c>
      <c r="D33" s="211" t="s">
        <v>148</v>
      </c>
      <c r="E33" s="204" t="str">
        <f t="shared" si="15"/>
        <v>W5</v>
      </c>
      <c r="F33" s="205"/>
      <c r="G33" s="218">
        <v>50</v>
      </c>
      <c r="H33" s="439">
        <v>80</v>
      </c>
      <c r="I33" s="441">
        <f>SUMIF('Kalk UHR Gym'!$F$9:$F$168,C33,'Kalk UHR Gym'!$Q$9:$Q$168)+SUMIF('Kalk UHR Pavillon'!$F$9:$F$168,C33,'Kalk UHR Pavillon'!$Q$9:$Q$168)+SUMIF('Kalk UHR Mensa'!$F$9:$F$168,C33,'Kalk UHR Mensa'!$Q$9:$Q$168)+SUMIF('Kalk UHR Turnhalle'!$F$9:$F$168,C33,'Kalk UHR Turnhalle'!$Q$9:$Q$168)+SUMIF('Kalk UHR OGTS'!$F$9:$F$168,C33,'Kalk UHR OGTS'!$Q$9:$Q$168)</f>
        <v>0</v>
      </c>
    </row>
    <row r="34" spans="1:9" ht="39" customHeight="1" x14ac:dyDescent="0.25">
      <c r="A34" s="210" t="s">
        <v>34</v>
      </c>
      <c r="B34" s="207" t="s">
        <v>56</v>
      </c>
      <c r="C34" s="207" t="str">
        <f t="shared" si="1"/>
        <v>S W1</v>
      </c>
      <c r="D34" s="211" t="s">
        <v>148</v>
      </c>
      <c r="E34" s="204" t="str">
        <f t="shared" si="0"/>
        <v>W1</v>
      </c>
      <c r="F34" s="205"/>
      <c r="G34" s="218">
        <v>50</v>
      </c>
      <c r="H34" s="439">
        <v>80</v>
      </c>
      <c r="I34" s="441">
        <f>SUMIF('Kalk UHR Gym'!$F$9:$F$168,C34,'Kalk UHR Gym'!$Q$9:$Q$168)+SUMIF('Kalk UHR Pavillon'!$F$9:$F$168,C34,'Kalk UHR Pavillon'!$Q$9:$Q$168)+SUMIF('Kalk UHR Mensa'!$F$9:$F$168,C34,'Kalk UHR Mensa'!$Q$9:$Q$168)+SUMIF('Kalk UHR Turnhalle'!$F$9:$F$168,C34,'Kalk UHR Turnhalle'!$Q$9:$Q$168)+SUMIF('Kalk UHR OGTS'!$F$9:$F$168,C34,'Kalk UHR OGTS'!$Q$9:$Q$168)</f>
        <v>0</v>
      </c>
    </row>
    <row r="35" spans="1:9" ht="39" customHeight="1" x14ac:dyDescent="0.25">
      <c r="A35" s="210" t="s">
        <v>35</v>
      </c>
      <c r="B35" s="207" t="s">
        <v>140</v>
      </c>
      <c r="C35" s="207" t="str">
        <f t="shared" si="1"/>
        <v>T W5</v>
      </c>
      <c r="D35" s="211" t="s">
        <v>780</v>
      </c>
      <c r="E35" s="204" t="str">
        <f t="shared" si="0"/>
        <v>W5</v>
      </c>
      <c r="F35" s="205"/>
      <c r="G35" s="218">
        <v>150</v>
      </c>
      <c r="H35" s="439">
        <v>210</v>
      </c>
      <c r="I35" s="441">
        <f>SUMIF('Kalk UHR Gym'!$F$9:$F$168,C35,'Kalk UHR Gym'!$Q$9:$Q$168)+SUMIF('Kalk UHR Pavillon'!$F$9:$F$168,C35,'Kalk UHR Pavillon'!$Q$9:$Q$168)+SUMIF('Kalk UHR Mensa'!$F$9:$F$168,C35,'Kalk UHR Mensa'!$Q$9:$Q$168)+SUMIF('Kalk UHR Turnhalle'!$F$9:$F$168,C35,'Kalk UHR Turnhalle'!$Q$9:$Q$168)+SUMIF('Kalk UHR OGTS'!$F$9:$F$168,C35,'Kalk UHR OGTS'!$Q$9:$Q$168)</f>
        <v>0</v>
      </c>
    </row>
    <row r="36" spans="1:9" ht="39" customHeight="1" x14ac:dyDescent="0.25">
      <c r="A36" s="210" t="s">
        <v>35</v>
      </c>
      <c r="B36" s="207" t="s">
        <v>141</v>
      </c>
      <c r="C36" s="207" t="str">
        <f t="shared" ref="C36" si="16">CONCATENATE(A36," ",B36)</f>
        <v>T W3</v>
      </c>
      <c r="D36" s="211" t="s">
        <v>780</v>
      </c>
      <c r="E36" s="204" t="str">
        <f t="shared" ref="E36" si="17">B36</f>
        <v>W3</v>
      </c>
      <c r="F36" s="205"/>
      <c r="G36" s="218">
        <v>135</v>
      </c>
      <c r="H36" s="439">
        <v>190</v>
      </c>
      <c r="I36" s="441">
        <f>SUMIF('Kalk UHR Gym'!$F$9:$F$168,C36,'Kalk UHR Gym'!$Q$9:$Q$168)+SUMIF('Kalk UHR Pavillon'!$F$9:$F$168,C36,'Kalk UHR Pavillon'!$Q$9:$Q$168)+SUMIF('Kalk UHR Mensa'!$F$9:$F$168,C36,'Kalk UHR Mensa'!$Q$9:$Q$168)+SUMIF('Kalk UHR Turnhalle'!$F$9:$F$168,C36,'Kalk UHR Turnhalle'!$Q$9:$Q$168)+SUMIF('Kalk UHR OGTS'!$F$9:$F$168,C36,'Kalk UHR OGTS'!$Q$9:$Q$168)</f>
        <v>0</v>
      </c>
    </row>
    <row r="37" spans="1:9" ht="39" customHeight="1" x14ac:dyDescent="0.25">
      <c r="A37" s="210" t="s">
        <v>35</v>
      </c>
      <c r="B37" s="207" t="s">
        <v>56</v>
      </c>
      <c r="C37" s="207" t="str">
        <f t="shared" si="1"/>
        <v>T W1</v>
      </c>
      <c r="D37" s="211" t="s">
        <v>780</v>
      </c>
      <c r="E37" s="204" t="str">
        <f t="shared" si="0"/>
        <v>W1</v>
      </c>
      <c r="F37" s="205"/>
      <c r="G37" s="218">
        <v>135</v>
      </c>
      <c r="H37" s="439">
        <v>190</v>
      </c>
      <c r="I37" s="441">
        <f>SUMIF('Kalk UHR Gym'!$F$9:$F$168,C37,'Kalk UHR Gym'!$Q$9:$Q$168)+SUMIF('Kalk UHR Pavillon'!$F$9:$F$168,C37,'Kalk UHR Pavillon'!$Q$9:$Q$168)+SUMIF('Kalk UHR Mensa'!$F$9:$F$168,C37,'Kalk UHR Mensa'!$Q$9:$Q$168)+SUMIF('Kalk UHR Turnhalle'!$F$9:$F$168,C37,'Kalk UHR Turnhalle'!$Q$9:$Q$168)+SUMIF('Kalk UHR OGTS'!$F$9:$F$168,C37,'Kalk UHR OGTS'!$Q$9:$Q$168)</f>
        <v>0</v>
      </c>
    </row>
    <row r="38" spans="1:9" ht="39" customHeight="1" x14ac:dyDescent="0.25">
      <c r="A38" s="210" t="s">
        <v>35</v>
      </c>
      <c r="B38" s="207" t="s">
        <v>57</v>
      </c>
      <c r="C38" s="207" t="str">
        <f t="shared" si="1"/>
        <v>T M1</v>
      </c>
      <c r="D38" s="211" t="s">
        <v>780</v>
      </c>
      <c r="E38" s="204" t="str">
        <f t="shared" si="0"/>
        <v>M1</v>
      </c>
      <c r="F38" s="205"/>
      <c r="G38" s="218">
        <v>125</v>
      </c>
      <c r="H38" s="439">
        <v>185</v>
      </c>
      <c r="I38" s="441">
        <f>SUMIF('Kalk UHR Gym'!$F$9:$F$168,C38,'Kalk UHR Gym'!$Q$9:$Q$168)+SUMIF('Kalk UHR Pavillon'!$F$9:$F$168,C38,'Kalk UHR Pavillon'!$Q$9:$Q$168)+SUMIF('Kalk UHR Mensa'!$F$9:$F$168,C38,'Kalk UHR Mensa'!$Q$9:$Q$168)+SUMIF('Kalk UHR Turnhalle'!$F$9:$F$168,C38,'Kalk UHR Turnhalle'!$Q$9:$Q$168)+SUMIF('Kalk UHR OGTS'!$F$9:$F$168,C38,'Kalk UHR OGTS'!$Q$9:$Q$168)</f>
        <v>0</v>
      </c>
    </row>
    <row r="39" spans="1:9" ht="39" customHeight="1" x14ac:dyDescent="0.25">
      <c r="A39" s="321" t="s">
        <v>36</v>
      </c>
      <c r="B39" s="322" t="s">
        <v>140</v>
      </c>
      <c r="C39" s="322" t="str">
        <f t="shared" si="1"/>
        <v>U W5</v>
      </c>
      <c r="D39" s="211" t="s">
        <v>20</v>
      </c>
      <c r="E39" s="204" t="str">
        <f t="shared" si="0"/>
        <v>W5</v>
      </c>
      <c r="F39" s="205"/>
      <c r="G39" s="218">
        <v>180</v>
      </c>
      <c r="H39" s="439">
        <v>240</v>
      </c>
      <c r="I39" s="441">
        <f>SUMIF('Kalk UHR Gym'!$F$9:$F$168,C39,'Kalk UHR Gym'!$Q$9:$Q$168)+SUMIF('Kalk UHR Pavillon'!$F$9:$F$168,C39,'Kalk UHR Pavillon'!$Q$9:$Q$168)+SUMIF('Kalk UHR Mensa'!$F$9:$F$168,C39,'Kalk UHR Mensa'!$Q$9:$Q$168)+SUMIF('Kalk UHR Turnhalle'!$F$9:$F$168,C39,'Kalk UHR Turnhalle'!$Q$9:$Q$168)+SUMIF('Kalk UHR OGTS'!$F$9:$F$168,C39,'Kalk UHR OGTS'!$Q$9:$Q$168)</f>
        <v>0</v>
      </c>
    </row>
    <row r="40" spans="1:9" ht="39" customHeight="1" x14ac:dyDescent="0.25">
      <c r="A40" s="210" t="s">
        <v>213</v>
      </c>
      <c r="B40" s="207" t="s">
        <v>56</v>
      </c>
      <c r="C40" s="207" t="str">
        <f t="shared" si="1"/>
        <v>V W1</v>
      </c>
      <c r="D40" s="211" t="s">
        <v>214</v>
      </c>
      <c r="E40" s="204" t="str">
        <f t="shared" si="0"/>
        <v>W1</v>
      </c>
      <c r="F40" s="205"/>
      <c r="G40" s="218">
        <v>175</v>
      </c>
      <c r="H40" s="439">
        <v>230</v>
      </c>
      <c r="I40" s="441">
        <f>SUMIF('Kalk UHR Gym'!$F$9:$F$168,C40,'Kalk UHR Gym'!$Q$9:$Q$168)+SUMIF('Kalk UHR Pavillon'!$F$9:$F$168,C40,'Kalk UHR Pavillon'!$Q$9:$Q$168)+SUMIF('Kalk UHR Mensa'!$F$9:$F$168,C40,'Kalk UHR Mensa'!$Q$9:$Q$168)+SUMIF('Kalk UHR Turnhalle'!$F$9:$F$168,C40,'Kalk UHR Turnhalle'!$Q$9:$Q$168)+SUMIF('Kalk UHR OGTS'!$F$9:$F$168,C40,'Kalk UHR OGTS'!$Q$9:$Q$168)</f>
        <v>0</v>
      </c>
    </row>
    <row r="41" spans="1:9" ht="39" customHeight="1" x14ac:dyDescent="0.25">
      <c r="A41" s="210" t="s">
        <v>37</v>
      </c>
      <c r="B41" s="207" t="s">
        <v>56</v>
      </c>
      <c r="C41" s="207" t="str">
        <f t="shared" si="1"/>
        <v>W W1</v>
      </c>
      <c r="D41" s="211" t="s">
        <v>151</v>
      </c>
      <c r="E41" s="204" t="str">
        <f t="shared" si="0"/>
        <v>W1</v>
      </c>
      <c r="F41" s="205"/>
      <c r="G41" s="218">
        <v>175</v>
      </c>
      <c r="H41" s="439">
        <v>210</v>
      </c>
      <c r="I41" s="441">
        <f>SUMIF('Kalk UHR Gym'!$F$9:$F$168,C41,'Kalk UHR Gym'!$Q$9:$Q$168)+SUMIF('Kalk UHR Pavillon'!$F$9:$F$168,C41,'Kalk UHR Pavillon'!$Q$9:$Q$168)+SUMIF('Kalk UHR Mensa'!$F$9:$F$168,C41,'Kalk UHR Mensa'!$Q$9:$Q$168)+SUMIF('Kalk UHR Turnhalle'!$F$9:$F$168,C41,'Kalk UHR Turnhalle'!$Q$9:$Q$168)+SUMIF('Kalk UHR OGTS'!$F$9:$F$168,C41,'Kalk UHR OGTS'!$Q$9:$Q$168)</f>
        <v>0</v>
      </c>
    </row>
    <row r="42" spans="1:9" ht="39" customHeight="1" x14ac:dyDescent="0.25">
      <c r="A42" s="210" t="s">
        <v>37</v>
      </c>
      <c r="B42" s="207" t="s">
        <v>141</v>
      </c>
      <c r="C42" s="207" t="str">
        <f t="shared" ref="C42" si="18">CONCATENATE(A42," ",B42)</f>
        <v>W W3</v>
      </c>
      <c r="D42" s="211" t="s">
        <v>887</v>
      </c>
      <c r="E42" s="204" t="str">
        <f t="shared" ref="E42" si="19">B42</f>
        <v>W3</v>
      </c>
      <c r="F42" s="205"/>
      <c r="G42" s="218">
        <v>175</v>
      </c>
      <c r="H42" s="439">
        <v>230</v>
      </c>
      <c r="I42" s="441">
        <f>SUMIF('Kalk UHR Gym'!$F$9:$F$168,C42,'Kalk UHR Gym'!$Q$9:$Q$168)+SUMIF('Kalk UHR Pavillon'!$F$9:$F$168,C42,'Kalk UHR Pavillon'!$Q$9:$Q$168)+SUMIF('Kalk UHR Mensa'!$F$9:$F$168,C42,'Kalk UHR Mensa'!$Q$9:$Q$168)+SUMIF('Kalk UHR Turnhalle'!$F$9:$F$168,C42,'Kalk UHR Turnhalle'!$Q$9:$Q$168)+SUMIF('Kalk UHR OGTS'!$F$9:$F$168,C42,'Kalk UHR OGTS'!$Q$9:$Q$168)</f>
        <v>0</v>
      </c>
    </row>
    <row r="43" spans="1:9" ht="39" customHeight="1" x14ac:dyDescent="0.25">
      <c r="A43" s="210" t="s">
        <v>37</v>
      </c>
      <c r="B43" s="207" t="s">
        <v>140</v>
      </c>
      <c r="C43" s="207" t="str">
        <f t="shared" si="1"/>
        <v>W W5</v>
      </c>
      <c r="D43" s="211" t="s">
        <v>887</v>
      </c>
      <c r="E43" s="204" t="str">
        <f t="shared" si="0"/>
        <v>W5</v>
      </c>
      <c r="F43" s="205"/>
      <c r="G43" s="218">
        <v>175</v>
      </c>
      <c r="H43" s="439">
        <v>230</v>
      </c>
      <c r="I43" s="441">
        <f>SUMIF('Kalk UHR Gym'!$F$9:$F$168,C43,'Kalk UHR Gym'!$Q$9:$Q$168)+SUMIF('Kalk UHR Pavillon'!$F$9:$F$168,C43,'Kalk UHR Pavillon'!$Q$9:$Q$168)+SUMIF('Kalk UHR Mensa'!$F$9:$F$168,C43,'Kalk UHR Mensa'!$Q$9:$Q$168)+SUMIF('Kalk UHR Turnhalle'!$F$9:$F$168,C43,'Kalk UHR Turnhalle'!$Q$9:$Q$168)+SUMIF('Kalk UHR OGTS'!$F$9:$F$168,C43,'Kalk UHR OGTS'!$Q$9:$Q$168)</f>
        <v>0</v>
      </c>
    </row>
    <row r="44" spans="1:9" ht="39" customHeight="1" x14ac:dyDescent="0.25">
      <c r="A44" s="210" t="s">
        <v>38</v>
      </c>
      <c r="B44" s="207" t="s">
        <v>152</v>
      </c>
      <c r="C44" s="207" t="str">
        <f>CONCATENATE(A44," ",B44)</f>
        <v>Z kR</v>
      </c>
      <c r="D44" s="211" t="s">
        <v>310</v>
      </c>
      <c r="E44" s="204" t="s">
        <v>152</v>
      </c>
      <c r="F44" s="212"/>
      <c r="G44" s="212"/>
      <c r="H44" s="212"/>
      <c r="I44" s="440"/>
    </row>
    <row r="45" spans="1:9" ht="25.2" customHeight="1" x14ac:dyDescent="0.25">
      <c r="H45" s="437" t="s">
        <v>865</v>
      </c>
      <c r="I45" s="438">
        <f>SUM(I6:I44)</f>
        <v>0</v>
      </c>
    </row>
  </sheetData>
  <sheetProtection selectLockedCells="1"/>
  <autoFilter ref="A5:I45" xr:uid="{00000000-0001-0000-0400-000000000000}"/>
  <mergeCells count="5">
    <mergeCell ref="A1:A2"/>
    <mergeCell ref="B1:D2"/>
    <mergeCell ref="G1:H1"/>
    <mergeCell ref="A4:H4"/>
    <mergeCell ref="A3:I3"/>
  </mergeCells>
  <phoneticPr fontId="0" type="noConversion"/>
  <pageMargins left="0.70866141732283472" right="0.70866141732283472" top="0.78740157480314965" bottom="0.78740157480314965" header="0.31496062992125984" footer="0.31496062992125984"/>
  <pageSetup paperSize="9" scale="50" orientation="portrait" horizontalDpi="4294967293" verticalDpi="300" r:id="rId1"/>
  <headerFooter>
    <oddHeader>&amp;CReinigung Zweckverband Gymnasium Oberhaching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6" tint="0.39997558519241921"/>
  </sheetPr>
  <dimension ref="A1:I25"/>
  <sheetViews>
    <sheetView zoomScale="90" zoomScaleNormal="90" zoomScaleSheetLayoutView="70" zoomScalePageLayoutView="60" workbookViewId="0">
      <selection activeCell="H2" sqref="H2"/>
    </sheetView>
  </sheetViews>
  <sheetFormatPr baseColWidth="10" defaultColWidth="11.44140625" defaultRowHeight="13.8" x14ac:dyDescent="0.25"/>
  <cols>
    <col min="1" max="3" width="12.6640625" style="13" customWidth="1"/>
    <col min="4" max="4" width="39.6640625" style="13" customWidth="1"/>
    <col min="5" max="5" width="15.6640625" style="13" customWidth="1"/>
    <col min="6" max="6" width="18.6640625" style="13" customWidth="1"/>
    <col min="7" max="7" width="15.33203125" style="13" customWidth="1"/>
    <col min="8" max="8" width="14.6640625" style="13" customWidth="1"/>
    <col min="9" max="9" width="18.6640625" style="13" customWidth="1"/>
    <col min="10" max="16384" width="11.44140625" style="13"/>
  </cols>
  <sheetData>
    <row r="1" spans="1:9" ht="36.75" customHeight="1" x14ac:dyDescent="0.25">
      <c r="A1" s="491" t="s">
        <v>3</v>
      </c>
      <c r="B1" s="492">
        <f>Basisinfo!E5</f>
        <v>0</v>
      </c>
      <c r="C1" s="492"/>
      <c r="D1" s="492"/>
      <c r="E1" s="203" t="s">
        <v>1</v>
      </c>
      <c r="F1" s="206">
        <f>Basisinfo!E3</f>
        <v>0</v>
      </c>
    </row>
    <row r="2" spans="1:9" ht="18" customHeight="1" x14ac:dyDescent="0.25">
      <c r="A2" s="491"/>
      <c r="B2" s="493"/>
      <c r="C2" s="493"/>
      <c r="D2" s="493"/>
      <c r="E2" s="203"/>
    </row>
    <row r="3" spans="1:9" ht="33" customHeight="1" x14ac:dyDescent="0.25">
      <c r="A3" s="479" t="s">
        <v>293</v>
      </c>
      <c r="B3" s="479"/>
      <c r="C3" s="479"/>
      <c r="D3" s="479"/>
      <c r="E3" s="479"/>
      <c r="F3" s="479"/>
      <c r="G3" s="479"/>
      <c r="H3" s="479"/>
      <c r="I3" s="479"/>
    </row>
    <row r="4" spans="1:9" ht="39" customHeight="1" thickBot="1" x14ac:dyDescent="0.3">
      <c r="A4" s="496" t="s">
        <v>284</v>
      </c>
      <c r="B4" s="496"/>
      <c r="C4" s="496"/>
      <c r="D4" s="496"/>
      <c r="E4" s="496"/>
      <c r="F4" s="496"/>
    </row>
    <row r="5" spans="1:9" ht="52.8" customHeight="1" x14ac:dyDescent="0.25">
      <c r="A5" s="208" t="s">
        <v>283</v>
      </c>
      <c r="B5" s="209" t="s">
        <v>285</v>
      </c>
      <c r="C5" s="209" t="s">
        <v>201</v>
      </c>
      <c r="D5" s="209" t="s">
        <v>138</v>
      </c>
      <c r="E5" s="209" t="s">
        <v>139</v>
      </c>
      <c r="F5" s="209" t="s">
        <v>286</v>
      </c>
      <c r="G5" s="209" t="s">
        <v>291</v>
      </c>
      <c r="H5" s="209" t="s">
        <v>292</v>
      </c>
      <c r="I5" s="378" t="s">
        <v>879</v>
      </c>
    </row>
    <row r="6" spans="1:9" ht="39" customHeight="1" x14ac:dyDescent="0.25">
      <c r="A6" s="210" t="s">
        <v>452</v>
      </c>
      <c r="B6" s="207" t="s">
        <v>90</v>
      </c>
      <c r="C6" s="207" t="str">
        <f>CONCATENATE(A6," ",B6)</f>
        <v>A J1</v>
      </c>
      <c r="D6" s="211" t="str">
        <f>VLOOKUP($A6,'Leistungswerte UHR'!$A$6:$D$44,4,FALSE)</f>
        <v>Aulen/Foyers</v>
      </c>
      <c r="E6" s="204" t="s">
        <v>90</v>
      </c>
      <c r="F6" s="205"/>
      <c r="G6" s="218">
        <v>20</v>
      </c>
      <c r="H6" s="218">
        <v>40</v>
      </c>
      <c r="I6" s="441">
        <f>SUMIF('Kalk GR Gym'!$F$9:$F$168,C6,'Kalk GR Gym'!$P$9:$P$168)+SUMIF('Kalk GR Pavillon'!$F$9:$F$168,C6,'Kalk GR Pavillon'!$P$9:$P$168)+SUMIF('Kalk GR Mensa'!$F$9:$F$168,C6,'Kalk GR Mensa'!$P$9:$P$168)+SUMIF('Kalk GR Turnhalle'!$F$9:$F$168,C6,'Kalk GR Turnhalle'!$P$9:$P$168)+SUMIF('Kalk GR OGTS'!$F$9:$F$168,C6,'Kalk GR OGTS'!$P$9:$P$168)</f>
        <v>0</v>
      </c>
    </row>
    <row r="7" spans="1:9" ht="39" customHeight="1" x14ac:dyDescent="0.25">
      <c r="A7" s="210" t="s">
        <v>455</v>
      </c>
      <c r="B7" s="207" t="s">
        <v>90</v>
      </c>
      <c r="C7" s="207" t="str">
        <f>CONCATENATE(A7," ",B7)</f>
        <v>AU J1</v>
      </c>
      <c r="D7" s="211" t="str">
        <f>VLOOKUP($A7,'Leistungswerte UHR'!$A$6:$D$44,4,FALSE)</f>
        <v>Aufzüge</v>
      </c>
      <c r="E7" s="204" t="s">
        <v>90</v>
      </c>
      <c r="F7" s="205"/>
      <c r="G7" s="218">
        <v>3</v>
      </c>
      <c r="H7" s="218">
        <v>8</v>
      </c>
      <c r="I7" s="441">
        <f>SUMIF('Kalk GR Gym'!$F$9:$F$168,C7,'Kalk GR Gym'!$P$9:$P$168)+SUMIF('Kalk GR Pavillon'!$F$9:$F$168,C7,'Kalk GR Pavillon'!$P$9:$P$168)+SUMIF('Kalk GR Mensa'!$F$9:$F$168,C7,'Kalk GR Mensa'!$P$9:$P$168)+SUMIF('Kalk GR Turnhalle'!$F$9:$F$168,C7,'Kalk GR Turnhalle'!$P$9:$P$168)+SUMIF('Kalk GR OGTS'!$F$9:$F$168,C7,'Kalk GR OGTS'!$P$9:$P$168)</f>
        <v>0</v>
      </c>
    </row>
    <row r="8" spans="1:9" ht="39" customHeight="1" x14ac:dyDescent="0.25">
      <c r="A8" s="210" t="s">
        <v>26</v>
      </c>
      <c r="B8" s="207" t="s">
        <v>90</v>
      </c>
      <c r="C8" s="207" t="str">
        <f t="shared" ref="C8:C23" si="0">CONCATENATE(A8," ",B8)</f>
        <v>B J1</v>
      </c>
      <c r="D8" s="211" t="str">
        <f>VLOOKUP($A8,'Leistungswerte UHR'!$A$6:$D$44,4,FALSE)</f>
        <v>Büros/Bibliothek/Besprechung</v>
      </c>
      <c r="E8" s="204" t="s">
        <v>90</v>
      </c>
      <c r="F8" s="205"/>
      <c r="G8" s="218">
        <v>12</v>
      </c>
      <c r="H8" s="218">
        <v>20</v>
      </c>
      <c r="I8" s="441">
        <f>SUMIF('Kalk GR Gym'!$F$9:$F$168,C8,'Kalk GR Gym'!$P$9:$P$168)+SUMIF('Kalk GR Pavillon'!$F$9:$F$168,C8,'Kalk GR Pavillon'!$P$9:$P$168)+SUMIF('Kalk GR Mensa'!$F$9:$F$168,C8,'Kalk GR Mensa'!$P$9:$P$168)+SUMIF('Kalk GR Turnhalle'!$F$9:$F$168,C8,'Kalk GR Turnhalle'!$P$9:$P$168)+SUMIF('Kalk GR OGTS'!$F$9:$F$168,C8,'Kalk GR OGTS'!$P$9:$P$168)</f>
        <v>0</v>
      </c>
    </row>
    <row r="9" spans="1:9" ht="39" customHeight="1" x14ac:dyDescent="0.25">
      <c r="A9" s="210" t="s">
        <v>27</v>
      </c>
      <c r="B9" s="207" t="s">
        <v>90</v>
      </c>
      <c r="C9" s="207" t="str">
        <f t="shared" si="0"/>
        <v>D J1</v>
      </c>
      <c r="D9" s="211" t="str">
        <f>VLOOKUP($A9,'Leistungswerte UHR'!$A$6:$D$44,4,FALSE)</f>
        <v>Duschen, Waschräume</v>
      </c>
      <c r="E9" s="204" t="s">
        <v>90</v>
      </c>
      <c r="F9" s="205"/>
      <c r="G9" s="218">
        <v>6</v>
      </c>
      <c r="H9" s="218">
        <v>15</v>
      </c>
      <c r="I9" s="441">
        <f>SUMIF('Kalk GR Gym'!$F$9:$F$168,C9,'Kalk GR Gym'!$P$9:$P$168)+SUMIF('Kalk GR Pavillon'!$F$9:$F$168,C9,'Kalk GR Pavillon'!$P$9:$P$168)+SUMIF('Kalk GR Mensa'!$F$9:$F$168,C9,'Kalk GR Mensa'!$P$9:$P$168)+SUMIF('Kalk GR Turnhalle'!$F$9:$F$168,C9,'Kalk GR Turnhalle'!$P$9:$P$168)+SUMIF('Kalk GR OGTS'!$F$9:$F$168,C9,'Kalk GR OGTS'!$P$9:$P$168)</f>
        <v>0</v>
      </c>
    </row>
    <row r="10" spans="1:9" ht="39" customHeight="1" x14ac:dyDescent="0.25">
      <c r="A10" s="210" t="s">
        <v>28</v>
      </c>
      <c r="B10" s="207" t="s">
        <v>90</v>
      </c>
      <c r="C10" s="207" t="str">
        <f t="shared" si="0"/>
        <v>E J1</v>
      </c>
      <c r="D10" s="211" t="str">
        <f>VLOOKUP($A10,'Leistungswerte UHR'!$A$6:$D$44,4,FALSE)</f>
        <v>Eingänge/Windfänge</v>
      </c>
      <c r="E10" s="204" t="s">
        <v>90</v>
      </c>
      <c r="F10" s="205"/>
      <c r="G10" s="218">
        <v>10</v>
      </c>
      <c r="H10" s="218">
        <v>25</v>
      </c>
      <c r="I10" s="441">
        <f>SUMIF('Kalk GR Gym'!$F$9:$F$168,C10,'Kalk GR Gym'!$P$9:$P$168)+SUMIF('Kalk GR Pavillon'!$F$9:$F$168,C10,'Kalk GR Pavillon'!$P$9:$P$168)+SUMIF('Kalk GR Mensa'!$F$9:$F$168,C10,'Kalk GR Mensa'!$P$9:$P$168)+SUMIF('Kalk GR Turnhalle'!$F$9:$F$168,C10,'Kalk GR Turnhalle'!$P$9:$P$168)+SUMIF('Kalk GR OGTS'!$F$9:$F$168,C10,'Kalk GR OGTS'!$P$9:$P$168)</f>
        <v>0</v>
      </c>
    </row>
    <row r="11" spans="1:9" ht="39" customHeight="1" x14ac:dyDescent="0.25">
      <c r="A11" s="210" t="s">
        <v>29</v>
      </c>
      <c r="B11" s="207" t="s">
        <v>90</v>
      </c>
      <c r="C11" s="207" t="str">
        <f t="shared" si="0"/>
        <v>F J1</v>
      </c>
      <c r="D11" s="211" t="str">
        <f>VLOOKUP($A11,'Leistungswerte UHR'!$A$6:$D$44,4,FALSE)</f>
        <v>Flure/Verkehrswege/Tribünen</v>
      </c>
      <c r="E11" s="204" t="s">
        <v>90</v>
      </c>
      <c r="F11" s="205"/>
      <c r="G11" s="218">
        <v>18</v>
      </c>
      <c r="H11" s="218">
        <v>35</v>
      </c>
      <c r="I11" s="441">
        <f>SUMIF('Kalk GR Gym'!$F$9:$F$168,C11,'Kalk GR Gym'!$P$9:$P$168)+SUMIF('Kalk GR Pavillon'!$F$9:$F$168,C11,'Kalk GR Pavillon'!$P$9:$P$168)+SUMIF('Kalk GR Mensa'!$F$9:$F$168,C11,'Kalk GR Mensa'!$P$9:$P$168)+SUMIF('Kalk GR Turnhalle'!$F$9:$F$168,C11,'Kalk GR Turnhalle'!$P$9:$P$168)+SUMIF('Kalk GR OGTS'!$F$9:$F$168,C11,'Kalk GR OGTS'!$P$9:$P$168)</f>
        <v>0</v>
      </c>
    </row>
    <row r="12" spans="1:9" ht="39" customHeight="1" x14ac:dyDescent="0.25">
      <c r="A12" s="210" t="s">
        <v>30</v>
      </c>
      <c r="B12" s="207" t="s">
        <v>90</v>
      </c>
      <c r="C12" s="207" t="str">
        <f t="shared" si="0"/>
        <v>G J1</v>
      </c>
      <c r="D12" s="211" t="str">
        <f>VLOOKUP($A12,'Leistungswerte UHR'!$A$6:$D$44,4,FALSE)</f>
        <v>Gruppenräume/Mehrzweckräume/ Aufenthalt</v>
      </c>
      <c r="E12" s="204" t="s">
        <v>90</v>
      </c>
      <c r="F12" s="205"/>
      <c r="G12" s="218">
        <v>10</v>
      </c>
      <c r="H12" s="218">
        <v>20</v>
      </c>
      <c r="I12" s="441">
        <f>SUMIF('Kalk GR Gym'!$F$9:$F$168,C12,'Kalk GR Gym'!$P$9:$P$168)+SUMIF('Kalk GR Pavillon'!$F$9:$F$168,C12,'Kalk GR Pavillon'!$P$9:$P$168)+SUMIF('Kalk GR Mensa'!$F$9:$F$168,C12,'Kalk GR Mensa'!$P$9:$P$168)+SUMIF('Kalk GR Turnhalle'!$F$9:$F$168,C12,'Kalk GR Turnhalle'!$P$9:$P$168)+SUMIF('Kalk GR OGTS'!$F$9:$F$168,C12,'Kalk GR OGTS'!$P$9:$P$168)</f>
        <v>0</v>
      </c>
    </row>
    <row r="13" spans="1:9" ht="39" customHeight="1" x14ac:dyDescent="0.25">
      <c r="A13" s="210" t="s">
        <v>31</v>
      </c>
      <c r="B13" s="207" t="s">
        <v>90</v>
      </c>
      <c r="C13" s="207" t="str">
        <f t="shared" si="0"/>
        <v>H J1</v>
      </c>
      <c r="D13" s="211" t="str">
        <f>VLOOKUP($A13,'Leistungswerte UHR'!$A$6:$D$44,4,FALSE)</f>
        <v>Umkleiden/Garderoben</v>
      </c>
      <c r="E13" s="204" t="s">
        <v>90</v>
      </c>
      <c r="F13" s="205"/>
      <c r="G13" s="218">
        <v>10</v>
      </c>
      <c r="H13" s="218">
        <v>25</v>
      </c>
      <c r="I13" s="441">
        <f>SUMIF('Kalk GR Gym'!$F$9:$F$168,C13,'Kalk GR Gym'!$P$9:$P$168)+SUMIF('Kalk GR Pavillon'!$F$9:$F$168,C13,'Kalk GR Pavillon'!$P$9:$P$168)+SUMIF('Kalk GR Mensa'!$F$9:$F$168,C13,'Kalk GR Mensa'!$P$9:$P$168)+SUMIF('Kalk GR Turnhalle'!$F$9:$F$168,C13,'Kalk GR Turnhalle'!$P$9:$P$168)+SUMIF('Kalk GR OGTS'!$F$9:$F$168,C13,'Kalk GR OGTS'!$P$9:$P$168)</f>
        <v>0</v>
      </c>
    </row>
    <row r="14" spans="1:9" ht="39" customHeight="1" x14ac:dyDescent="0.25">
      <c r="A14" s="210" t="s">
        <v>32</v>
      </c>
      <c r="B14" s="207" t="s">
        <v>90</v>
      </c>
      <c r="C14" s="207" t="str">
        <f t="shared" si="0"/>
        <v>K J1</v>
      </c>
      <c r="D14" s="211" t="str">
        <f>VLOOKUP($A14,'Leistungswerte UHR'!$A$6:$D$44,4,FALSE)</f>
        <v>Teeküchen/Küchen</v>
      </c>
      <c r="E14" s="204" t="s">
        <v>90</v>
      </c>
      <c r="F14" s="205"/>
      <c r="G14" s="218">
        <v>5</v>
      </c>
      <c r="H14" s="218">
        <v>15</v>
      </c>
      <c r="I14" s="441">
        <f>SUMIF('Kalk GR Gym'!$F$9:$F$168,C14,'Kalk GR Gym'!$P$9:$P$168)+SUMIF('Kalk GR Pavillon'!$F$9:$F$168,C14,'Kalk GR Pavillon'!$P$9:$P$168)+SUMIF('Kalk GR Mensa'!$F$9:$F$168,C14,'Kalk GR Mensa'!$P$9:$P$168)+SUMIF('Kalk GR Turnhalle'!$F$9:$F$168,C14,'Kalk GR Turnhalle'!$P$9:$P$168)+SUMIF('Kalk GR OGTS'!$F$9:$F$168,C14,'Kalk GR OGTS'!$P$9:$P$168)</f>
        <v>0</v>
      </c>
    </row>
    <row r="15" spans="1:9" ht="39" customHeight="1" x14ac:dyDescent="0.25">
      <c r="A15" s="210" t="s">
        <v>33</v>
      </c>
      <c r="B15" s="207" t="s">
        <v>90</v>
      </c>
      <c r="C15" s="207" t="str">
        <f t="shared" si="0"/>
        <v>L J1</v>
      </c>
      <c r="D15" s="211" t="str">
        <f>VLOOKUP($A15,'Leistungswerte UHR'!$A$6:$D$44,4,FALSE)</f>
        <v>Lager/Archive/Technik/ Mehrzweckräume mit seltener Nutzung</v>
      </c>
      <c r="E15" s="204" t="s">
        <v>90</v>
      </c>
      <c r="F15" s="205"/>
      <c r="G15" s="218">
        <v>10</v>
      </c>
      <c r="H15" s="218">
        <v>25</v>
      </c>
      <c r="I15" s="441">
        <f>SUMIF('Kalk GR Gym'!$F$9:$F$168,C15,'Kalk GR Gym'!$P$9:$P$168)+SUMIF('Kalk GR Pavillon'!$F$9:$F$168,C15,'Kalk GR Pavillon'!$P$9:$P$168)+SUMIF('Kalk GR Mensa'!$F$9:$F$168,C15,'Kalk GR Mensa'!$P$9:$P$168)+SUMIF('Kalk GR Turnhalle'!$F$9:$F$168,C15,'Kalk GR Turnhalle'!$P$9:$P$168)+SUMIF('Kalk GR OGTS'!$F$9:$F$168,C15,'Kalk GR OGTS'!$P$9:$P$168)</f>
        <v>0</v>
      </c>
    </row>
    <row r="16" spans="1:9" ht="39" customHeight="1" x14ac:dyDescent="0.25">
      <c r="A16" s="210" t="s">
        <v>212</v>
      </c>
      <c r="B16" s="207" t="s">
        <v>90</v>
      </c>
      <c r="C16" s="207" t="str">
        <f t="shared" si="0"/>
        <v>M J1</v>
      </c>
      <c r="D16" s="211" t="str">
        <f>VLOOKUP($A16,'Leistungswerte UHR'!$A$6:$D$44,4,FALSE)</f>
        <v>Mittagsbetreuung, Speiseräume</v>
      </c>
      <c r="E16" s="204" t="s">
        <v>90</v>
      </c>
      <c r="F16" s="205"/>
      <c r="G16" s="218">
        <v>15</v>
      </c>
      <c r="H16" s="218">
        <v>30</v>
      </c>
      <c r="I16" s="441">
        <f>SUMIF('Kalk GR Gym'!$F$9:$F$168,C16,'Kalk GR Gym'!$P$9:$P$168)+SUMIF('Kalk GR Pavillon'!$F$9:$F$168,C16,'Kalk GR Pavillon'!$P$9:$P$168)+SUMIF('Kalk GR Mensa'!$F$9:$F$168,C16,'Kalk GR Mensa'!$P$9:$P$168)+SUMIF('Kalk GR Turnhalle'!$F$9:$F$168,C16,'Kalk GR Turnhalle'!$P$9:$P$168)+SUMIF('Kalk GR OGTS'!$F$9:$F$168,C16,'Kalk GR OGTS'!$P$9:$P$168)</f>
        <v>0</v>
      </c>
    </row>
    <row r="17" spans="1:9" ht="39" customHeight="1" x14ac:dyDescent="0.25">
      <c r="A17" s="210" t="s">
        <v>503</v>
      </c>
      <c r="B17" s="207" t="s">
        <v>90</v>
      </c>
      <c r="C17" s="207" t="str">
        <f t="shared" si="0"/>
        <v>NT J1</v>
      </c>
      <c r="D17" s="211" t="str">
        <f>VLOOKUP($A17,'Leistungswerte UHR'!$A$6:$D$44,4,FALSE)</f>
        <v>Turnhallen</v>
      </c>
      <c r="E17" s="204" t="s">
        <v>90</v>
      </c>
      <c r="F17" s="205"/>
      <c r="G17" s="218">
        <v>25</v>
      </c>
      <c r="H17" s="218">
        <v>60</v>
      </c>
      <c r="I17" s="441">
        <f>SUMIF('Kalk GR Gym'!$F$9:$F$168,C17,'Kalk GR Gym'!$P$9:$P$168)+SUMIF('Kalk GR Pavillon'!$F$9:$F$168,C17,'Kalk GR Pavillon'!$P$9:$P$168)+SUMIF('Kalk GR Mensa'!$F$9:$F$168,C17,'Kalk GR Mensa'!$P$9:$P$168)+SUMIF('Kalk GR Turnhalle'!$F$9:$F$168,C17,'Kalk GR Turnhalle'!$P$9:$P$168)+SUMIF('Kalk GR OGTS'!$F$9:$F$168,C17,'Kalk GR OGTS'!$P$9:$P$168)</f>
        <v>0</v>
      </c>
    </row>
    <row r="18" spans="1:9" ht="39" customHeight="1" x14ac:dyDescent="0.25">
      <c r="A18" s="210" t="s">
        <v>502</v>
      </c>
      <c r="B18" s="207" t="s">
        <v>90</v>
      </c>
      <c r="C18" s="207" t="str">
        <f t="shared" si="0"/>
        <v>NG J1</v>
      </c>
      <c r="D18" s="211" t="str">
        <f>VLOOKUP($A18,'Leistungswerte UHR'!$A$6:$D$44,4,FALSE)</f>
        <v>Gymnastik-, Sporträume</v>
      </c>
      <c r="E18" s="204" t="s">
        <v>90</v>
      </c>
      <c r="F18" s="205"/>
      <c r="G18" s="218">
        <v>20</v>
      </c>
      <c r="H18" s="218">
        <v>40</v>
      </c>
      <c r="I18" s="441">
        <f>SUMIF('Kalk GR Gym'!$F$9:$F$168,C18,'Kalk GR Gym'!$P$9:$P$168)+SUMIF('Kalk GR Pavillon'!$F$9:$F$168,C18,'Kalk GR Pavillon'!$P$9:$P$168)+SUMIF('Kalk GR Mensa'!$F$9:$F$168,C18,'Kalk GR Mensa'!$P$9:$P$168)+SUMIF('Kalk GR Turnhalle'!$F$9:$F$168,C18,'Kalk GR Turnhalle'!$P$9:$P$168)+SUMIF('Kalk GR OGTS'!$F$9:$F$168,C18,'Kalk GR OGTS'!$P$9:$P$168)</f>
        <v>0</v>
      </c>
    </row>
    <row r="19" spans="1:9" ht="39" customHeight="1" x14ac:dyDescent="0.25">
      <c r="A19" s="210" t="s">
        <v>34</v>
      </c>
      <c r="B19" s="207" t="s">
        <v>90</v>
      </c>
      <c r="C19" s="207" t="str">
        <f t="shared" si="0"/>
        <v>S J1</v>
      </c>
      <c r="D19" s="211" t="str">
        <f>VLOOKUP($A19,'Leistungswerte UHR'!$A$6:$D$44,4,FALSE)</f>
        <v>Sanitärräume/WCs/Sanitätsräume</v>
      </c>
      <c r="E19" s="204" t="s">
        <v>90</v>
      </c>
      <c r="F19" s="205"/>
      <c r="G19" s="218">
        <v>5</v>
      </c>
      <c r="H19" s="218">
        <v>12</v>
      </c>
      <c r="I19" s="441">
        <f>SUMIF('Kalk GR Gym'!$F$9:$F$168,C19,'Kalk GR Gym'!$P$9:$P$168)+SUMIF('Kalk GR Pavillon'!$F$9:$F$168,C19,'Kalk GR Pavillon'!$P$9:$P$168)+SUMIF('Kalk GR Mensa'!$F$9:$F$168,C19,'Kalk GR Mensa'!$P$9:$P$168)+SUMIF('Kalk GR Turnhalle'!$F$9:$F$168,C19,'Kalk GR Turnhalle'!$P$9:$P$168)+SUMIF('Kalk GR OGTS'!$F$9:$F$168,C19,'Kalk GR OGTS'!$P$9:$P$168)</f>
        <v>0</v>
      </c>
    </row>
    <row r="20" spans="1:9" ht="39" customHeight="1" x14ac:dyDescent="0.25">
      <c r="A20" s="210" t="s">
        <v>35</v>
      </c>
      <c r="B20" s="207" t="s">
        <v>90</v>
      </c>
      <c r="C20" s="207" t="str">
        <f t="shared" si="0"/>
        <v>T J1</v>
      </c>
      <c r="D20" s="211" t="str">
        <f>VLOOKUP($A20,'Leistungswerte UHR'!$A$6:$D$44,4,FALSE)</f>
        <v>Treppen/Podeste/Balkone</v>
      </c>
      <c r="E20" s="204" t="s">
        <v>90</v>
      </c>
      <c r="F20" s="205"/>
      <c r="G20" s="218">
        <v>10</v>
      </c>
      <c r="H20" s="218">
        <v>20</v>
      </c>
      <c r="I20" s="441">
        <f>SUMIF('Kalk GR Gym'!$F$9:$F$168,C20,'Kalk GR Gym'!$P$9:$P$168)+SUMIF('Kalk GR Pavillon'!$F$9:$F$168,C20,'Kalk GR Pavillon'!$P$9:$P$168)+SUMIF('Kalk GR Mensa'!$F$9:$F$168,C20,'Kalk GR Mensa'!$P$9:$P$168)+SUMIF('Kalk GR Turnhalle'!$F$9:$F$168,C20,'Kalk GR Turnhalle'!$P$9:$P$168)+SUMIF('Kalk GR OGTS'!$F$9:$F$168,C20,'Kalk GR OGTS'!$P$9:$P$168)</f>
        <v>0</v>
      </c>
    </row>
    <row r="21" spans="1:9" ht="39" customHeight="1" x14ac:dyDescent="0.25">
      <c r="A21" s="210" t="s">
        <v>36</v>
      </c>
      <c r="B21" s="207" t="s">
        <v>90</v>
      </c>
      <c r="C21" s="207" t="str">
        <f t="shared" si="0"/>
        <v>U J1</v>
      </c>
      <c r="D21" s="211" t="str">
        <f>VLOOKUP($A21,'Leistungswerte UHR'!$A$6:$D$44,4,FALSE)</f>
        <v>Unterrichtsräume</v>
      </c>
      <c r="E21" s="204" t="s">
        <v>90</v>
      </c>
      <c r="F21" s="205"/>
      <c r="G21" s="218">
        <v>10</v>
      </c>
      <c r="H21" s="218">
        <v>20</v>
      </c>
      <c r="I21" s="441">
        <f>SUMIF('Kalk GR Gym'!$F$9:$F$168,C21,'Kalk GR Gym'!$P$9:$P$168)+SUMIF('Kalk GR Pavillon'!$F$9:$F$168,C21,'Kalk GR Pavillon'!$P$9:$P$168)+SUMIF('Kalk GR Mensa'!$F$9:$F$168,C21,'Kalk GR Mensa'!$P$9:$P$168)+SUMIF('Kalk GR Turnhalle'!$F$9:$F$168,C21,'Kalk GR Turnhalle'!$P$9:$P$168)+SUMIF('Kalk GR OGTS'!$F$9:$F$168,C21,'Kalk GR OGTS'!$P$9:$P$168)</f>
        <v>0</v>
      </c>
    </row>
    <row r="22" spans="1:9" ht="39" customHeight="1" x14ac:dyDescent="0.25">
      <c r="A22" s="210" t="s">
        <v>213</v>
      </c>
      <c r="B22" s="207" t="s">
        <v>90</v>
      </c>
      <c r="C22" s="207" t="str">
        <f t="shared" si="0"/>
        <v>V J1</v>
      </c>
      <c r="D22" s="211" t="str">
        <f>VLOOKUP($A22,'Leistungswerte UHR'!$A$6:$D$44,4,FALSE)</f>
        <v>Vorbereitungs-/Nebenräume</v>
      </c>
      <c r="E22" s="204" t="s">
        <v>90</v>
      </c>
      <c r="F22" s="205"/>
      <c r="G22" s="218">
        <v>10</v>
      </c>
      <c r="H22" s="218">
        <v>20</v>
      </c>
      <c r="I22" s="441">
        <f>SUMIF('Kalk GR Gym'!$F$9:$F$168,C22,'Kalk GR Gym'!$P$9:$P$168)+SUMIF('Kalk GR Pavillon'!$F$9:$F$168,C22,'Kalk GR Pavillon'!$P$9:$P$168)+SUMIF('Kalk GR Mensa'!$F$9:$F$168,C22,'Kalk GR Mensa'!$P$9:$P$168)+SUMIF('Kalk GR Turnhalle'!$F$9:$F$168,C22,'Kalk GR Turnhalle'!$P$9:$P$168)+SUMIF('Kalk GR OGTS'!$F$9:$F$168,C22,'Kalk GR OGTS'!$P$9:$P$168)</f>
        <v>0</v>
      </c>
    </row>
    <row r="23" spans="1:9" ht="39" customHeight="1" x14ac:dyDescent="0.25">
      <c r="A23" s="210" t="s">
        <v>37</v>
      </c>
      <c r="B23" s="207" t="s">
        <v>90</v>
      </c>
      <c r="C23" s="207" t="str">
        <f t="shared" si="0"/>
        <v>W J1</v>
      </c>
      <c r="D23" s="211" t="str">
        <f>VLOOKUP($A23,'Leistungswerte UHR'!$A$6:$D$44,4,FALSE)</f>
        <v>Werk-und Fachräume/Arbeitsräume</v>
      </c>
      <c r="E23" s="204" t="s">
        <v>90</v>
      </c>
      <c r="F23" s="205"/>
      <c r="G23" s="218">
        <v>8</v>
      </c>
      <c r="H23" s="218">
        <v>18</v>
      </c>
      <c r="I23" s="441">
        <f>SUMIF('Kalk GR Gym'!$F$9:$F$168,C23,'Kalk GR Gym'!$P$9:$P$168)+SUMIF('Kalk GR Pavillon'!$F$9:$F$168,C23,'Kalk GR Pavillon'!$P$9:$P$168)+SUMIF('Kalk GR Mensa'!$F$9:$F$168,C23,'Kalk GR Mensa'!$P$9:$P$168)+SUMIF('Kalk GR Turnhalle'!$F$9:$F$168,C23,'Kalk GR Turnhalle'!$P$9:$P$168)+SUMIF('Kalk GR OGTS'!$F$9:$F$168,C23,'Kalk GR OGTS'!$P$9:$P$168)</f>
        <v>0</v>
      </c>
    </row>
    <row r="24" spans="1:9" ht="39" customHeight="1" x14ac:dyDescent="0.25">
      <c r="A24" s="210" t="s">
        <v>38</v>
      </c>
      <c r="B24" s="207" t="s">
        <v>152</v>
      </c>
      <c r="C24" s="207" t="str">
        <f>CONCATENATE(A24," ",B24)</f>
        <v>Z kR</v>
      </c>
      <c r="D24" s="211" t="str">
        <f>VLOOKUP($A24,'Leistungswerte UHR'!$A$6:$D$44,4,FALSE)</f>
        <v>Räume ohne Reinigung bzw. nur nach gesonderter Beautragung</v>
      </c>
      <c r="E24" s="204" t="s">
        <v>152</v>
      </c>
      <c r="F24" s="212"/>
      <c r="G24" s="212"/>
      <c r="H24" s="212"/>
      <c r="I24" s="212"/>
    </row>
    <row r="25" spans="1:9" ht="25.2" customHeight="1" x14ac:dyDescent="0.25">
      <c r="H25" s="437" t="s">
        <v>865</v>
      </c>
      <c r="I25" s="438">
        <f>SUM(I6:I24)</f>
        <v>0</v>
      </c>
    </row>
  </sheetData>
  <sheetProtection selectLockedCells="1"/>
  <autoFilter ref="A5:F24" xr:uid="{00000000-0009-0000-0000-000005000000}"/>
  <mergeCells count="4">
    <mergeCell ref="A1:A2"/>
    <mergeCell ref="B1:D2"/>
    <mergeCell ref="A4:F4"/>
    <mergeCell ref="A3:I3"/>
  </mergeCells>
  <pageMargins left="0.70866141732283472" right="0.70866141732283472" top="0.78740157480314965" bottom="0.78740157480314965" header="0.31496062992125984" footer="0.31496062992125984"/>
  <pageSetup paperSize="9" scale="54" fitToHeight="0" orientation="portrait" horizontalDpi="4294967293" verticalDpi="300" r:id="rId1"/>
  <headerFooter>
    <oddHeader>&amp;CReinigung Zweckverband Gymnasium Oberhaching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BC88-965F-4547-9D93-089B937146B6}">
  <sheetPr codeName="Tabelle7"/>
  <dimension ref="A1:T80"/>
  <sheetViews>
    <sheetView zoomScale="90" zoomScaleNormal="90" zoomScaleSheetLayoutView="80" zoomScalePageLayoutView="60" workbookViewId="0">
      <selection activeCell="B4" sqref="B4"/>
    </sheetView>
  </sheetViews>
  <sheetFormatPr baseColWidth="10" defaultRowHeight="13.2" x14ac:dyDescent="0.25"/>
  <cols>
    <col min="1" max="1" width="17.5546875" style="7" customWidth="1"/>
    <col min="2" max="2" width="44.77734375" style="7" customWidth="1"/>
    <col min="3" max="3" width="10.44140625" style="7" customWidth="1"/>
    <col min="4" max="4" width="14.77734375" style="7" customWidth="1"/>
    <col min="5" max="5" width="1" style="7" customWidth="1"/>
    <col min="6" max="6" width="13.21875" style="7" customWidth="1"/>
    <col min="7" max="7" width="1.21875" style="7" customWidth="1"/>
    <col min="8" max="8" width="10.44140625" style="7" customWidth="1"/>
    <col min="9" max="9" width="14.21875" style="7" customWidth="1"/>
    <col min="10" max="10" width="1.33203125" style="7" customWidth="1"/>
    <col min="11" max="11" width="13.21875" style="7" customWidth="1"/>
    <col min="12" max="12" width="1.109375" style="7" customWidth="1"/>
    <col min="13" max="13" width="10.44140625" style="7" customWidth="1"/>
    <col min="14" max="14" width="13.44140625" style="7" customWidth="1"/>
    <col min="15" max="15" width="1.109375" style="7" customWidth="1"/>
    <col min="16" max="16" width="13.21875" style="7" customWidth="1"/>
    <col min="17" max="17" width="1" style="7" customWidth="1"/>
    <col min="18" max="263" width="11.5546875" style="7"/>
    <col min="264" max="264" width="29.5546875" style="7" customWidth="1"/>
    <col min="265" max="265" width="29" style="7" customWidth="1"/>
    <col min="266" max="266" width="11.5546875" style="7"/>
    <col min="267" max="267" width="12.77734375" style="7" customWidth="1"/>
    <col min="268" max="268" width="13.21875" style="7" customWidth="1"/>
    <col min="269" max="269" width="1.5546875" style="7" customWidth="1"/>
    <col min="270" max="519" width="11.5546875" style="7"/>
    <col min="520" max="520" width="29.5546875" style="7" customWidth="1"/>
    <col min="521" max="521" width="29" style="7" customWidth="1"/>
    <col min="522" max="522" width="11.5546875" style="7"/>
    <col min="523" max="523" width="12.77734375" style="7" customWidth="1"/>
    <col min="524" max="524" width="13.21875" style="7" customWidth="1"/>
    <col min="525" max="525" width="1.5546875" style="7" customWidth="1"/>
    <col min="526" max="775" width="11.5546875" style="7"/>
    <col min="776" max="776" width="29.5546875" style="7" customWidth="1"/>
    <col min="777" max="777" width="29" style="7" customWidth="1"/>
    <col min="778" max="778" width="11.5546875" style="7"/>
    <col min="779" max="779" width="12.77734375" style="7" customWidth="1"/>
    <col min="780" max="780" width="13.21875" style="7" customWidth="1"/>
    <col min="781" max="781" width="1.5546875" style="7" customWidth="1"/>
    <col min="782" max="1031" width="11.5546875" style="7"/>
    <col min="1032" max="1032" width="29.5546875" style="7" customWidth="1"/>
    <col min="1033" max="1033" width="29" style="7" customWidth="1"/>
    <col min="1034" max="1034" width="11.5546875" style="7"/>
    <col min="1035" max="1035" width="12.77734375" style="7" customWidth="1"/>
    <col min="1036" max="1036" width="13.21875" style="7" customWidth="1"/>
    <col min="1037" max="1037" width="1.5546875" style="7" customWidth="1"/>
    <col min="1038" max="1287" width="11.5546875" style="7"/>
    <col min="1288" max="1288" width="29.5546875" style="7" customWidth="1"/>
    <col min="1289" max="1289" width="29" style="7" customWidth="1"/>
    <col min="1290" max="1290" width="11.5546875" style="7"/>
    <col min="1291" max="1291" width="12.77734375" style="7" customWidth="1"/>
    <col min="1292" max="1292" width="13.21875" style="7" customWidth="1"/>
    <col min="1293" max="1293" width="1.5546875" style="7" customWidth="1"/>
    <col min="1294" max="1543" width="11.5546875" style="7"/>
    <col min="1544" max="1544" width="29.5546875" style="7" customWidth="1"/>
    <col min="1545" max="1545" width="29" style="7" customWidth="1"/>
    <col min="1546" max="1546" width="11.5546875" style="7"/>
    <col min="1547" max="1547" width="12.77734375" style="7" customWidth="1"/>
    <col min="1548" max="1548" width="13.21875" style="7" customWidth="1"/>
    <col min="1549" max="1549" width="1.5546875" style="7" customWidth="1"/>
    <col min="1550" max="1799" width="11.5546875" style="7"/>
    <col min="1800" max="1800" width="29.5546875" style="7" customWidth="1"/>
    <col min="1801" max="1801" width="29" style="7" customWidth="1"/>
    <col min="1802" max="1802" width="11.5546875" style="7"/>
    <col min="1803" max="1803" width="12.77734375" style="7" customWidth="1"/>
    <col min="1804" max="1804" width="13.21875" style="7" customWidth="1"/>
    <col min="1805" max="1805" width="1.5546875" style="7" customWidth="1"/>
    <col min="1806" max="2055" width="11.5546875" style="7"/>
    <col min="2056" max="2056" width="29.5546875" style="7" customWidth="1"/>
    <col min="2057" max="2057" width="29" style="7" customWidth="1"/>
    <col min="2058" max="2058" width="11.5546875" style="7"/>
    <col min="2059" max="2059" width="12.77734375" style="7" customWidth="1"/>
    <col min="2060" max="2060" width="13.21875" style="7" customWidth="1"/>
    <col min="2061" max="2061" width="1.5546875" style="7" customWidth="1"/>
    <col min="2062" max="2311" width="11.5546875" style="7"/>
    <col min="2312" max="2312" width="29.5546875" style="7" customWidth="1"/>
    <col min="2313" max="2313" width="29" style="7" customWidth="1"/>
    <col min="2314" max="2314" width="11.5546875" style="7"/>
    <col min="2315" max="2315" width="12.77734375" style="7" customWidth="1"/>
    <col min="2316" max="2316" width="13.21875" style="7" customWidth="1"/>
    <col min="2317" max="2317" width="1.5546875" style="7" customWidth="1"/>
    <col min="2318" max="2567" width="11.5546875" style="7"/>
    <col min="2568" max="2568" width="29.5546875" style="7" customWidth="1"/>
    <col min="2569" max="2569" width="29" style="7" customWidth="1"/>
    <col min="2570" max="2570" width="11.5546875" style="7"/>
    <col min="2571" max="2571" width="12.77734375" style="7" customWidth="1"/>
    <col min="2572" max="2572" width="13.21875" style="7" customWidth="1"/>
    <col min="2573" max="2573" width="1.5546875" style="7" customWidth="1"/>
    <col min="2574" max="2823" width="11.5546875" style="7"/>
    <col min="2824" max="2824" width="29.5546875" style="7" customWidth="1"/>
    <col min="2825" max="2825" width="29" style="7" customWidth="1"/>
    <col min="2826" max="2826" width="11.5546875" style="7"/>
    <col min="2827" max="2827" width="12.77734375" style="7" customWidth="1"/>
    <col min="2828" max="2828" width="13.21875" style="7" customWidth="1"/>
    <col min="2829" max="2829" width="1.5546875" style="7" customWidth="1"/>
    <col min="2830" max="3079" width="11.5546875" style="7"/>
    <col min="3080" max="3080" width="29.5546875" style="7" customWidth="1"/>
    <col min="3081" max="3081" width="29" style="7" customWidth="1"/>
    <col min="3082" max="3082" width="11.5546875" style="7"/>
    <col min="3083" max="3083" width="12.77734375" style="7" customWidth="1"/>
    <col min="3084" max="3084" width="13.21875" style="7" customWidth="1"/>
    <col min="3085" max="3085" width="1.5546875" style="7" customWidth="1"/>
    <col min="3086" max="3335" width="11.5546875" style="7"/>
    <col min="3336" max="3336" width="29.5546875" style="7" customWidth="1"/>
    <col min="3337" max="3337" width="29" style="7" customWidth="1"/>
    <col min="3338" max="3338" width="11.5546875" style="7"/>
    <col min="3339" max="3339" width="12.77734375" style="7" customWidth="1"/>
    <col min="3340" max="3340" width="13.21875" style="7" customWidth="1"/>
    <col min="3341" max="3341" width="1.5546875" style="7" customWidth="1"/>
    <col min="3342" max="3591" width="11.5546875" style="7"/>
    <col min="3592" max="3592" width="29.5546875" style="7" customWidth="1"/>
    <col min="3593" max="3593" width="29" style="7" customWidth="1"/>
    <col min="3594" max="3594" width="11.5546875" style="7"/>
    <col min="3595" max="3595" width="12.77734375" style="7" customWidth="1"/>
    <col min="3596" max="3596" width="13.21875" style="7" customWidth="1"/>
    <col min="3597" max="3597" width="1.5546875" style="7" customWidth="1"/>
    <col min="3598" max="3847" width="11.5546875" style="7"/>
    <col min="3848" max="3848" width="29.5546875" style="7" customWidth="1"/>
    <col min="3849" max="3849" width="29" style="7" customWidth="1"/>
    <col min="3850" max="3850" width="11.5546875" style="7"/>
    <col min="3851" max="3851" width="12.77734375" style="7" customWidth="1"/>
    <col min="3852" max="3852" width="13.21875" style="7" customWidth="1"/>
    <col min="3853" max="3853" width="1.5546875" style="7" customWidth="1"/>
    <col min="3854" max="4103" width="11.5546875" style="7"/>
    <col min="4104" max="4104" width="29.5546875" style="7" customWidth="1"/>
    <col min="4105" max="4105" width="29" style="7" customWidth="1"/>
    <col min="4106" max="4106" width="11.5546875" style="7"/>
    <col min="4107" max="4107" width="12.77734375" style="7" customWidth="1"/>
    <col min="4108" max="4108" width="13.21875" style="7" customWidth="1"/>
    <col min="4109" max="4109" width="1.5546875" style="7" customWidth="1"/>
    <col min="4110" max="4359" width="11.5546875" style="7"/>
    <col min="4360" max="4360" width="29.5546875" style="7" customWidth="1"/>
    <col min="4361" max="4361" width="29" style="7" customWidth="1"/>
    <col min="4362" max="4362" width="11.5546875" style="7"/>
    <col min="4363" max="4363" width="12.77734375" style="7" customWidth="1"/>
    <col min="4364" max="4364" width="13.21875" style="7" customWidth="1"/>
    <col min="4365" max="4365" width="1.5546875" style="7" customWidth="1"/>
    <col min="4366" max="4615" width="11.5546875" style="7"/>
    <col min="4616" max="4616" width="29.5546875" style="7" customWidth="1"/>
    <col min="4617" max="4617" width="29" style="7" customWidth="1"/>
    <col min="4618" max="4618" width="11.5546875" style="7"/>
    <col min="4619" max="4619" width="12.77734375" style="7" customWidth="1"/>
    <col min="4620" max="4620" width="13.21875" style="7" customWidth="1"/>
    <col min="4621" max="4621" width="1.5546875" style="7" customWidth="1"/>
    <col min="4622" max="4871" width="11.5546875" style="7"/>
    <col min="4872" max="4872" width="29.5546875" style="7" customWidth="1"/>
    <col min="4873" max="4873" width="29" style="7" customWidth="1"/>
    <col min="4874" max="4874" width="11.5546875" style="7"/>
    <col min="4875" max="4875" width="12.77734375" style="7" customWidth="1"/>
    <col min="4876" max="4876" width="13.21875" style="7" customWidth="1"/>
    <col min="4877" max="4877" width="1.5546875" style="7" customWidth="1"/>
    <col min="4878" max="5127" width="11.5546875" style="7"/>
    <col min="5128" max="5128" width="29.5546875" style="7" customWidth="1"/>
    <col min="5129" max="5129" width="29" style="7" customWidth="1"/>
    <col min="5130" max="5130" width="11.5546875" style="7"/>
    <col min="5131" max="5131" width="12.77734375" style="7" customWidth="1"/>
    <col min="5132" max="5132" width="13.21875" style="7" customWidth="1"/>
    <col min="5133" max="5133" width="1.5546875" style="7" customWidth="1"/>
    <col min="5134" max="5383" width="11.5546875" style="7"/>
    <col min="5384" max="5384" width="29.5546875" style="7" customWidth="1"/>
    <col min="5385" max="5385" width="29" style="7" customWidth="1"/>
    <col min="5386" max="5386" width="11.5546875" style="7"/>
    <col min="5387" max="5387" width="12.77734375" style="7" customWidth="1"/>
    <col min="5388" max="5388" width="13.21875" style="7" customWidth="1"/>
    <col min="5389" max="5389" width="1.5546875" style="7" customWidth="1"/>
    <col min="5390" max="5639" width="11.5546875" style="7"/>
    <col min="5640" max="5640" width="29.5546875" style="7" customWidth="1"/>
    <col min="5641" max="5641" width="29" style="7" customWidth="1"/>
    <col min="5642" max="5642" width="11.5546875" style="7"/>
    <col min="5643" max="5643" width="12.77734375" style="7" customWidth="1"/>
    <col min="5644" max="5644" width="13.21875" style="7" customWidth="1"/>
    <col min="5645" max="5645" width="1.5546875" style="7" customWidth="1"/>
    <col min="5646" max="5895" width="11.5546875" style="7"/>
    <col min="5896" max="5896" width="29.5546875" style="7" customWidth="1"/>
    <col min="5897" max="5897" width="29" style="7" customWidth="1"/>
    <col min="5898" max="5898" width="11.5546875" style="7"/>
    <col min="5899" max="5899" width="12.77734375" style="7" customWidth="1"/>
    <col min="5900" max="5900" width="13.21875" style="7" customWidth="1"/>
    <col min="5901" max="5901" width="1.5546875" style="7" customWidth="1"/>
    <col min="5902" max="6151" width="11.5546875" style="7"/>
    <col min="6152" max="6152" width="29.5546875" style="7" customWidth="1"/>
    <col min="6153" max="6153" width="29" style="7" customWidth="1"/>
    <col min="6154" max="6154" width="11.5546875" style="7"/>
    <col min="6155" max="6155" width="12.77734375" style="7" customWidth="1"/>
    <col min="6156" max="6156" width="13.21875" style="7" customWidth="1"/>
    <col min="6157" max="6157" width="1.5546875" style="7" customWidth="1"/>
    <col min="6158" max="6407" width="11.5546875" style="7"/>
    <col min="6408" max="6408" width="29.5546875" style="7" customWidth="1"/>
    <col min="6409" max="6409" width="29" style="7" customWidth="1"/>
    <col min="6410" max="6410" width="11.5546875" style="7"/>
    <col min="6411" max="6411" width="12.77734375" style="7" customWidth="1"/>
    <col min="6412" max="6412" width="13.21875" style="7" customWidth="1"/>
    <col min="6413" max="6413" width="1.5546875" style="7" customWidth="1"/>
    <col min="6414" max="6663" width="11.5546875" style="7"/>
    <col min="6664" max="6664" width="29.5546875" style="7" customWidth="1"/>
    <col min="6665" max="6665" width="29" style="7" customWidth="1"/>
    <col min="6666" max="6666" width="11.5546875" style="7"/>
    <col min="6667" max="6667" width="12.77734375" style="7" customWidth="1"/>
    <col min="6668" max="6668" width="13.21875" style="7" customWidth="1"/>
    <col min="6669" max="6669" width="1.5546875" style="7" customWidth="1"/>
    <col min="6670" max="6919" width="11.5546875" style="7"/>
    <col min="6920" max="6920" width="29.5546875" style="7" customWidth="1"/>
    <col min="6921" max="6921" width="29" style="7" customWidth="1"/>
    <col min="6922" max="6922" width="11.5546875" style="7"/>
    <col min="6923" max="6923" width="12.77734375" style="7" customWidth="1"/>
    <col min="6924" max="6924" width="13.21875" style="7" customWidth="1"/>
    <col min="6925" max="6925" width="1.5546875" style="7" customWidth="1"/>
    <col min="6926" max="7175" width="11.5546875" style="7"/>
    <col min="7176" max="7176" width="29.5546875" style="7" customWidth="1"/>
    <col min="7177" max="7177" width="29" style="7" customWidth="1"/>
    <col min="7178" max="7178" width="11.5546875" style="7"/>
    <col min="7179" max="7179" width="12.77734375" style="7" customWidth="1"/>
    <col min="7180" max="7180" width="13.21875" style="7" customWidth="1"/>
    <col min="7181" max="7181" width="1.5546875" style="7" customWidth="1"/>
    <col min="7182" max="7431" width="11.5546875" style="7"/>
    <col min="7432" max="7432" width="29.5546875" style="7" customWidth="1"/>
    <col min="7433" max="7433" width="29" style="7" customWidth="1"/>
    <col min="7434" max="7434" width="11.5546875" style="7"/>
    <col min="7435" max="7435" width="12.77734375" style="7" customWidth="1"/>
    <col min="7436" max="7436" width="13.21875" style="7" customWidth="1"/>
    <col min="7437" max="7437" width="1.5546875" style="7" customWidth="1"/>
    <col min="7438" max="7687" width="11.5546875" style="7"/>
    <col min="7688" max="7688" width="29.5546875" style="7" customWidth="1"/>
    <col min="7689" max="7689" width="29" style="7" customWidth="1"/>
    <col min="7690" max="7690" width="11.5546875" style="7"/>
    <col min="7691" max="7691" width="12.77734375" style="7" customWidth="1"/>
    <col min="7692" max="7692" width="13.21875" style="7" customWidth="1"/>
    <col min="7693" max="7693" width="1.5546875" style="7" customWidth="1"/>
    <col min="7694" max="7943" width="11.5546875" style="7"/>
    <col min="7944" max="7944" width="29.5546875" style="7" customWidth="1"/>
    <col min="7945" max="7945" width="29" style="7" customWidth="1"/>
    <col min="7946" max="7946" width="11.5546875" style="7"/>
    <col min="7947" max="7947" width="12.77734375" style="7" customWidth="1"/>
    <col min="7948" max="7948" width="13.21875" style="7" customWidth="1"/>
    <col min="7949" max="7949" width="1.5546875" style="7" customWidth="1"/>
    <col min="7950" max="8199" width="11.5546875" style="7"/>
    <col min="8200" max="8200" width="29.5546875" style="7" customWidth="1"/>
    <col min="8201" max="8201" width="29" style="7" customWidth="1"/>
    <col min="8202" max="8202" width="11.5546875" style="7"/>
    <col min="8203" max="8203" width="12.77734375" style="7" customWidth="1"/>
    <col min="8204" max="8204" width="13.21875" style="7" customWidth="1"/>
    <col min="8205" max="8205" width="1.5546875" style="7" customWidth="1"/>
    <col min="8206" max="8455" width="11.5546875" style="7"/>
    <col min="8456" max="8456" width="29.5546875" style="7" customWidth="1"/>
    <col min="8457" max="8457" width="29" style="7" customWidth="1"/>
    <col min="8458" max="8458" width="11.5546875" style="7"/>
    <col min="8459" max="8459" width="12.77734375" style="7" customWidth="1"/>
    <col min="8460" max="8460" width="13.21875" style="7" customWidth="1"/>
    <col min="8461" max="8461" width="1.5546875" style="7" customWidth="1"/>
    <col min="8462" max="8711" width="11.5546875" style="7"/>
    <col min="8712" max="8712" width="29.5546875" style="7" customWidth="1"/>
    <col min="8713" max="8713" width="29" style="7" customWidth="1"/>
    <col min="8714" max="8714" width="11.5546875" style="7"/>
    <col min="8715" max="8715" width="12.77734375" style="7" customWidth="1"/>
    <col min="8716" max="8716" width="13.21875" style="7" customWidth="1"/>
    <col min="8717" max="8717" width="1.5546875" style="7" customWidth="1"/>
    <col min="8718" max="8967" width="11.5546875" style="7"/>
    <col min="8968" max="8968" width="29.5546875" style="7" customWidth="1"/>
    <col min="8969" max="8969" width="29" style="7" customWidth="1"/>
    <col min="8970" max="8970" width="11.5546875" style="7"/>
    <col min="8971" max="8971" width="12.77734375" style="7" customWidth="1"/>
    <col min="8972" max="8972" width="13.21875" style="7" customWidth="1"/>
    <col min="8973" max="8973" width="1.5546875" style="7" customWidth="1"/>
    <col min="8974" max="9223" width="11.5546875" style="7"/>
    <col min="9224" max="9224" width="29.5546875" style="7" customWidth="1"/>
    <col min="9225" max="9225" width="29" style="7" customWidth="1"/>
    <col min="9226" max="9226" width="11.5546875" style="7"/>
    <col min="9227" max="9227" width="12.77734375" style="7" customWidth="1"/>
    <col min="9228" max="9228" width="13.21875" style="7" customWidth="1"/>
    <col min="9229" max="9229" width="1.5546875" style="7" customWidth="1"/>
    <col min="9230" max="9479" width="11.5546875" style="7"/>
    <col min="9480" max="9480" width="29.5546875" style="7" customWidth="1"/>
    <col min="9481" max="9481" width="29" style="7" customWidth="1"/>
    <col min="9482" max="9482" width="11.5546875" style="7"/>
    <col min="9483" max="9483" width="12.77734375" style="7" customWidth="1"/>
    <col min="9484" max="9484" width="13.21875" style="7" customWidth="1"/>
    <col min="9485" max="9485" width="1.5546875" style="7" customWidth="1"/>
    <col min="9486" max="9735" width="11.5546875" style="7"/>
    <col min="9736" max="9736" width="29.5546875" style="7" customWidth="1"/>
    <col min="9737" max="9737" width="29" style="7" customWidth="1"/>
    <col min="9738" max="9738" width="11.5546875" style="7"/>
    <col min="9739" max="9739" width="12.77734375" style="7" customWidth="1"/>
    <col min="9740" max="9740" width="13.21875" style="7" customWidth="1"/>
    <col min="9741" max="9741" width="1.5546875" style="7" customWidth="1"/>
    <col min="9742" max="9991" width="11.5546875" style="7"/>
    <col min="9992" max="9992" width="29.5546875" style="7" customWidth="1"/>
    <col min="9993" max="9993" width="29" style="7" customWidth="1"/>
    <col min="9994" max="9994" width="11.5546875" style="7"/>
    <col min="9995" max="9995" width="12.77734375" style="7" customWidth="1"/>
    <col min="9996" max="9996" width="13.21875" style="7" customWidth="1"/>
    <col min="9997" max="9997" width="1.5546875" style="7" customWidth="1"/>
    <col min="9998" max="10247" width="11.5546875" style="7"/>
    <col min="10248" max="10248" width="29.5546875" style="7" customWidth="1"/>
    <col min="10249" max="10249" width="29" style="7" customWidth="1"/>
    <col min="10250" max="10250" width="11.5546875" style="7"/>
    <col min="10251" max="10251" width="12.77734375" style="7" customWidth="1"/>
    <col min="10252" max="10252" width="13.21875" style="7" customWidth="1"/>
    <col min="10253" max="10253" width="1.5546875" style="7" customWidth="1"/>
    <col min="10254" max="10503" width="11.5546875" style="7"/>
    <col min="10504" max="10504" width="29.5546875" style="7" customWidth="1"/>
    <col min="10505" max="10505" width="29" style="7" customWidth="1"/>
    <col min="10506" max="10506" width="11.5546875" style="7"/>
    <col min="10507" max="10507" width="12.77734375" style="7" customWidth="1"/>
    <col min="10508" max="10508" width="13.21875" style="7" customWidth="1"/>
    <col min="10509" max="10509" width="1.5546875" style="7" customWidth="1"/>
    <col min="10510" max="10759" width="11.5546875" style="7"/>
    <col min="10760" max="10760" width="29.5546875" style="7" customWidth="1"/>
    <col min="10761" max="10761" width="29" style="7" customWidth="1"/>
    <col min="10762" max="10762" width="11.5546875" style="7"/>
    <col min="10763" max="10763" width="12.77734375" style="7" customWidth="1"/>
    <col min="10764" max="10764" width="13.21875" style="7" customWidth="1"/>
    <col min="10765" max="10765" width="1.5546875" style="7" customWidth="1"/>
    <col min="10766" max="11015" width="11.5546875" style="7"/>
    <col min="11016" max="11016" width="29.5546875" style="7" customWidth="1"/>
    <col min="11017" max="11017" width="29" style="7" customWidth="1"/>
    <col min="11018" max="11018" width="11.5546875" style="7"/>
    <col min="11019" max="11019" width="12.77734375" style="7" customWidth="1"/>
    <col min="11020" max="11020" width="13.21875" style="7" customWidth="1"/>
    <col min="11021" max="11021" width="1.5546875" style="7" customWidth="1"/>
    <col min="11022" max="11271" width="11.5546875" style="7"/>
    <col min="11272" max="11272" width="29.5546875" style="7" customWidth="1"/>
    <col min="11273" max="11273" width="29" style="7" customWidth="1"/>
    <col min="11274" max="11274" width="11.5546875" style="7"/>
    <col min="11275" max="11275" width="12.77734375" style="7" customWidth="1"/>
    <col min="11276" max="11276" width="13.21875" style="7" customWidth="1"/>
    <col min="11277" max="11277" width="1.5546875" style="7" customWidth="1"/>
    <col min="11278" max="11527" width="11.5546875" style="7"/>
    <col min="11528" max="11528" width="29.5546875" style="7" customWidth="1"/>
    <col min="11529" max="11529" width="29" style="7" customWidth="1"/>
    <col min="11530" max="11530" width="11.5546875" style="7"/>
    <col min="11531" max="11531" width="12.77734375" style="7" customWidth="1"/>
    <col min="11532" max="11532" width="13.21875" style="7" customWidth="1"/>
    <col min="11533" max="11533" width="1.5546875" style="7" customWidth="1"/>
    <col min="11534" max="11783" width="11.5546875" style="7"/>
    <col min="11784" max="11784" width="29.5546875" style="7" customWidth="1"/>
    <col min="11785" max="11785" width="29" style="7" customWidth="1"/>
    <col min="11786" max="11786" width="11.5546875" style="7"/>
    <col min="11787" max="11787" width="12.77734375" style="7" customWidth="1"/>
    <col min="11788" max="11788" width="13.21875" style="7" customWidth="1"/>
    <col min="11789" max="11789" width="1.5546875" style="7" customWidth="1"/>
    <col min="11790" max="12039" width="11.5546875" style="7"/>
    <col min="12040" max="12040" width="29.5546875" style="7" customWidth="1"/>
    <col min="12041" max="12041" width="29" style="7" customWidth="1"/>
    <col min="12042" max="12042" width="11.5546875" style="7"/>
    <col min="12043" max="12043" width="12.77734375" style="7" customWidth="1"/>
    <col min="12044" max="12044" width="13.21875" style="7" customWidth="1"/>
    <col min="12045" max="12045" width="1.5546875" style="7" customWidth="1"/>
    <col min="12046" max="12295" width="11.5546875" style="7"/>
    <col min="12296" max="12296" width="29.5546875" style="7" customWidth="1"/>
    <col min="12297" max="12297" width="29" style="7" customWidth="1"/>
    <col min="12298" max="12298" width="11.5546875" style="7"/>
    <col min="12299" max="12299" width="12.77734375" style="7" customWidth="1"/>
    <col min="12300" max="12300" width="13.21875" style="7" customWidth="1"/>
    <col min="12301" max="12301" width="1.5546875" style="7" customWidth="1"/>
    <col min="12302" max="12551" width="11.5546875" style="7"/>
    <col min="12552" max="12552" width="29.5546875" style="7" customWidth="1"/>
    <col min="12553" max="12553" width="29" style="7" customWidth="1"/>
    <col min="12554" max="12554" width="11.5546875" style="7"/>
    <col min="12555" max="12555" width="12.77734375" style="7" customWidth="1"/>
    <col min="12556" max="12556" width="13.21875" style="7" customWidth="1"/>
    <col min="12557" max="12557" width="1.5546875" style="7" customWidth="1"/>
    <col min="12558" max="12807" width="11.5546875" style="7"/>
    <col min="12808" max="12808" width="29.5546875" style="7" customWidth="1"/>
    <col min="12809" max="12809" width="29" style="7" customWidth="1"/>
    <col min="12810" max="12810" width="11.5546875" style="7"/>
    <col min="12811" max="12811" width="12.77734375" style="7" customWidth="1"/>
    <col min="12812" max="12812" width="13.21875" style="7" customWidth="1"/>
    <col min="12813" max="12813" width="1.5546875" style="7" customWidth="1"/>
    <col min="12814" max="13063" width="11.5546875" style="7"/>
    <col min="13064" max="13064" width="29.5546875" style="7" customWidth="1"/>
    <col min="13065" max="13065" width="29" style="7" customWidth="1"/>
    <col min="13066" max="13066" width="11.5546875" style="7"/>
    <col min="13067" max="13067" width="12.77734375" style="7" customWidth="1"/>
    <col min="13068" max="13068" width="13.21875" style="7" customWidth="1"/>
    <col min="13069" max="13069" width="1.5546875" style="7" customWidth="1"/>
    <col min="13070" max="13319" width="11.5546875" style="7"/>
    <col min="13320" max="13320" width="29.5546875" style="7" customWidth="1"/>
    <col min="13321" max="13321" width="29" style="7" customWidth="1"/>
    <col min="13322" max="13322" width="11.5546875" style="7"/>
    <col min="13323" max="13323" width="12.77734375" style="7" customWidth="1"/>
    <col min="13324" max="13324" width="13.21875" style="7" customWidth="1"/>
    <col min="13325" max="13325" width="1.5546875" style="7" customWidth="1"/>
    <col min="13326" max="13575" width="11.5546875" style="7"/>
    <col min="13576" max="13576" width="29.5546875" style="7" customWidth="1"/>
    <col min="13577" max="13577" width="29" style="7" customWidth="1"/>
    <col min="13578" max="13578" width="11.5546875" style="7"/>
    <col min="13579" max="13579" width="12.77734375" style="7" customWidth="1"/>
    <col min="13580" max="13580" width="13.21875" style="7" customWidth="1"/>
    <col min="13581" max="13581" width="1.5546875" style="7" customWidth="1"/>
    <col min="13582" max="13831" width="11.5546875" style="7"/>
    <col min="13832" max="13832" width="29.5546875" style="7" customWidth="1"/>
    <col min="13833" max="13833" width="29" style="7" customWidth="1"/>
    <col min="13834" max="13834" width="11.5546875" style="7"/>
    <col min="13835" max="13835" width="12.77734375" style="7" customWidth="1"/>
    <col min="13836" max="13836" width="13.21875" style="7" customWidth="1"/>
    <col min="13837" max="13837" width="1.5546875" style="7" customWidth="1"/>
    <col min="13838" max="14087" width="11.5546875" style="7"/>
    <col min="14088" max="14088" width="29.5546875" style="7" customWidth="1"/>
    <col min="14089" max="14089" width="29" style="7" customWidth="1"/>
    <col min="14090" max="14090" width="11.5546875" style="7"/>
    <col min="14091" max="14091" width="12.77734375" style="7" customWidth="1"/>
    <col min="14092" max="14092" width="13.21875" style="7" customWidth="1"/>
    <col min="14093" max="14093" width="1.5546875" style="7" customWidth="1"/>
    <col min="14094" max="14343" width="11.5546875" style="7"/>
    <col min="14344" max="14344" width="29.5546875" style="7" customWidth="1"/>
    <col min="14345" max="14345" width="29" style="7" customWidth="1"/>
    <col min="14346" max="14346" width="11.5546875" style="7"/>
    <col min="14347" max="14347" width="12.77734375" style="7" customWidth="1"/>
    <col min="14348" max="14348" width="13.21875" style="7" customWidth="1"/>
    <col min="14349" max="14349" width="1.5546875" style="7" customWidth="1"/>
    <col min="14350" max="14599" width="11.5546875" style="7"/>
    <col min="14600" max="14600" width="29.5546875" style="7" customWidth="1"/>
    <col min="14601" max="14601" width="29" style="7" customWidth="1"/>
    <col min="14602" max="14602" width="11.5546875" style="7"/>
    <col min="14603" max="14603" width="12.77734375" style="7" customWidth="1"/>
    <col min="14604" max="14604" width="13.21875" style="7" customWidth="1"/>
    <col min="14605" max="14605" width="1.5546875" style="7" customWidth="1"/>
    <col min="14606" max="14855" width="11.5546875" style="7"/>
    <col min="14856" max="14856" width="29.5546875" style="7" customWidth="1"/>
    <col min="14857" max="14857" width="29" style="7" customWidth="1"/>
    <col min="14858" max="14858" width="11.5546875" style="7"/>
    <col min="14859" max="14859" width="12.77734375" style="7" customWidth="1"/>
    <col min="14860" max="14860" width="13.21875" style="7" customWidth="1"/>
    <col min="14861" max="14861" width="1.5546875" style="7" customWidth="1"/>
    <col min="14862" max="15111" width="11.5546875" style="7"/>
    <col min="15112" max="15112" width="29.5546875" style="7" customWidth="1"/>
    <col min="15113" max="15113" width="29" style="7" customWidth="1"/>
    <col min="15114" max="15114" width="11.5546875" style="7"/>
    <col min="15115" max="15115" width="12.77734375" style="7" customWidth="1"/>
    <col min="15116" max="15116" width="13.21875" style="7" customWidth="1"/>
    <col min="15117" max="15117" width="1.5546875" style="7" customWidth="1"/>
    <col min="15118" max="15367" width="11.5546875" style="7"/>
    <col min="15368" max="15368" width="29.5546875" style="7" customWidth="1"/>
    <col min="15369" max="15369" width="29" style="7" customWidth="1"/>
    <col min="15370" max="15370" width="11.5546875" style="7"/>
    <col min="15371" max="15371" width="12.77734375" style="7" customWidth="1"/>
    <col min="15372" max="15372" width="13.21875" style="7" customWidth="1"/>
    <col min="15373" max="15373" width="1.5546875" style="7" customWidth="1"/>
    <col min="15374" max="15623" width="11.5546875" style="7"/>
    <col min="15624" max="15624" width="29.5546875" style="7" customWidth="1"/>
    <col min="15625" max="15625" width="29" style="7" customWidth="1"/>
    <col min="15626" max="15626" width="11.5546875" style="7"/>
    <col min="15627" max="15627" width="12.77734375" style="7" customWidth="1"/>
    <col min="15628" max="15628" width="13.21875" style="7" customWidth="1"/>
    <col min="15629" max="15629" width="1.5546875" style="7" customWidth="1"/>
    <col min="15630" max="15879" width="11.5546875" style="7"/>
    <col min="15880" max="15880" width="29.5546875" style="7" customWidth="1"/>
    <col min="15881" max="15881" width="29" style="7" customWidth="1"/>
    <col min="15882" max="15882" width="11.5546875" style="7"/>
    <col min="15883" max="15883" width="12.77734375" style="7" customWidth="1"/>
    <col min="15884" max="15884" width="13.21875" style="7" customWidth="1"/>
    <col min="15885" max="15885" width="1.5546875" style="7" customWidth="1"/>
    <col min="15886" max="16135" width="11.5546875" style="7"/>
    <col min="16136" max="16136" width="29.5546875" style="7" customWidth="1"/>
    <col min="16137" max="16137" width="29" style="7" customWidth="1"/>
    <col min="16138" max="16138" width="11.5546875" style="7"/>
    <col min="16139" max="16139" width="12.77734375" style="7" customWidth="1"/>
    <col min="16140" max="16140" width="13.21875" style="7" customWidth="1"/>
    <col min="16141" max="16141" width="1.5546875" style="7" customWidth="1"/>
    <col min="16142" max="16384" width="11.5546875" style="7"/>
  </cols>
  <sheetData>
    <row r="1" spans="1:20" ht="24.6" customHeight="1" x14ac:dyDescent="0.25">
      <c r="A1" s="498" t="s">
        <v>847</v>
      </c>
      <c r="B1" s="499"/>
      <c r="C1" s="499"/>
      <c r="D1" s="499"/>
      <c r="E1" s="499"/>
      <c r="F1" s="499"/>
      <c r="G1" s="499"/>
      <c r="H1" s="499"/>
      <c r="I1" s="499"/>
      <c r="J1" s="499"/>
      <c r="K1" s="499"/>
      <c r="L1" s="499"/>
      <c r="M1" s="499"/>
      <c r="N1" s="499"/>
      <c r="O1" s="499"/>
      <c r="P1" s="499"/>
      <c r="Q1" s="500"/>
    </row>
    <row r="2" spans="1:20" ht="13.8" x14ac:dyDescent="0.25">
      <c r="A2" s="379"/>
      <c r="B2" s="176"/>
      <c r="C2" s="176"/>
      <c r="D2" s="380"/>
      <c r="E2" s="381"/>
      <c r="F2" s="381"/>
      <c r="G2" s="176"/>
      <c r="H2" s="176"/>
      <c r="I2" s="380"/>
      <c r="J2" s="381"/>
      <c r="K2" s="381"/>
      <c r="L2" s="176"/>
      <c r="M2" s="176"/>
      <c r="N2" s="380"/>
      <c r="O2" s="381"/>
      <c r="P2" s="381"/>
      <c r="Q2" s="382"/>
    </row>
    <row r="3" spans="1:20" ht="15.6" x14ac:dyDescent="0.25">
      <c r="A3" s="383"/>
      <c r="B3" s="384"/>
      <c r="C3" s="177" t="s">
        <v>848</v>
      </c>
      <c r="D3" s="177"/>
      <c r="E3" s="177"/>
      <c r="F3" s="177"/>
      <c r="G3" s="178"/>
      <c r="H3" s="501" t="s">
        <v>849</v>
      </c>
      <c r="I3" s="501"/>
      <c r="J3" s="501"/>
      <c r="K3" s="501"/>
      <c r="L3" s="178"/>
      <c r="M3" s="501" t="s">
        <v>850</v>
      </c>
      <c r="N3" s="501"/>
      <c r="O3" s="501"/>
      <c r="P3" s="501"/>
      <c r="Q3" s="502"/>
      <c r="R3" s="385"/>
      <c r="S3" s="385"/>
      <c r="T3" s="385"/>
    </row>
    <row r="4" spans="1:20" ht="16.350000000000001" customHeight="1" x14ac:dyDescent="0.25">
      <c r="A4" s="386"/>
      <c r="B4" s="178"/>
      <c r="C4" s="178"/>
      <c r="D4" s="387" t="s">
        <v>851</v>
      </c>
      <c r="E4" s="388"/>
      <c r="F4" s="388" t="s">
        <v>852</v>
      </c>
      <c r="G4" s="178"/>
      <c r="H4" s="178"/>
      <c r="I4" s="387" t="s">
        <v>851</v>
      </c>
      <c r="J4" s="388"/>
      <c r="K4" s="388" t="s">
        <v>852</v>
      </c>
      <c r="L4" s="178"/>
      <c r="M4" s="178"/>
      <c r="N4" s="387" t="s">
        <v>851</v>
      </c>
      <c r="O4" s="388"/>
      <c r="P4" s="388" t="s">
        <v>852</v>
      </c>
      <c r="Q4" s="389"/>
      <c r="R4" s="385"/>
    </row>
    <row r="5" spans="1:20" ht="17.55" customHeight="1" x14ac:dyDescent="0.25">
      <c r="A5" s="390" t="s">
        <v>853</v>
      </c>
      <c r="B5" s="179"/>
      <c r="C5" s="179"/>
      <c r="D5" s="181">
        <v>1</v>
      </c>
      <c r="E5" s="182"/>
      <c r="F5" s="391"/>
      <c r="G5" s="178"/>
      <c r="H5" s="179"/>
      <c r="I5" s="181">
        <v>1</v>
      </c>
      <c r="J5" s="182"/>
      <c r="K5" s="391"/>
      <c r="L5" s="178"/>
      <c r="M5" s="179"/>
      <c r="N5" s="181">
        <v>1</v>
      </c>
      <c r="O5" s="182"/>
      <c r="P5" s="391"/>
      <c r="Q5" s="389"/>
    </row>
    <row r="6" spans="1:20" ht="31.5" customHeight="1" x14ac:dyDescent="0.25">
      <c r="A6" s="390"/>
      <c r="B6" s="179"/>
      <c r="C6" s="392" t="s">
        <v>854</v>
      </c>
      <c r="D6" s="371"/>
      <c r="E6" s="184"/>
      <c r="F6" s="122"/>
      <c r="G6" s="178"/>
      <c r="H6" s="392" t="s">
        <v>855</v>
      </c>
      <c r="I6" s="371"/>
      <c r="J6" s="184"/>
      <c r="K6" s="122"/>
      <c r="L6" s="178"/>
      <c r="M6" s="392" t="s">
        <v>856</v>
      </c>
      <c r="N6" s="371"/>
      <c r="O6" s="184"/>
      <c r="P6" s="122"/>
      <c r="Q6" s="389"/>
    </row>
    <row r="7" spans="1:20" ht="19.5" customHeight="1" x14ac:dyDescent="0.25">
      <c r="A7" s="390"/>
      <c r="B7" s="179"/>
      <c r="C7" s="201" t="s">
        <v>826</v>
      </c>
      <c r="D7" s="373">
        <f>Preisblatt!$D$71*'SVS UHR'!D6*'SVS UHR'!F5</f>
        <v>0</v>
      </c>
      <c r="E7" s="183"/>
      <c r="F7" s="184"/>
      <c r="G7" s="122"/>
      <c r="H7" s="178"/>
      <c r="I7" s="373">
        <f>Preisblatt!$D$71*'SVS UHR'!I6*'SVS UHR'!K5</f>
        <v>0</v>
      </c>
      <c r="J7" s="179"/>
      <c r="K7" s="179"/>
      <c r="L7" s="179"/>
      <c r="M7" s="179"/>
      <c r="N7" s="373">
        <f>Preisblatt!$D$71*'SVS UHR'!N6*'SVS UHR'!P5</f>
        <v>0</v>
      </c>
      <c r="O7" s="179"/>
      <c r="P7" s="122"/>
      <c r="Q7" s="389"/>
    </row>
    <row r="8" spans="1:20" ht="11.25" customHeight="1" x14ac:dyDescent="0.25">
      <c r="A8" s="390"/>
      <c r="B8" s="179"/>
      <c r="C8" s="179"/>
      <c r="D8" s="179"/>
      <c r="E8" s="179"/>
      <c r="F8" s="179"/>
      <c r="G8" s="179"/>
      <c r="H8" s="179"/>
      <c r="I8" s="179"/>
      <c r="J8" s="179"/>
      <c r="K8" s="179"/>
      <c r="L8" s="179"/>
      <c r="M8" s="179"/>
      <c r="N8" s="179"/>
      <c r="O8" s="179"/>
      <c r="P8" s="122"/>
      <c r="Q8" s="389"/>
    </row>
    <row r="9" spans="1:20" ht="13.8" x14ac:dyDescent="0.25">
      <c r="A9" s="390" t="s">
        <v>236</v>
      </c>
      <c r="B9" s="179"/>
      <c r="C9" s="185"/>
      <c r="D9" s="183"/>
      <c r="E9" s="186"/>
      <c r="F9" s="123"/>
      <c r="G9" s="178"/>
      <c r="H9" s="185"/>
      <c r="I9" s="183"/>
      <c r="J9" s="186"/>
      <c r="K9" s="123"/>
      <c r="L9" s="178"/>
      <c r="M9" s="185"/>
      <c r="N9" s="183"/>
      <c r="O9" s="186"/>
      <c r="P9" s="123"/>
      <c r="Q9" s="389"/>
    </row>
    <row r="10" spans="1:20" ht="5.25" customHeight="1" x14ac:dyDescent="0.25">
      <c r="A10" s="393"/>
      <c r="B10" s="187"/>
      <c r="C10" s="187"/>
      <c r="D10" s="188"/>
      <c r="E10" s="184"/>
      <c r="F10" s="122"/>
      <c r="G10" s="178"/>
      <c r="H10" s="187"/>
      <c r="I10" s="188"/>
      <c r="J10" s="184"/>
      <c r="K10" s="122"/>
      <c r="L10" s="178"/>
      <c r="M10" s="187"/>
      <c r="N10" s="188"/>
      <c r="O10" s="184"/>
      <c r="P10" s="122"/>
      <c r="Q10" s="389"/>
    </row>
    <row r="11" spans="1:20" ht="13.8" x14ac:dyDescent="0.25">
      <c r="A11" s="393" t="s">
        <v>237</v>
      </c>
      <c r="B11" s="180"/>
      <c r="C11" s="180"/>
      <c r="D11" s="188"/>
      <c r="E11" s="184"/>
      <c r="F11" s="122"/>
      <c r="G11" s="178"/>
      <c r="H11" s="180"/>
      <c r="I11" s="188"/>
      <c r="J11" s="184"/>
      <c r="K11" s="122"/>
      <c r="L11" s="178"/>
      <c r="M11" s="180"/>
      <c r="N11" s="188"/>
      <c r="O11" s="184"/>
      <c r="P11" s="122"/>
      <c r="Q11" s="389"/>
    </row>
    <row r="12" spans="1:20" ht="15" customHeight="1" x14ac:dyDescent="0.25">
      <c r="A12" s="394" t="s">
        <v>238</v>
      </c>
      <c r="B12" s="180"/>
      <c r="C12" s="180"/>
      <c r="D12" s="371"/>
      <c r="E12" s="184"/>
      <c r="F12" s="122"/>
      <c r="G12" s="178"/>
      <c r="H12" s="180"/>
      <c r="I12" s="371"/>
      <c r="J12" s="184"/>
      <c r="K12" s="122"/>
      <c r="L12" s="178"/>
      <c r="M12" s="180"/>
      <c r="N12" s="371"/>
      <c r="O12" s="184"/>
      <c r="P12" s="122"/>
      <c r="Q12" s="389"/>
    </row>
    <row r="13" spans="1:20" ht="15" customHeight="1" x14ac:dyDescent="0.25">
      <c r="A13" s="394" t="s">
        <v>239</v>
      </c>
      <c r="B13" s="180"/>
      <c r="C13" s="180"/>
      <c r="D13" s="371"/>
      <c r="E13" s="184"/>
      <c r="F13" s="122"/>
      <c r="G13" s="178"/>
      <c r="H13" s="180"/>
      <c r="I13" s="371"/>
      <c r="J13" s="184"/>
      <c r="K13" s="122"/>
      <c r="L13" s="178"/>
      <c r="M13" s="180"/>
      <c r="N13" s="371"/>
      <c r="O13" s="184"/>
      <c r="P13" s="122"/>
      <c r="Q13" s="389"/>
    </row>
    <row r="14" spans="1:20" ht="15" customHeight="1" x14ac:dyDescent="0.25">
      <c r="A14" s="394" t="s">
        <v>240</v>
      </c>
      <c r="B14" s="180"/>
      <c r="C14" s="180"/>
      <c r="D14" s="371"/>
      <c r="E14" s="184"/>
      <c r="F14" s="122"/>
      <c r="G14" s="178"/>
      <c r="H14" s="180"/>
      <c r="I14" s="371"/>
      <c r="J14" s="184"/>
      <c r="K14" s="122"/>
      <c r="L14" s="178"/>
      <c r="M14" s="180"/>
      <c r="N14" s="371"/>
      <c r="O14" s="184"/>
      <c r="P14" s="122"/>
      <c r="Q14" s="389"/>
    </row>
    <row r="15" spans="1:20" ht="15" customHeight="1" x14ac:dyDescent="0.25">
      <c r="A15" s="394" t="s">
        <v>241</v>
      </c>
      <c r="B15" s="180"/>
      <c r="C15" s="180"/>
      <c r="D15" s="371"/>
      <c r="E15" s="184"/>
      <c r="F15" s="122"/>
      <c r="G15" s="178"/>
      <c r="H15" s="180"/>
      <c r="I15" s="371"/>
      <c r="J15" s="184"/>
      <c r="K15" s="122"/>
      <c r="L15" s="178"/>
      <c r="M15" s="180"/>
      <c r="N15" s="371"/>
      <c r="O15" s="184"/>
      <c r="P15" s="122"/>
      <c r="Q15" s="389"/>
    </row>
    <row r="16" spans="1:20" ht="15" customHeight="1" x14ac:dyDescent="0.25">
      <c r="A16" s="394" t="s">
        <v>242</v>
      </c>
      <c r="B16" s="180"/>
      <c r="C16" s="180"/>
      <c r="D16" s="371"/>
      <c r="E16" s="184"/>
      <c r="F16" s="122"/>
      <c r="G16" s="178"/>
      <c r="H16" s="180"/>
      <c r="I16" s="371"/>
      <c r="J16" s="184"/>
      <c r="K16" s="122"/>
      <c r="L16" s="178"/>
      <c r="M16" s="180"/>
      <c r="N16" s="371"/>
      <c r="O16" s="184"/>
      <c r="P16" s="122"/>
      <c r="Q16" s="389"/>
    </row>
    <row r="17" spans="1:17" ht="15" customHeight="1" x14ac:dyDescent="0.25">
      <c r="A17" s="394" t="s">
        <v>243</v>
      </c>
      <c r="B17" s="180"/>
      <c r="C17" s="180"/>
      <c r="D17" s="371"/>
      <c r="E17" s="184"/>
      <c r="F17" s="122"/>
      <c r="G17" s="178"/>
      <c r="H17" s="180"/>
      <c r="I17" s="371"/>
      <c r="J17" s="184"/>
      <c r="K17" s="122"/>
      <c r="L17" s="178"/>
      <c r="M17" s="180"/>
      <c r="N17" s="371"/>
      <c r="O17" s="184"/>
      <c r="P17" s="122"/>
      <c r="Q17" s="389"/>
    </row>
    <row r="18" spans="1:17" ht="15" customHeight="1" x14ac:dyDescent="0.25">
      <c r="A18" s="394" t="s">
        <v>244</v>
      </c>
      <c r="B18" s="180"/>
      <c r="C18" s="180"/>
      <c r="D18" s="371"/>
      <c r="E18" s="184"/>
      <c r="F18" s="122"/>
      <c r="G18" s="178"/>
      <c r="H18" s="180"/>
      <c r="I18" s="371"/>
      <c r="J18" s="184"/>
      <c r="K18" s="122"/>
      <c r="L18" s="178"/>
      <c r="M18" s="180"/>
      <c r="N18" s="371"/>
      <c r="O18" s="184"/>
      <c r="P18" s="122"/>
      <c r="Q18" s="389"/>
    </row>
    <row r="19" spans="1:17" ht="13.8" x14ac:dyDescent="0.25">
      <c r="A19" s="395"/>
      <c r="B19" s="189" t="s">
        <v>245</v>
      </c>
      <c r="C19" s="190"/>
      <c r="D19" s="396">
        <f>SUM(D12:D18)</f>
        <v>0</v>
      </c>
      <c r="E19" s="182"/>
      <c r="F19" s="123"/>
      <c r="G19" s="178"/>
      <c r="H19" s="190"/>
      <c r="I19" s="396">
        <f>SUM(I12:I18)</f>
        <v>0</v>
      </c>
      <c r="J19" s="182"/>
      <c r="K19" s="123"/>
      <c r="L19" s="178"/>
      <c r="M19" s="190"/>
      <c r="N19" s="396">
        <f>SUM(N12:N18)</f>
        <v>0</v>
      </c>
      <c r="O19" s="182"/>
      <c r="P19" s="123"/>
      <c r="Q19" s="389"/>
    </row>
    <row r="20" spans="1:17" ht="6.6" customHeight="1" x14ac:dyDescent="0.25">
      <c r="A20" s="395"/>
      <c r="B20" s="191"/>
      <c r="C20" s="190"/>
      <c r="D20" s="195"/>
      <c r="E20" s="192"/>
      <c r="F20" s="123"/>
      <c r="G20" s="178"/>
      <c r="H20" s="190"/>
      <c r="I20" s="195"/>
      <c r="J20" s="192"/>
      <c r="K20" s="122"/>
      <c r="L20" s="178"/>
      <c r="M20" s="190"/>
      <c r="N20" s="195"/>
      <c r="O20" s="192"/>
      <c r="P20" s="122"/>
      <c r="Q20" s="389"/>
    </row>
    <row r="21" spans="1:17" ht="13.8" x14ac:dyDescent="0.25">
      <c r="A21" s="393" t="s">
        <v>246</v>
      </c>
      <c r="B21" s="187"/>
      <c r="C21" s="190"/>
      <c r="D21" s="195"/>
      <c r="E21" s="192"/>
      <c r="F21" s="123"/>
      <c r="G21" s="180"/>
      <c r="H21" s="190"/>
      <c r="I21" s="195"/>
      <c r="J21" s="192"/>
      <c r="K21" s="122"/>
      <c r="L21" s="180"/>
      <c r="M21" s="190"/>
      <c r="N21" s="195"/>
      <c r="O21" s="192"/>
      <c r="P21" s="122"/>
      <c r="Q21" s="397"/>
    </row>
    <row r="22" spans="1:17" ht="15" customHeight="1" x14ac:dyDescent="0.25">
      <c r="A22" s="394" t="s">
        <v>247</v>
      </c>
      <c r="B22" s="180"/>
      <c r="C22" s="190"/>
      <c r="D22" s="371"/>
      <c r="E22" s="184"/>
      <c r="F22" s="122"/>
      <c r="G22" s="180"/>
      <c r="H22" s="190"/>
      <c r="I22" s="371"/>
      <c r="J22" s="184"/>
      <c r="K22" s="122"/>
      <c r="L22" s="180"/>
      <c r="M22" s="190"/>
      <c r="N22" s="371"/>
      <c r="O22" s="184"/>
      <c r="P22" s="122"/>
      <c r="Q22" s="397"/>
    </row>
    <row r="23" spans="1:17" ht="15" customHeight="1" x14ac:dyDescent="0.25">
      <c r="A23" s="394" t="s">
        <v>248</v>
      </c>
      <c r="B23" s="180"/>
      <c r="C23" s="190"/>
      <c r="D23" s="398">
        <f>D$19*D22</f>
        <v>0</v>
      </c>
      <c r="E23" s="184"/>
      <c r="F23" s="122"/>
      <c r="G23" s="180"/>
      <c r="H23" s="190"/>
      <c r="I23" s="398">
        <f>I$19*I22</f>
        <v>0</v>
      </c>
      <c r="J23" s="184"/>
      <c r="K23" s="122"/>
      <c r="L23" s="180"/>
      <c r="M23" s="190"/>
      <c r="N23" s="398">
        <f>N$19*N22</f>
        <v>0</v>
      </c>
      <c r="O23" s="184"/>
      <c r="P23" s="122"/>
      <c r="Q23" s="397"/>
    </row>
    <row r="24" spans="1:17" ht="15" customHeight="1" x14ac:dyDescent="0.25">
      <c r="A24" s="394" t="s">
        <v>249</v>
      </c>
      <c r="B24" s="180"/>
      <c r="C24" s="190"/>
      <c r="D24" s="371"/>
      <c r="E24" s="184"/>
      <c r="F24" s="122"/>
      <c r="G24" s="180"/>
      <c r="H24" s="190"/>
      <c r="I24" s="371"/>
      <c r="J24" s="184"/>
      <c r="K24" s="122"/>
      <c r="L24" s="180"/>
      <c r="M24" s="190"/>
      <c r="N24" s="371"/>
      <c r="O24" s="184"/>
      <c r="P24" s="122"/>
      <c r="Q24" s="397"/>
    </row>
    <row r="25" spans="1:17" ht="15" customHeight="1" x14ac:dyDescent="0.25">
      <c r="A25" s="394" t="s">
        <v>250</v>
      </c>
      <c r="B25" s="180"/>
      <c r="C25" s="190"/>
      <c r="D25" s="398">
        <f>D$19*D24</f>
        <v>0</v>
      </c>
      <c r="E25" s="184"/>
      <c r="F25" s="122"/>
      <c r="G25" s="180"/>
      <c r="H25" s="190"/>
      <c r="I25" s="398">
        <f>I$19*I24</f>
        <v>0</v>
      </c>
      <c r="J25" s="184"/>
      <c r="K25" s="122"/>
      <c r="L25" s="180"/>
      <c r="M25" s="190"/>
      <c r="N25" s="398">
        <f>N$19*N24</f>
        <v>0</v>
      </c>
      <c r="O25" s="184"/>
      <c r="P25" s="122"/>
      <c r="Q25" s="397"/>
    </row>
    <row r="26" spans="1:17" ht="15" customHeight="1" x14ac:dyDescent="0.25">
      <c r="A26" s="394" t="s">
        <v>251</v>
      </c>
      <c r="B26" s="180"/>
      <c r="C26" s="190"/>
      <c r="D26" s="371"/>
      <c r="E26" s="184"/>
      <c r="F26" s="122"/>
      <c r="G26" s="180"/>
      <c r="H26" s="190"/>
      <c r="I26" s="371"/>
      <c r="J26" s="184"/>
      <c r="K26" s="122"/>
      <c r="L26" s="180"/>
      <c r="M26" s="190"/>
      <c r="N26" s="371"/>
      <c r="O26" s="184"/>
      <c r="P26" s="122"/>
      <c r="Q26" s="397"/>
    </row>
    <row r="27" spans="1:17" ht="15" customHeight="1" x14ac:dyDescent="0.25">
      <c r="A27" s="394" t="s">
        <v>252</v>
      </c>
      <c r="B27" s="180"/>
      <c r="C27" s="190"/>
      <c r="D27" s="398">
        <f>D$19*D26</f>
        <v>0</v>
      </c>
      <c r="E27" s="184"/>
      <c r="F27" s="122"/>
      <c r="G27" s="180"/>
      <c r="H27" s="190"/>
      <c r="I27" s="398">
        <f>I$19*I26</f>
        <v>0</v>
      </c>
      <c r="J27" s="184"/>
      <c r="K27" s="122"/>
      <c r="L27" s="180"/>
      <c r="M27" s="190"/>
      <c r="N27" s="398">
        <f>N$19*N26</f>
        <v>0</v>
      </c>
      <c r="O27" s="184"/>
      <c r="P27" s="122"/>
      <c r="Q27" s="397"/>
    </row>
    <row r="28" spans="1:17" ht="15" customHeight="1" x14ac:dyDescent="0.25">
      <c r="A28" s="394" t="s">
        <v>253</v>
      </c>
      <c r="B28" s="180"/>
      <c r="C28" s="190"/>
      <c r="D28" s="371"/>
      <c r="E28" s="184"/>
      <c r="F28" s="122"/>
      <c r="G28" s="180"/>
      <c r="H28" s="190"/>
      <c r="I28" s="371"/>
      <c r="J28" s="184"/>
      <c r="K28" s="122"/>
      <c r="L28" s="180"/>
      <c r="M28" s="190"/>
      <c r="N28" s="371"/>
      <c r="O28" s="184"/>
      <c r="P28" s="122"/>
      <c r="Q28" s="397"/>
    </row>
    <row r="29" spans="1:17" ht="15" customHeight="1" x14ac:dyDescent="0.25">
      <c r="A29" s="394" t="s">
        <v>254</v>
      </c>
      <c r="B29" s="180"/>
      <c r="C29" s="190"/>
      <c r="D29" s="398">
        <f>D$19*D28</f>
        <v>0</v>
      </c>
      <c r="E29" s="184"/>
      <c r="F29" s="122"/>
      <c r="G29" s="178"/>
      <c r="H29" s="190"/>
      <c r="I29" s="398">
        <f>I$19*I28</f>
        <v>0</v>
      </c>
      <c r="J29" s="184"/>
      <c r="K29" s="122"/>
      <c r="L29" s="178"/>
      <c r="M29" s="190"/>
      <c r="N29" s="398">
        <f>N$19*N28</f>
        <v>0</v>
      </c>
      <c r="O29" s="184"/>
      <c r="P29" s="122"/>
      <c r="Q29" s="389"/>
    </row>
    <row r="30" spans="1:17" ht="15" customHeight="1" x14ac:dyDescent="0.25">
      <c r="A30" s="394" t="s">
        <v>255</v>
      </c>
      <c r="B30" s="180"/>
      <c r="C30" s="180"/>
      <c r="D30" s="371"/>
      <c r="E30" s="184"/>
      <c r="F30" s="122"/>
      <c r="G30" s="178"/>
      <c r="H30" s="190"/>
      <c r="I30" s="371"/>
      <c r="J30" s="184"/>
      <c r="K30" s="122"/>
      <c r="L30" s="178"/>
      <c r="M30" s="190"/>
      <c r="N30" s="371"/>
      <c r="O30" s="184"/>
      <c r="P30" s="122"/>
      <c r="Q30" s="389"/>
    </row>
    <row r="31" spans="1:17" ht="13.8" x14ac:dyDescent="0.25">
      <c r="A31" s="394" t="s">
        <v>256</v>
      </c>
      <c r="B31" s="180"/>
      <c r="C31" s="180"/>
      <c r="D31" s="398">
        <f>D$19*D30</f>
        <v>0</v>
      </c>
      <c r="E31" s="184"/>
      <c r="F31" s="122"/>
      <c r="G31" s="178"/>
      <c r="H31" s="180"/>
      <c r="I31" s="398">
        <f>I$19*I30</f>
        <v>0</v>
      </c>
      <c r="J31" s="184"/>
      <c r="K31" s="122"/>
      <c r="L31" s="178"/>
      <c r="M31" s="180"/>
      <c r="N31" s="398">
        <f>N$19*N30</f>
        <v>0</v>
      </c>
      <c r="O31" s="184"/>
      <c r="P31" s="122"/>
      <c r="Q31" s="389"/>
    </row>
    <row r="32" spans="1:17" ht="13.8" x14ac:dyDescent="0.25">
      <c r="A32" s="399" t="s">
        <v>257</v>
      </c>
      <c r="B32" s="189"/>
      <c r="C32" s="190"/>
      <c r="D32" s="396">
        <f>SUM(D22:D31)</f>
        <v>0</v>
      </c>
      <c r="E32" s="182"/>
      <c r="F32" s="123"/>
      <c r="G32" s="198"/>
      <c r="H32" s="190"/>
      <c r="I32" s="396">
        <f>SUM(I22:I31)</f>
        <v>0</v>
      </c>
      <c r="J32" s="182"/>
      <c r="K32" s="123"/>
      <c r="L32" s="198"/>
      <c r="M32" s="190"/>
      <c r="N32" s="396">
        <f>SUM(N22:N31)</f>
        <v>0</v>
      </c>
      <c r="O32" s="182"/>
      <c r="P32" s="123"/>
      <c r="Q32" s="400"/>
    </row>
    <row r="33" spans="1:17" ht="8.1" customHeight="1" x14ac:dyDescent="0.25">
      <c r="A33" s="394"/>
      <c r="B33" s="180"/>
      <c r="C33" s="180"/>
      <c r="D33" s="195"/>
      <c r="E33" s="192"/>
      <c r="F33" s="122"/>
      <c r="G33" s="178"/>
      <c r="H33" s="180"/>
      <c r="I33" s="195"/>
      <c r="J33" s="192"/>
      <c r="K33" s="122"/>
      <c r="L33" s="178"/>
      <c r="M33" s="180"/>
      <c r="N33" s="195"/>
      <c r="O33" s="192"/>
      <c r="P33" s="122"/>
      <c r="Q33" s="389"/>
    </row>
    <row r="34" spans="1:17" ht="13.8" x14ac:dyDescent="0.25">
      <c r="A34" s="399" t="s">
        <v>258</v>
      </c>
      <c r="B34" s="189"/>
      <c r="C34" s="180"/>
      <c r="D34" s="396">
        <f>D32+D19</f>
        <v>0</v>
      </c>
      <c r="E34" s="192"/>
      <c r="F34" s="122"/>
      <c r="G34" s="178"/>
      <c r="H34" s="180"/>
      <c r="I34" s="396">
        <f>I32+I19</f>
        <v>0</v>
      </c>
      <c r="J34" s="192"/>
      <c r="K34" s="122"/>
      <c r="L34" s="178"/>
      <c r="M34" s="180"/>
      <c r="N34" s="396">
        <f>N32+N19</f>
        <v>0</v>
      </c>
      <c r="O34" s="192"/>
      <c r="P34" s="122"/>
      <c r="Q34" s="389"/>
    </row>
    <row r="35" spans="1:17" ht="7.35" customHeight="1" x14ac:dyDescent="0.25">
      <c r="A35" s="394"/>
      <c r="B35" s="180"/>
      <c r="C35" s="180"/>
      <c r="D35" s="195"/>
      <c r="E35" s="192"/>
      <c r="F35" s="122"/>
      <c r="G35" s="178"/>
      <c r="H35" s="180"/>
      <c r="I35" s="195"/>
      <c r="J35" s="192"/>
      <c r="K35" s="122"/>
      <c r="L35" s="178"/>
      <c r="M35" s="180"/>
      <c r="N35" s="195"/>
      <c r="O35" s="192"/>
      <c r="P35" s="122"/>
      <c r="Q35" s="389"/>
    </row>
    <row r="36" spans="1:17" ht="13.8" x14ac:dyDescent="0.25">
      <c r="A36" s="393" t="s">
        <v>259</v>
      </c>
      <c r="B36" s="187"/>
      <c r="C36" s="187"/>
      <c r="D36" s="195"/>
      <c r="E36" s="184"/>
      <c r="F36" s="122"/>
      <c r="G36" s="178"/>
      <c r="H36" s="187"/>
      <c r="I36" s="195"/>
      <c r="J36" s="184"/>
      <c r="K36" s="122"/>
      <c r="L36" s="178"/>
      <c r="M36" s="187"/>
      <c r="N36" s="195"/>
      <c r="O36" s="184"/>
      <c r="P36" s="122"/>
      <c r="Q36" s="389"/>
    </row>
    <row r="37" spans="1:17" ht="15" customHeight="1" x14ac:dyDescent="0.25">
      <c r="A37" s="401" t="s">
        <v>260</v>
      </c>
      <c r="B37" s="193"/>
      <c r="C37" s="187"/>
      <c r="D37" s="371"/>
      <c r="E37" s="184"/>
      <c r="F37" s="122"/>
      <c r="G37" s="178"/>
      <c r="H37" s="187"/>
      <c r="I37" s="371"/>
      <c r="J37" s="184"/>
      <c r="K37" s="122"/>
      <c r="L37" s="178"/>
      <c r="M37" s="187"/>
      <c r="N37" s="371"/>
      <c r="O37" s="184"/>
      <c r="P37" s="122"/>
      <c r="Q37" s="389"/>
    </row>
    <row r="38" spans="1:17" ht="15" customHeight="1" x14ac:dyDescent="0.25">
      <c r="A38" s="401" t="s">
        <v>261</v>
      </c>
      <c r="B38" s="193"/>
      <c r="C38" s="187"/>
      <c r="D38" s="371"/>
      <c r="E38" s="184"/>
      <c r="F38" s="122"/>
      <c r="G38" s="178"/>
      <c r="H38" s="187"/>
      <c r="I38" s="371"/>
      <c r="J38" s="184"/>
      <c r="K38" s="122"/>
      <c r="L38" s="178"/>
      <c r="M38" s="187"/>
      <c r="N38" s="371"/>
      <c r="O38" s="184"/>
      <c r="P38" s="122"/>
      <c r="Q38" s="389"/>
    </row>
    <row r="39" spans="1:17" ht="13.8" x14ac:dyDescent="0.25">
      <c r="A39" s="399" t="s">
        <v>153</v>
      </c>
      <c r="B39" s="189"/>
      <c r="C39" s="190"/>
      <c r="D39" s="396">
        <f>SUM(D37:D38)+D34</f>
        <v>0</v>
      </c>
      <c r="E39" s="182"/>
      <c r="F39" s="123"/>
      <c r="G39" s="198"/>
      <c r="H39" s="190"/>
      <c r="I39" s="396">
        <f>SUM(I37:I38)+I34</f>
        <v>0</v>
      </c>
      <c r="J39" s="182"/>
      <c r="K39" s="123"/>
      <c r="L39" s="198"/>
      <c r="M39" s="190"/>
      <c r="N39" s="396">
        <f>SUM(N37:N38)+N34</f>
        <v>0</v>
      </c>
      <c r="O39" s="182"/>
      <c r="P39" s="123"/>
      <c r="Q39" s="400"/>
    </row>
    <row r="40" spans="1:17" ht="15.75" customHeight="1" x14ac:dyDescent="0.25">
      <c r="A40" s="394"/>
      <c r="B40" s="187"/>
      <c r="C40" s="187"/>
      <c r="D40" s="195"/>
      <c r="E40" s="192"/>
      <c r="F40" s="122"/>
      <c r="G40" s="178"/>
      <c r="H40" s="187"/>
      <c r="I40" s="195"/>
      <c r="J40" s="192"/>
      <c r="K40" s="122"/>
      <c r="L40" s="178"/>
      <c r="M40" s="187"/>
      <c r="N40" s="195"/>
      <c r="O40" s="192"/>
      <c r="P40" s="365" t="s">
        <v>823</v>
      </c>
      <c r="Q40" s="389"/>
    </row>
    <row r="41" spans="1:17" ht="13.8" x14ac:dyDescent="0.25">
      <c r="A41" s="390" t="s">
        <v>262</v>
      </c>
      <c r="B41" s="194"/>
      <c r="C41" s="194"/>
      <c r="D41" s="195"/>
      <c r="E41" s="192"/>
      <c r="F41" s="122"/>
      <c r="G41" s="178"/>
      <c r="H41" s="194"/>
      <c r="I41" s="195"/>
      <c r="J41" s="192"/>
      <c r="K41" s="122"/>
      <c r="L41" s="178"/>
      <c r="M41" s="194"/>
      <c r="N41" s="195"/>
      <c r="O41" s="192"/>
      <c r="P41" s="372" t="s">
        <v>857</v>
      </c>
      <c r="Q41" s="389"/>
    </row>
    <row r="42" spans="1:17" ht="15" customHeight="1" x14ac:dyDescent="0.25">
      <c r="A42" s="402" t="s">
        <v>858</v>
      </c>
      <c r="B42" s="193"/>
      <c r="C42" s="180"/>
      <c r="D42" s="403" t="str">
        <f>IFERROR(P42*$D$6/$D$7,"")</f>
        <v/>
      </c>
      <c r="E42" s="184"/>
      <c r="F42" s="122"/>
      <c r="G42" s="178"/>
      <c r="H42" s="180"/>
      <c r="I42" s="403" t="str">
        <f>IFERROR(P42*$I$6/$I$7,"")</f>
        <v/>
      </c>
      <c r="J42" s="184"/>
      <c r="K42" s="122"/>
      <c r="L42" s="178"/>
      <c r="M42" s="180"/>
      <c r="N42" s="403" t="str">
        <f>IFERROR(P42*$N$6/$N$7,"")</f>
        <v/>
      </c>
      <c r="O42" s="184"/>
      <c r="P42" s="372">
        <f>Preisblatt!D81*Preisblatt!G81</f>
        <v>0</v>
      </c>
      <c r="Q42" s="389"/>
    </row>
    <row r="43" spans="1:17" ht="15" customHeight="1" x14ac:dyDescent="0.25">
      <c r="A43" s="402" t="s">
        <v>263</v>
      </c>
      <c r="B43" s="193"/>
      <c r="C43" s="180"/>
      <c r="D43" s="403" t="str">
        <f>IFERROR(P43*$D$6/$D$7,"")</f>
        <v/>
      </c>
      <c r="E43" s="184"/>
      <c r="F43" s="122"/>
      <c r="G43" s="178"/>
      <c r="H43" s="180"/>
      <c r="I43" s="403" t="str">
        <f>IFERROR(P43*$I$6/$I$7,"")</f>
        <v/>
      </c>
      <c r="J43" s="184"/>
      <c r="K43" s="122"/>
      <c r="L43" s="178"/>
      <c r="M43" s="180"/>
      <c r="N43" s="403" t="str">
        <f>IFERROR(P43*$N$6/$N$7,"")</f>
        <v/>
      </c>
      <c r="O43" s="184"/>
      <c r="P43" s="372">
        <f>Preisblatt!D79*Preisblatt!G79</f>
        <v>0</v>
      </c>
      <c r="Q43" s="389"/>
    </row>
    <row r="44" spans="1:17" ht="15" customHeight="1" x14ac:dyDescent="0.25">
      <c r="A44" s="402" t="s">
        <v>264</v>
      </c>
      <c r="B44" s="193"/>
      <c r="C44" s="180"/>
      <c r="D44" s="371"/>
      <c r="E44" s="184"/>
      <c r="F44" s="122"/>
      <c r="G44" s="178"/>
      <c r="H44" s="180"/>
      <c r="I44" s="371"/>
      <c r="J44" s="184"/>
      <c r="K44" s="122"/>
      <c r="L44" s="178"/>
      <c r="M44" s="180"/>
      <c r="N44" s="371"/>
      <c r="O44" s="184"/>
      <c r="P44" s="122"/>
      <c r="Q44" s="389"/>
    </row>
    <row r="45" spans="1:17" ht="15" customHeight="1" x14ac:dyDescent="0.25">
      <c r="A45" s="402" t="s">
        <v>265</v>
      </c>
      <c r="B45" s="193"/>
      <c r="C45" s="180"/>
      <c r="D45" s="371"/>
      <c r="E45" s="184"/>
      <c r="F45" s="122"/>
      <c r="G45" s="178"/>
      <c r="H45" s="180"/>
      <c r="I45" s="371"/>
      <c r="J45" s="184"/>
      <c r="K45" s="122"/>
      <c r="L45" s="178"/>
      <c r="M45" s="180"/>
      <c r="N45" s="371"/>
      <c r="O45" s="184"/>
      <c r="P45" s="122"/>
      <c r="Q45" s="389"/>
    </row>
    <row r="46" spans="1:17" ht="15" customHeight="1" x14ac:dyDescent="0.25">
      <c r="A46" s="402" t="s">
        <v>859</v>
      </c>
      <c r="B46" s="193"/>
      <c r="C46" s="180"/>
      <c r="D46" s="371"/>
      <c r="E46" s="184"/>
      <c r="F46" s="122"/>
      <c r="G46" s="178"/>
      <c r="H46" s="180"/>
      <c r="I46" s="371"/>
      <c r="J46" s="184"/>
      <c r="K46" s="122"/>
      <c r="L46" s="178"/>
      <c r="M46" s="180"/>
      <c r="N46" s="371"/>
      <c r="O46" s="184"/>
      <c r="P46" s="122"/>
      <c r="Q46" s="389"/>
    </row>
    <row r="47" spans="1:17" ht="13.8" x14ac:dyDescent="0.25">
      <c r="A47" s="399" t="s">
        <v>266</v>
      </c>
      <c r="B47" s="189"/>
      <c r="C47" s="178"/>
      <c r="D47" s="396">
        <f>SUM(D42:D46)</f>
        <v>0</v>
      </c>
      <c r="E47" s="182"/>
      <c r="F47" s="123"/>
      <c r="G47" s="198"/>
      <c r="H47" s="178"/>
      <c r="I47" s="396">
        <f>SUM(I42:I46)</f>
        <v>0</v>
      </c>
      <c r="J47" s="182"/>
      <c r="K47" s="123"/>
      <c r="L47" s="198"/>
      <c r="M47" s="178"/>
      <c r="N47" s="396">
        <f>SUM(N42:N46)</f>
        <v>0</v>
      </c>
      <c r="O47" s="182"/>
      <c r="P47" s="123"/>
      <c r="Q47" s="400"/>
    </row>
    <row r="48" spans="1:17" ht="5.25" customHeight="1" x14ac:dyDescent="0.25">
      <c r="A48" s="393"/>
      <c r="B48" s="179"/>
      <c r="C48" s="187"/>
      <c r="D48" s="195"/>
      <c r="E48" s="192"/>
      <c r="F48" s="122"/>
      <c r="G48" s="178"/>
      <c r="H48" s="187"/>
      <c r="I48" s="195"/>
      <c r="J48" s="192"/>
      <c r="K48" s="122"/>
      <c r="L48" s="178"/>
      <c r="M48" s="187"/>
      <c r="N48" s="195"/>
      <c r="O48" s="192"/>
      <c r="P48" s="122"/>
      <c r="Q48" s="389"/>
    </row>
    <row r="49" spans="1:17" ht="13.8" x14ac:dyDescent="0.25">
      <c r="A49" s="390" t="s">
        <v>267</v>
      </c>
      <c r="B49" s="194"/>
      <c r="C49" s="194"/>
      <c r="D49" s="195"/>
      <c r="E49" s="192"/>
      <c r="F49" s="122"/>
      <c r="G49" s="178"/>
      <c r="H49" s="194"/>
      <c r="I49" s="195"/>
      <c r="J49" s="192"/>
      <c r="K49" s="122"/>
      <c r="L49" s="178"/>
      <c r="M49" s="194"/>
      <c r="N49" s="195"/>
      <c r="O49" s="192"/>
      <c r="P49" s="122"/>
      <c r="Q49" s="389"/>
    </row>
    <row r="50" spans="1:17" ht="13.8" x14ac:dyDescent="0.25">
      <c r="A50" s="393" t="s">
        <v>268</v>
      </c>
      <c r="B50" s="187"/>
      <c r="C50" s="180"/>
      <c r="D50" s="195"/>
      <c r="E50" s="184"/>
      <c r="F50" s="122"/>
      <c r="G50" s="178"/>
      <c r="H50" s="180"/>
      <c r="I50" s="195"/>
      <c r="J50" s="184"/>
      <c r="K50" s="122"/>
      <c r="L50" s="178"/>
      <c r="M50" s="180"/>
      <c r="N50" s="195"/>
      <c r="O50" s="184"/>
      <c r="P50" s="122"/>
      <c r="Q50" s="389"/>
    </row>
    <row r="51" spans="1:17" ht="15" customHeight="1" x14ac:dyDescent="0.25">
      <c r="A51" s="401" t="s">
        <v>269</v>
      </c>
      <c r="B51" s="187"/>
      <c r="C51" s="180"/>
      <c r="D51" s="371"/>
      <c r="E51" s="184"/>
      <c r="F51" s="122"/>
      <c r="G51" s="178"/>
      <c r="H51" s="180"/>
      <c r="I51" s="371"/>
      <c r="J51" s="184"/>
      <c r="K51" s="122"/>
      <c r="L51" s="178"/>
      <c r="M51" s="180"/>
      <c r="N51" s="371"/>
      <c r="O51" s="184"/>
      <c r="P51" s="122"/>
      <c r="Q51" s="389"/>
    </row>
    <row r="52" spans="1:17" ht="15" customHeight="1" x14ac:dyDescent="0.25">
      <c r="A52" s="401" t="s">
        <v>270</v>
      </c>
      <c r="B52" s="187"/>
      <c r="C52" s="180"/>
      <c r="D52" s="371"/>
      <c r="E52" s="184"/>
      <c r="F52" s="122"/>
      <c r="G52" s="178"/>
      <c r="H52" s="180"/>
      <c r="I52" s="371"/>
      <c r="J52" s="184"/>
      <c r="K52" s="122"/>
      <c r="L52" s="178"/>
      <c r="M52" s="180"/>
      <c r="N52" s="371"/>
      <c r="O52" s="184"/>
      <c r="P52" s="122"/>
      <c r="Q52" s="389"/>
    </row>
    <row r="53" spans="1:17" ht="15" customHeight="1" x14ac:dyDescent="0.25">
      <c r="A53" s="393" t="s">
        <v>271</v>
      </c>
      <c r="B53" s="187"/>
      <c r="C53" s="180"/>
      <c r="D53" s="371"/>
      <c r="E53" s="184"/>
      <c r="F53" s="122"/>
      <c r="G53" s="178"/>
      <c r="H53" s="180"/>
      <c r="I53" s="371"/>
      <c r="J53" s="184"/>
      <c r="K53" s="122"/>
      <c r="L53" s="178"/>
      <c r="M53" s="180"/>
      <c r="N53" s="371"/>
      <c r="O53" s="184"/>
      <c r="P53" s="122"/>
      <c r="Q53" s="389"/>
    </row>
    <row r="54" spans="1:17" ht="15" customHeight="1" x14ac:dyDescent="0.25">
      <c r="A54" s="393" t="s">
        <v>272</v>
      </c>
      <c r="B54" s="187"/>
      <c r="C54" s="180"/>
      <c r="D54" s="195"/>
      <c r="E54" s="184"/>
      <c r="F54" s="122"/>
      <c r="G54" s="178"/>
      <c r="H54" s="180"/>
      <c r="I54" s="195"/>
      <c r="J54" s="184"/>
      <c r="K54" s="122"/>
      <c r="L54" s="178"/>
      <c r="M54" s="180"/>
      <c r="N54" s="195"/>
      <c r="O54" s="184"/>
      <c r="P54" s="122"/>
      <c r="Q54" s="389"/>
    </row>
    <row r="55" spans="1:17" ht="15" customHeight="1" x14ac:dyDescent="0.25">
      <c r="A55" s="401" t="s">
        <v>273</v>
      </c>
      <c r="B55" s="187"/>
      <c r="C55" s="180"/>
      <c r="D55" s="371"/>
      <c r="E55" s="184"/>
      <c r="F55" s="122"/>
      <c r="G55" s="178"/>
      <c r="H55" s="180"/>
      <c r="I55" s="371"/>
      <c r="J55" s="184"/>
      <c r="K55" s="122"/>
      <c r="L55" s="178"/>
      <c r="M55" s="180"/>
      <c r="N55" s="371"/>
      <c r="O55" s="184"/>
      <c r="P55" s="122"/>
      <c r="Q55" s="389"/>
    </row>
    <row r="56" spans="1:17" ht="15" customHeight="1" x14ac:dyDescent="0.25">
      <c r="A56" s="401" t="s">
        <v>274</v>
      </c>
      <c r="B56" s="187"/>
      <c r="C56" s="180"/>
      <c r="D56" s="371"/>
      <c r="E56" s="184"/>
      <c r="F56" s="122"/>
      <c r="G56" s="178"/>
      <c r="H56" s="180"/>
      <c r="I56" s="371"/>
      <c r="J56" s="184"/>
      <c r="K56" s="122"/>
      <c r="L56" s="178"/>
      <c r="M56" s="180"/>
      <c r="N56" s="371"/>
      <c r="O56" s="184"/>
      <c r="P56" s="122"/>
      <c r="Q56" s="389"/>
    </row>
    <row r="57" spans="1:17" ht="15" customHeight="1" x14ac:dyDescent="0.25">
      <c r="A57" s="402" t="s">
        <v>275</v>
      </c>
      <c r="B57" s="187"/>
      <c r="C57" s="180"/>
      <c r="D57" s="371"/>
      <c r="E57" s="184"/>
      <c r="F57" s="122"/>
      <c r="G57" s="178"/>
      <c r="H57" s="180"/>
      <c r="I57" s="371"/>
      <c r="J57" s="184"/>
      <c r="K57" s="122"/>
      <c r="L57" s="178"/>
      <c r="M57" s="180"/>
      <c r="N57" s="371"/>
      <c r="O57" s="184"/>
      <c r="P57" s="122"/>
      <c r="Q57" s="389"/>
    </row>
    <row r="58" spans="1:17" ht="15" customHeight="1" x14ac:dyDescent="0.25">
      <c r="A58" s="404" t="s">
        <v>276</v>
      </c>
      <c r="B58" s="180"/>
      <c r="C58" s="180"/>
      <c r="D58" s="371"/>
      <c r="E58" s="184"/>
      <c r="F58" s="122"/>
      <c r="G58" s="178"/>
      <c r="H58" s="180"/>
      <c r="I58" s="371"/>
      <c r="J58" s="184"/>
      <c r="K58" s="122"/>
      <c r="L58" s="178"/>
      <c r="M58" s="180"/>
      <c r="N58" s="371"/>
      <c r="O58" s="184"/>
      <c r="P58" s="122"/>
      <c r="Q58" s="389"/>
    </row>
    <row r="59" spans="1:17" ht="15" customHeight="1" x14ac:dyDescent="0.25">
      <c r="A59" s="404" t="s">
        <v>860</v>
      </c>
      <c r="B59" s="180"/>
      <c r="C59" s="180"/>
      <c r="D59" s="371"/>
      <c r="E59" s="184"/>
      <c r="F59" s="122"/>
      <c r="G59" s="178"/>
      <c r="H59" s="180"/>
      <c r="I59" s="371"/>
      <c r="J59" s="184"/>
      <c r="K59" s="122"/>
      <c r="L59" s="178"/>
      <c r="M59" s="180"/>
      <c r="N59" s="371"/>
      <c r="O59" s="184"/>
      <c r="P59" s="122"/>
      <c r="Q59" s="389"/>
    </row>
    <row r="60" spans="1:17" ht="15" customHeight="1" x14ac:dyDescent="0.25">
      <c r="A60" s="402" t="s">
        <v>277</v>
      </c>
      <c r="B60" s="180"/>
      <c r="C60" s="180"/>
      <c r="D60" s="371"/>
      <c r="E60" s="184"/>
      <c r="F60" s="122"/>
      <c r="G60" s="178"/>
      <c r="H60" s="180"/>
      <c r="I60" s="371"/>
      <c r="J60" s="184"/>
      <c r="K60" s="122"/>
      <c r="L60" s="178"/>
      <c r="M60" s="180"/>
      <c r="N60" s="371"/>
      <c r="O60" s="184"/>
      <c r="P60" s="122"/>
      <c r="Q60" s="389"/>
    </row>
    <row r="61" spans="1:17" ht="15" customHeight="1" x14ac:dyDescent="0.25">
      <c r="A61" s="402" t="s">
        <v>278</v>
      </c>
      <c r="B61" s="180"/>
      <c r="C61" s="180"/>
      <c r="D61" s="371"/>
      <c r="E61" s="184"/>
      <c r="F61" s="122"/>
      <c r="G61" s="178"/>
      <c r="H61" s="180"/>
      <c r="I61" s="371"/>
      <c r="J61" s="184"/>
      <c r="K61" s="122"/>
      <c r="L61" s="178"/>
      <c r="M61" s="180"/>
      <c r="N61" s="371"/>
      <c r="O61" s="184"/>
      <c r="P61" s="122"/>
      <c r="Q61" s="389"/>
    </row>
    <row r="62" spans="1:17" ht="15" customHeight="1" x14ac:dyDescent="0.25">
      <c r="A62" s="402" t="s">
        <v>279</v>
      </c>
      <c r="B62" s="180"/>
      <c r="C62" s="180"/>
      <c r="D62" s="371"/>
      <c r="E62" s="184"/>
      <c r="F62" s="122"/>
      <c r="G62" s="178"/>
      <c r="H62" s="180"/>
      <c r="I62" s="371"/>
      <c r="J62" s="184"/>
      <c r="K62" s="122"/>
      <c r="L62" s="178"/>
      <c r="M62" s="180"/>
      <c r="N62" s="371"/>
      <c r="O62" s="184"/>
      <c r="P62" s="122"/>
      <c r="Q62" s="389"/>
    </row>
    <row r="63" spans="1:17" ht="13.8" x14ac:dyDescent="0.25">
      <c r="A63" s="399" t="s">
        <v>280</v>
      </c>
      <c r="B63" s="189"/>
      <c r="C63" s="178"/>
      <c r="D63" s="396">
        <f>SUM(D51:D62)</f>
        <v>0</v>
      </c>
      <c r="E63" s="182"/>
      <c r="F63" s="123"/>
      <c r="G63" s="198"/>
      <c r="H63" s="178"/>
      <c r="I63" s="396">
        <f>SUM(I51:I62)</f>
        <v>0</v>
      </c>
      <c r="J63" s="182"/>
      <c r="K63" s="123"/>
      <c r="L63" s="198"/>
      <c r="M63" s="178"/>
      <c r="N63" s="396">
        <f>SUM(N51:N62)</f>
        <v>0</v>
      </c>
      <c r="O63" s="182"/>
      <c r="P63" s="123"/>
      <c r="Q63" s="400"/>
    </row>
    <row r="64" spans="1:17" ht="8.1" customHeight="1" x14ac:dyDescent="0.25">
      <c r="A64" s="393"/>
      <c r="B64" s="187"/>
      <c r="C64" s="187"/>
      <c r="D64" s="195"/>
      <c r="E64" s="192"/>
      <c r="F64" s="122"/>
      <c r="G64" s="178"/>
      <c r="H64" s="187"/>
      <c r="I64" s="195"/>
      <c r="J64" s="192"/>
      <c r="K64" s="122"/>
      <c r="L64" s="178"/>
      <c r="M64" s="187"/>
      <c r="N64" s="195"/>
      <c r="O64" s="192"/>
      <c r="P64" s="122"/>
      <c r="Q64" s="389"/>
    </row>
    <row r="65" spans="1:17" ht="13.8" x14ac:dyDescent="0.25">
      <c r="A65" s="390" t="s">
        <v>154</v>
      </c>
      <c r="B65" s="194"/>
      <c r="C65" s="194"/>
      <c r="D65" s="396">
        <f>+D5+D39+D47+D63</f>
        <v>1</v>
      </c>
      <c r="E65" s="182"/>
      <c r="F65" s="123"/>
      <c r="G65" s="198"/>
      <c r="H65" s="194"/>
      <c r="I65" s="396">
        <f>+I5+I39+I47+I63</f>
        <v>1</v>
      </c>
      <c r="J65" s="182"/>
      <c r="K65" s="123"/>
      <c r="L65" s="198"/>
      <c r="M65" s="194"/>
      <c r="N65" s="396">
        <f>+N5+N39+N47+N63</f>
        <v>1</v>
      </c>
      <c r="O65" s="182"/>
      <c r="P65" s="123"/>
      <c r="Q65" s="400"/>
    </row>
    <row r="66" spans="1:17" ht="6.6" customHeight="1" x14ac:dyDescent="0.25">
      <c r="A66" s="393"/>
      <c r="B66" s="187"/>
      <c r="C66" s="187"/>
      <c r="D66" s="195"/>
      <c r="E66" s="192"/>
      <c r="F66" s="122"/>
      <c r="G66" s="178"/>
      <c r="H66" s="187"/>
      <c r="I66" s="195"/>
      <c r="J66" s="192"/>
      <c r="K66" s="122"/>
      <c r="L66" s="178"/>
      <c r="M66" s="187"/>
      <c r="N66" s="195"/>
      <c r="O66" s="192"/>
      <c r="P66" s="122"/>
      <c r="Q66" s="389"/>
    </row>
    <row r="67" spans="1:17" ht="15" customHeight="1" x14ac:dyDescent="0.25">
      <c r="A67" s="390" t="s">
        <v>281</v>
      </c>
      <c r="B67" s="194"/>
      <c r="C67" s="194"/>
      <c r="D67" s="405"/>
      <c r="E67" s="182"/>
      <c r="F67" s="123"/>
      <c r="G67" s="198"/>
      <c r="H67" s="194"/>
      <c r="I67" s="405"/>
      <c r="J67" s="182"/>
      <c r="K67" s="123"/>
      <c r="L67" s="198"/>
      <c r="M67" s="194"/>
      <c r="N67" s="405"/>
      <c r="O67" s="182"/>
      <c r="P67" s="123"/>
      <c r="Q67" s="400"/>
    </row>
    <row r="68" spans="1:17" ht="7.35" customHeight="1" x14ac:dyDescent="0.25">
      <c r="A68" s="393"/>
      <c r="B68" s="187"/>
      <c r="C68" s="187"/>
      <c r="D68" s="195"/>
      <c r="E68" s="184"/>
      <c r="F68" s="122"/>
      <c r="G68" s="178"/>
      <c r="H68" s="187"/>
      <c r="I68" s="195"/>
      <c r="J68" s="184"/>
      <c r="K68" s="122"/>
      <c r="L68" s="178"/>
      <c r="M68" s="187"/>
      <c r="N68" s="195"/>
      <c r="O68" s="184"/>
      <c r="P68" s="122"/>
      <c r="Q68" s="389"/>
    </row>
    <row r="69" spans="1:17" ht="15" customHeight="1" x14ac:dyDescent="0.25">
      <c r="A69" s="390" t="s">
        <v>861</v>
      </c>
      <c r="B69" s="194"/>
      <c r="C69" s="194"/>
      <c r="D69" s="405"/>
      <c r="E69" s="182"/>
      <c r="F69" s="123"/>
      <c r="G69" s="198"/>
      <c r="H69" s="194"/>
      <c r="I69" s="405"/>
      <c r="J69" s="182"/>
      <c r="K69" s="123"/>
      <c r="L69" s="198"/>
      <c r="M69" s="194"/>
      <c r="N69" s="405"/>
      <c r="O69" s="182"/>
      <c r="P69" s="123"/>
      <c r="Q69" s="400"/>
    </row>
    <row r="70" spans="1:17" ht="8.25" customHeight="1" thickBot="1" x14ac:dyDescent="0.3">
      <c r="A70" s="393"/>
      <c r="B70" s="187"/>
      <c r="C70" s="187"/>
      <c r="D70" s="195"/>
      <c r="E70" s="184"/>
      <c r="F70" s="122"/>
      <c r="G70" s="178"/>
      <c r="H70" s="187"/>
      <c r="I70" s="195"/>
      <c r="J70" s="184"/>
      <c r="K70" s="122"/>
      <c r="L70" s="178"/>
      <c r="M70" s="187"/>
      <c r="N70" s="195"/>
      <c r="O70" s="184"/>
      <c r="P70" s="122"/>
      <c r="Q70" s="389"/>
    </row>
    <row r="71" spans="1:17" ht="35.1" customHeight="1" thickBot="1" x14ac:dyDescent="0.3">
      <c r="A71" s="503" t="s">
        <v>155</v>
      </c>
      <c r="B71" s="504"/>
      <c r="C71" s="505"/>
      <c r="D71" s="406">
        <f>+D65+D67+D69-D5</f>
        <v>0</v>
      </c>
      <c r="E71" s="197"/>
      <c r="F71" s="124">
        <f>+D71*$F$5</f>
        <v>0</v>
      </c>
      <c r="G71" s="198"/>
      <c r="H71" s="196"/>
      <c r="I71" s="406">
        <f>+I65+I67+I69-I5</f>
        <v>0</v>
      </c>
      <c r="J71" s="197"/>
      <c r="K71" s="124">
        <f>+I71*$K$5</f>
        <v>0</v>
      </c>
      <c r="L71" s="198"/>
      <c r="M71" s="196"/>
      <c r="N71" s="406">
        <f>+N65+N67+N69-N5</f>
        <v>0</v>
      </c>
      <c r="O71" s="197"/>
      <c r="P71" s="124">
        <f>+N71*$P$5</f>
        <v>0</v>
      </c>
      <c r="Q71" s="400"/>
    </row>
    <row r="72" spans="1:17" ht="33" customHeight="1" thickBot="1" x14ac:dyDescent="0.3">
      <c r="A72" s="506" t="s">
        <v>156</v>
      </c>
      <c r="B72" s="507"/>
      <c r="C72" s="196"/>
      <c r="D72" s="406">
        <f>+D71+D5</f>
        <v>1</v>
      </c>
      <c r="E72" s="197"/>
      <c r="F72" s="407">
        <f>+D72*$F$5</f>
        <v>0</v>
      </c>
      <c r="G72" s="198"/>
      <c r="H72" s="196"/>
      <c r="I72" s="406">
        <f>+I71+I5</f>
        <v>1</v>
      </c>
      <c r="J72" s="197"/>
      <c r="K72" s="407">
        <f>+I72*$K$5</f>
        <v>0</v>
      </c>
      <c r="L72" s="198"/>
      <c r="M72" s="196"/>
      <c r="N72" s="406">
        <f>+N71+N5</f>
        <v>1</v>
      </c>
      <c r="O72" s="197"/>
      <c r="P72" s="407">
        <f>+N72*$P$5</f>
        <v>0</v>
      </c>
      <c r="Q72" s="400"/>
    </row>
    <row r="73" spans="1:17" x14ac:dyDescent="0.25">
      <c r="A73" s="408"/>
      <c r="B73" s="176"/>
      <c r="C73" s="176"/>
      <c r="D73" s="199"/>
      <c r="E73" s="176"/>
      <c r="F73" s="176"/>
      <c r="G73" s="176"/>
      <c r="H73" s="176"/>
      <c r="I73" s="199"/>
      <c r="J73" s="176"/>
      <c r="K73" s="176"/>
      <c r="L73" s="176"/>
      <c r="M73" s="176"/>
      <c r="N73" s="199"/>
      <c r="O73" s="176"/>
      <c r="P73" s="176"/>
      <c r="Q73" s="382"/>
    </row>
    <row r="74" spans="1:17" ht="23.1" customHeight="1" x14ac:dyDescent="0.25">
      <c r="A74" s="178"/>
      <c r="B74" s="178"/>
      <c r="C74" s="178"/>
      <c r="D74" s="216"/>
      <c r="E74" s="200" t="s">
        <v>157</v>
      </c>
      <c r="F74" s="409">
        <f>D6</f>
        <v>0</v>
      </c>
      <c r="G74" s="178"/>
      <c r="H74" s="178"/>
      <c r="I74" s="178"/>
      <c r="J74" s="178"/>
      <c r="K74" s="178"/>
      <c r="L74" s="178"/>
      <c r="M74" s="508" t="s">
        <v>3</v>
      </c>
      <c r="N74" s="509">
        <f>Basisinfo!E5</f>
        <v>0</v>
      </c>
      <c r="O74" s="509"/>
      <c r="P74" s="509"/>
      <c r="Q74" s="389"/>
    </row>
    <row r="75" spans="1:17" ht="23.1" customHeight="1" x14ac:dyDescent="0.25">
      <c r="A75" s="178"/>
      <c r="B75" s="178"/>
      <c r="C75" s="178"/>
      <c r="D75" s="216"/>
      <c r="E75" s="200" t="s">
        <v>862</v>
      </c>
      <c r="F75" s="409">
        <f>I6</f>
        <v>0</v>
      </c>
      <c r="G75" s="178"/>
      <c r="H75" s="178"/>
      <c r="I75" s="178"/>
      <c r="J75" s="178"/>
      <c r="K75" s="178"/>
      <c r="L75" s="178"/>
      <c r="M75" s="508"/>
      <c r="N75" s="509"/>
      <c r="O75" s="509"/>
      <c r="P75" s="509"/>
      <c r="Q75" s="389"/>
    </row>
    <row r="76" spans="1:17" ht="23.55" customHeight="1" x14ac:dyDescent="0.25">
      <c r="A76" s="178"/>
      <c r="B76" s="178"/>
      <c r="C76" s="178"/>
      <c r="D76" s="216"/>
      <c r="E76" s="200" t="s">
        <v>825</v>
      </c>
      <c r="F76" s="409">
        <f>N6</f>
        <v>0</v>
      </c>
      <c r="G76" s="178"/>
      <c r="H76" s="178"/>
      <c r="I76" s="178"/>
      <c r="J76" s="178"/>
      <c r="K76" s="178"/>
      <c r="L76" s="178"/>
      <c r="M76" s="508"/>
      <c r="N76" s="510"/>
      <c r="O76" s="510"/>
      <c r="P76" s="510"/>
      <c r="Q76" s="389"/>
    </row>
    <row r="77" spans="1:17" ht="32.549999999999997" customHeight="1" x14ac:dyDescent="0.25">
      <c r="A77" s="178"/>
      <c r="B77" s="178"/>
      <c r="C77" s="178"/>
      <c r="D77" s="216"/>
      <c r="E77" s="200" t="s">
        <v>282</v>
      </c>
      <c r="F77" s="202">
        <f>ROUND(+F74*F72+F75*K72+F76*P72,2)</f>
        <v>0</v>
      </c>
      <c r="G77" s="178"/>
      <c r="H77" s="201"/>
      <c r="I77" s="410"/>
      <c r="J77" s="410"/>
      <c r="L77" s="178"/>
      <c r="M77" s="201" t="s">
        <v>1</v>
      </c>
      <c r="N77" s="497">
        <f>Basisinfo!E3</f>
        <v>0</v>
      </c>
      <c r="O77" s="497"/>
      <c r="Q77" s="389"/>
    </row>
    <row r="78" spans="1:17" ht="27.75" customHeight="1" x14ac:dyDescent="0.25">
      <c r="A78" s="178"/>
      <c r="B78" s="178"/>
      <c r="C78" s="178"/>
      <c r="D78" s="216"/>
      <c r="E78" s="200" t="s">
        <v>863</v>
      </c>
      <c r="F78" s="411">
        <f>((D5+D39)/D72)*F74+((I5+I39)/I72)*F75+((N5+N39)/N72)*F76</f>
        <v>0</v>
      </c>
      <c r="G78" s="178"/>
      <c r="H78" s="178"/>
      <c r="I78" s="178"/>
      <c r="J78" s="178"/>
      <c r="K78" s="178"/>
      <c r="L78" s="178"/>
      <c r="M78" s="178"/>
      <c r="N78" s="178"/>
      <c r="O78" s="178"/>
      <c r="P78" s="178"/>
      <c r="Q78" s="389"/>
    </row>
    <row r="79" spans="1:17" ht="9" customHeight="1" thickBot="1" x14ac:dyDescent="0.3">
      <c r="A79" s="412"/>
      <c r="B79" s="412"/>
      <c r="C79" s="412"/>
      <c r="D79" s="412"/>
      <c r="E79" s="412"/>
      <c r="F79" s="412"/>
      <c r="G79" s="412"/>
      <c r="H79" s="412"/>
      <c r="I79" s="412"/>
      <c r="J79" s="412"/>
      <c r="K79" s="412"/>
      <c r="L79" s="412"/>
      <c r="M79" s="412"/>
      <c r="N79" s="412"/>
      <c r="O79" s="412"/>
      <c r="P79" s="412"/>
      <c r="Q79" s="413"/>
    </row>
    <row r="80" spans="1:17" ht="13.8" thickTop="1" x14ac:dyDescent="0.25"/>
  </sheetData>
  <mergeCells count="8">
    <mergeCell ref="N77:O77"/>
    <mergeCell ref="A1:Q1"/>
    <mergeCell ref="H3:K3"/>
    <mergeCell ref="M3:Q3"/>
    <mergeCell ref="A71:C71"/>
    <mergeCell ref="A72:B72"/>
    <mergeCell ref="M74:M76"/>
    <mergeCell ref="N74:P76"/>
  </mergeCells>
  <pageMargins left="0.70866141732283472" right="0.70866141732283472" top="0.78740157480314965" bottom="0.78740157480314965" header="0.31496062992125984" footer="0.31496062992125984"/>
  <pageSetup paperSize="9" scale="46" orientation="portrait" r:id="rId1"/>
  <headerFooter>
    <oddHeader>&amp;CReinigung Zweckverband Gymnasium Oberhaching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81C4-5604-4896-A8A8-ED5F31A7B6BA}">
  <sheetPr codeName="Tabelle8">
    <tabColor theme="7" tint="0.59999389629810485"/>
  </sheetPr>
  <dimension ref="A1:T80"/>
  <sheetViews>
    <sheetView zoomScale="80" zoomScaleNormal="80" zoomScaleSheetLayoutView="80" zoomScalePageLayoutView="60" workbookViewId="0">
      <selection activeCell="B4" sqref="B4"/>
    </sheetView>
  </sheetViews>
  <sheetFormatPr baseColWidth="10" defaultRowHeight="13.2" x14ac:dyDescent="0.25"/>
  <cols>
    <col min="1" max="1" width="17.5546875" style="7" customWidth="1"/>
    <col min="2" max="2" width="44.77734375" style="7" customWidth="1"/>
    <col min="3" max="3" width="10.44140625" style="7" customWidth="1"/>
    <col min="4" max="4" width="14.77734375" style="7" customWidth="1"/>
    <col min="5" max="5" width="1.33203125" style="7" customWidth="1"/>
    <col min="6" max="6" width="13.21875" style="7" customWidth="1"/>
    <col min="7" max="7" width="1.21875" style="7" customWidth="1"/>
    <col min="8" max="8" width="10.44140625" style="7" customWidth="1"/>
    <col min="9" max="9" width="14.21875" style="7" customWidth="1"/>
    <col min="10" max="10" width="1.109375" style="7" customWidth="1"/>
    <col min="11" max="11" width="13.21875" style="7" customWidth="1"/>
    <col min="12" max="12" width="1.21875" style="7" customWidth="1"/>
    <col min="13" max="13" width="10.44140625" style="7" customWidth="1"/>
    <col min="14" max="14" width="13.44140625" style="7" customWidth="1"/>
    <col min="15" max="15" width="1.109375" style="7" customWidth="1"/>
    <col min="16" max="16" width="13.21875" style="7" customWidth="1"/>
    <col min="17" max="17" width="1.5546875" style="7" customWidth="1"/>
    <col min="18" max="263" width="11.5546875" style="7"/>
    <col min="264" max="264" width="29.5546875" style="7" customWidth="1"/>
    <col min="265" max="265" width="29" style="7" customWidth="1"/>
    <col min="266" max="266" width="11.5546875" style="7"/>
    <col min="267" max="267" width="12.77734375" style="7" customWidth="1"/>
    <col min="268" max="268" width="13.21875" style="7" customWidth="1"/>
    <col min="269" max="269" width="1.5546875" style="7" customWidth="1"/>
    <col min="270" max="519" width="11.5546875" style="7"/>
    <col min="520" max="520" width="29.5546875" style="7" customWidth="1"/>
    <col min="521" max="521" width="29" style="7" customWidth="1"/>
    <col min="522" max="522" width="11.5546875" style="7"/>
    <col min="523" max="523" width="12.77734375" style="7" customWidth="1"/>
    <col min="524" max="524" width="13.21875" style="7" customWidth="1"/>
    <col min="525" max="525" width="1.5546875" style="7" customWidth="1"/>
    <col min="526" max="775" width="11.5546875" style="7"/>
    <col min="776" max="776" width="29.5546875" style="7" customWidth="1"/>
    <col min="777" max="777" width="29" style="7" customWidth="1"/>
    <col min="778" max="778" width="11.5546875" style="7"/>
    <col min="779" max="779" width="12.77734375" style="7" customWidth="1"/>
    <col min="780" max="780" width="13.21875" style="7" customWidth="1"/>
    <col min="781" max="781" width="1.5546875" style="7" customWidth="1"/>
    <col min="782" max="1031" width="11.5546875" style="7"/>
    <col min="1032" max="1032" width="29.5546875" style="7" customWidth="1"/>
    <col min="1033" max="1033" width="29" style="7" customWidth="1"/>
    <col min="1034" max="1034" width="11.5546875" style="7"/>
    <col min="1035" max="1035" width="12.77734375" style="7" customWidth="1"/>
    <col min="1036" max="1036" width="13.21875" style="7" customWidth="1"/>
    <col min="1037" max="1037" width="1.5546875" style="7" customWidth="1"/>
    <col min="1038" max="1287" width="11.5546875" style="7"/>
    <col min="1288" max="1288" width="29.5546875" style="7" customWidth="1"/>
    <col min="1289" max="1289" width="29" style="7" customWidth="1"/>
    <col min="1290" max="1290" width="11.5546875" style="7"/>
    <col min="1291" max="1291" width="12.77734375" style="7" customWidth="1"/>
    <col min="1292" max="1292" width="13.21875" style="7" customWidth="1"/>
    <col min="1293" max="1293" width="1.5546875" style="7" customWidth="1"/>
    <col min="1294" max="1543" width="11.5546875" style="7"/>
    <col min="1544" max="1544" width="29.5546875" style="7" customWidth="1"/>
    <col min="1545" max="1545" width="29" style="7" customWidth="1"/>
    <col min="1546" max="1546" width="11.5546875" style="7"/>
    <col min="1547" max="1547" width="12.77734375" style="7" customWidth="1"/>
    <col min="1548" max="1548" width="13.21875" style="7" customWidth="1"/>
    <col min="1549" max="1549" width="1.5546875" style="7" customWidth="1"/>
    <col min="1550" max="1799" width="11.5546875" style="7"/>
    <col min="1800" max="1800" width="29.5546875" style="7" customWidth="1"/>
    <col min="1801" max="1801" width="29" style="7" customWidth="1"/>
    <col min="1802" max="1802" width="11.5546875" style="7"/>
    <col min="1803" max="1803" width="12.77734375" style="7" customWidth="1"/>
    <col min="1804" max="1804" width="13.21875" style="7" customWidth="1"/>
    <col min="1805" max="1805" width="1.5546875" style="7" customWidth="1"/>
    <col min="1806" max="2055" width="11.5546875" style="7"/>
    <col min="2056" max="2056" width="29.5546875" style="7" customWidth="1"/>
    <col min="2057" max="2057" width="29" style="7" customWidth="1"/>
    <col min="2058" max="2058" width="11.5546875" style="7"/>
    <col min="2059" max="2059" width="12.77734375" style="7" customWidth="1"/>
    <col min="2060" max="2060" width="13.21875" style="7" customWidth="1"/>
    <col min="2061" max="2061" width="1.5546875" style="7" customWidth="1"/>
    <col min="2062" max="2311" width="11.5546875" style="7"/>
    <col min="2312" max="2312" width="29.5546875" style="7" customWidth="1"/>
    <col min="2313" max="2313" width="29" style="7" customWidth="1"/>
    <col min="2314" max="2314" width="11.5546875" style="7"/>
    <col min="2315" max="2315" width="12.77734375" style="7" customWidth="1"/>
    <col min="2316" max="2316" width="13.21875" style="7" customWidth="1"/>
    <col min="2317" max="2317" width="1.5546875" style="7" customWidth="1"/>
    <col min="2318" max="2567" width="11.5546875" style="7"/>
    <col min="2568" max="2568" width="29.5546875" style="7" customWidth="1"/>
    <col min="2569" max="2569" width="29" style="7" customWidth="1"/>
    <col min="2570" max="2570" width="11.5546875" style="7"/>
    <col min="2571" max="2571" width="12.77734375" style="7" customWidth="1"/>
    <col min="2572" max="2572" width="13.21875" style="7" customWidth="1"/>
    <col min="2573" max="2573" width="1.5546875" style="7" customWidth="1"/>
    <col min="2574" max="2823" width="11.5546875" style="7"/>
    <col min="2824" max="2824" width="29.5546875" style="7" customWidth="1"/>
    <col min="2825" max="2825" width="29" style="7" customWidth="1"/>
    <col min="2826" max="2826" width="11.5546875" style="7"/>
    <col min="2827" max="2827" width="12.77734375" style="7" customWidth="1"/>
    <col min="2828" max="2828" width="13.21875" style="7" customWidth="1"/>
    <col min="2829" max="2829" width="1.5546875" style="7" customWidth="1"/>
    <col min="2830" max="3079" width="11.5546875" style="7"/>
    <col min="3080" max="3080" width="29.5546875" style="7" customWidth="1"/>
    <col min="3081" max="3081" width="29" style="7" customWidth="1"/>
    <col min="3082" max="3082" width="11.5546875" style="7"/>
    <col min="3083" max="3083" width="12.77734375" style="7" customWidth="1"/>
    <col min="3084" max="3084" width="13.21875" style="7" customWidth="1"/>
    <col min="3085" max="3085" width="1.5546875" style="7" customWidth="1"/>
    <col min="3086" max="3335" width="11.5546875" style="7"/>
    <col min="3336" max="3336" width="29.5546875" style="7" customWidth="1"/>
    <col min="3337" max="3337" width="29" style="7" customWidth="1"/>
    <col min="3338" max="3338" width="11.5546875" style="7"/>
    <col min="3339" max="3339" width="12.77734375" style="7" customWidth="1"/>
    <col min="3340" max="3340" width="13.21875" style="7" customWidth="1"/>
    <col min="3341" max="3341" width="1.5546875" style="7" customWidth="1"/>
    <col min="3342" max="3591" width="11.5546875" style="7"/>
    <col min="3592" max="3592" width="29.5546875" style="7" customWidth="1"/>
    <col min="3593" max="3593" width="29" style="7" customWidth="1"/>
    <col min="3594" max="3594" width="11.5546875" style="7"/>
    <col min="3595" max="3595" width="12.77734375" style="7" customWidth="1"/>
    <col min="3596" max="3596" width="13.21875" style="7" customWidth="1"/>
    <col min="3597" max="3597" width="1.5546875" style="7" customWidth="1"/>
    <col min="3598" max="3847" width="11.5546875" style="7"/>
    <col min="3848" max="3848" width="29.5546875" style="7" customWidth="1"/>
    <col min="3849" max="3849" width="29" style="7" customWidth="1"/>
    <col min="3850" max="3850" width="11.5546875" style="7"/>
    <col min="3851" max="3851" width="12.77734375" style="7" customWidth="1"/>
    <col min="3852" max="3852" width="13.21875" style="7" customWidth="1"/>
    <col min="3853" max="3853" width="1.5546875" style="7" customWidth="1"/>
    <col min="3854" max="4103" width="11.5546875" style="7"/>
    <col min="4104" max="4104" width="29.5546875" style="7" customWidth="1"/>
    <col min="4105" max="4105" width="29" style="7" customWidth="1"/>
    <col min="4106" max="4106" width="11.5546875" style="7"/>
    <col min="4107" max="4107" width="12.77734375" style="7" customWidth="1"/>
    <col min="4108" max="4108" width="13.21875" style="7" customWidth="1"/>
    <col min="4109" max="4109" width="1.5546875" style="7" customWidth="1"/>
    <col min="4110" max="4359" width="11.5546875" style="7"/>
    <col min="4360" max="4360" width="29.5546875" style="7" customWidth="1"/>
    <col min="4361" max="4361" width="29" style="7" customWidth="1"/>
    <col min="4362" max="4362" width="11.5546875" style="7"/>
    <col min="4363" max="4363" width="12.77734375" style="7" customWidth="1"/>
    <col min="4364" max="4364" width="13.21875" style="7" customWidth="1"/>
    <col min="4365" max="4365" width="1.5546875" style="7" customWidth="1"/>
    <col min="4366" max="4615" width="11.5546875" style="7"/>
    <col min="4616" max="4616" width="29.5546875" style="7" customWidth="1"/>
    <col min="4617" max="4617" width="29" style="7" customWidth="1"/>
    <col min="4618" max="4618" width="11.5546875" style="7"/>
    <col min="4619" max="4619" width="12.77734375" style="7" customWidth="1"/>
    <col min="4620" max="4620" width="13.21875" style="7" customWidth="1"/>
    <col min="4621" max="4621" width="1.5546875" style="7" customWidth="1"/>
    <col min="4622" max="4871" width="11.5546875" style="7"/>
    <col min="4872" max="4872" width="29.5546875" style="7" customWidth="1"/>
    <col min="4873" max="4873" width="29" style="7" customWidth="1"/>
    <col min="4874" max="4874" width="11.5546875" style="7"/>
    <col min="4875" max="4875" width="12.77734375" style="7" customWidth="1"/>
    <col min="4876" max="4876" width="13.21875" style="7" customWidth="1"/>
    <col min="4877" max="4877" width="1.5546875" style="7" customWidth="1"/>
    <col min="4878" max="5127" width="11.5546875" style="7"/>
    <col min="5128" max="5128" width="29.5546875" style="7" customWidth="1"/>
    <col min="5129" max="5129" width="29" style="7" customWidth="1"/>
    <col min="5130" max="5130" width="11.5546875" style="7"/>
    <col min="5131" max="5131" width="12.77734375" style="7" customWidth="1"/>
    <col min="5132" max="5132" width="13.21875" style="7" customWidth="1"/>
    <col min="5133" max="5133" width="1.5546875" style="7" customWidth="1"/>
    <col min="5134" max="5383" width="11.5546875" style="7"/>
    <col min="5384" max="5384" width="29.5546875" style="7" customWidth="1"/>
    <col min="5385" max="5385" width="29" style="7" customWidth="1"/>
    <col min="5386" max="5386" width="11.5546875" style="7"/>
    <col min="5387" max="5387" width="12.77734375" style="7" customWidth="1"/>
    <col min="5388" max="5388" width="13.21875" style="7" customWidth="1"/>
    <col min="5389" max="5389" width="1.5546875" style="7" customWidth="1"/>
    <col min="5390" max="5639" width="11.5546875" style="7"/>
    <col min="5640" max="5640" width="29.5546875" style="7" customWidth="1"/>
    <col min="5641" max="5641" width="29" style="7" customWidth="1"/>
    <col min="5642" max="5642" width="11.5546875" style="7"/>
    <col min="5643" max="5643" width="12.77734375" style="7" customWidth="1"/>
    <col min="5644" max="5644" width="13.21875" style="7" customWidth="1"/>
    <col min="5645" max="5645" width="1.5546875" style="7" customWidth="1"/>
    <col min="5646" max="5895" width="11.5546875" style="7"/>
    <col min="5896" max="5896" width="29.5546875" style="7" customWidth="1"/>
    <col min="5897" max="5897" width="29" style="7" customWidth="1"/>
    <col min="5898" max="5898" width="11.5546875" style="7"/>
    <col min="5899" max="5899" width="12.77734375" style="7" customWidth="1"/>
    <col min="5900" max="5900" width="13.21875" style="7" customWidth="1"/>
    <col min="5901" max="5901" width="1.5546875" style="7" customWidth="1"/>
    <col min="5902" max="6151" width="11.5546875" style="7"/>
    <col min="6152" max="6152" width="29.5546875" style="7" customWidth="1"/>
    <col min="6153" max="6153" width="29" style="7" customWidth="1"/>
    <col min="6154" max="6154" width="11.5546875" style="7"/>
    <col min="6155" max="6155" width="12.77734375" style="7" customWidth="1"/>
    <col min="6156" max="6156" width="13.21875" style="7" customWidth="1"/>
    <col min="6157" max="6157" width="1.5546875" style="7" customWidth="1"/>
    <col min="6158" max="6407" width="11.5546875" style="7"/>
    <col min="6408" max="6408" width="29.5546875" style="7" customWidth="1"/>
    <col min="6409" max="6409" width="29" style="7" customWidth="1"/>
    <col min="6410" max="6410" width="11.5546875" style="7"/>
    <col min="6411" max="6411" width="12.77734375" style="7" customWidth="1"/>
    <col min="6412" max="6412" width="13.21875" style="7" customWidth="1"/>
    <col min="6413" max="6413" width="1.5546875" style="7" customWidth="1"/>
    <col min="6414" max="6663" width="11.5546875" style="7"/>
    <col min="6664" max="6664" width="29.5546875" style="7" customWidth="1"/>
    <col min="6665" max="6665" width="29" style="7" customWidth="1"/>
    <col min="6666" max="6666" width="11.5546875" style="7"/>
    <col min="6667" max="6667" width="12.77734375" style="7" customWidth="1"/>
    <col min="6668" max="6668" width="13.21875" style="7" customWidth="1"/>
    <col min="6669" max="6669" width="1.5546875" style="7" customWidth="1"/>
    <col min="6670" max="6919" width="11.5546875" style="7"/>
    <col min="6920" max="6920" width="29.5546875" style="7" customWidth="1"/>
    <col min="6921" max="6921" width="29" style="7" customWidth="1"/>
    <col min="6922" max="6922" width="11.5546875" style="7"/>
    <col min="6923" max="6923" width="12.77734375" style="7" customWidth="1"/>
    <col min="6924" max="6924" width="13.21875" style="7" customWidth="1"/>
    <col min="6925" max="6925" width="1.5546875" style="7" customWidth="1"/>
    <col min="6926" max="7175" width="11.5546875" style="7"/>
    <col min="7176" max="7176" width="29.5546875" style="7" customWidth="1"/>
    <col min="7177" max="7177" width="29" style="7" customWidth="1"/>
    <col min="7178" max="7178" width="11.5546875" style="7"/>
    <col min="7179" max="7179" width="12.77734375" style="7" customWidth="1"/>
    <col min="7180" max="7180" width="13.21875" style="7" customWidth="1"/>
    <col min="7181" max="7181" width="1.5546875" style="7" customWidth="1"/>
    <col min="7182" max="7431" width="11.5546875" style="7"/>
    <col min="7432" max="7432" width="29.5546875" style="7" customWidth="1"/>
    <col min="7433" max="7433" width="29" style="7" customWidth="1"/>
    <col min="7434" max="7434" width="11.5546875" style="7"/>
    <col min="7435" max="7435" width="12.77734375" style="7" customWidth="1"/>
    <col min="7436" max="7436" width="13.21875" style="7" customWidth="1"/>
    <col min="7437" max="7437" width="1.5546875" style="7" customWidth="1"/>
    <col min="7438" max="7687" width="11.5546875" style="7"/>
    <col min="7688" max="7688" width="29.5546875" style="7" customWidth="1"/>
    <col min="7689" max="7689" width="29" style="7" customWidth="1"/>
    <col min="7690" max="7690" width="11.5546875" style="7"/>
    <col min="7691" max="7691" width="12.77734375" style="7" customWidth="1"/>
    <col min="7692" max="7692" width="13.21875" style="7" customWidth="1"/>
    <col min="7693" max="7693" width="1.5546875" style="7" customWidth="1"/>
    <col min="7694" max="7943" width="11.5546875" style="7"/>
    <col min="7944" max="7944" width="29.5546875" style="7" customWidth="1"/>
    <col min="7945" max="7945" width="29" style="7" customWidth="1"/>
    <col min="7946" max="7946" width="11.5546875" style="7"/>
    <col min="7947" max="7947" width="12.77734375" style="7" customWidth="1"/>
    <col min="7948" max="7948" width="13.21875" style="7" customWidth="1"/>
    <col min="7949" max="7949" width="1.5546875" style="7" customWidth="1"/>
    <col min="7950" max="8199" width="11.5546875" style="7"/>
    <col min="8200" max="8200" width="29.5546875" style="7" customWidth="1"/>
    <col min="8201" max="8201" width="29" style="7" customWidth="1"/>
    <col min="8202" max="8202" width="11.5546875" style="7"/>
    <col min="8203" max="8203" width="12.77734375" style="7" customWidth="1"/>
    <col min="8204" max="8204" width="13.21875" style="7" customWidth="1"/>
    <col min="8205" max="8205" width="1.5546875" style="7" customWidth="1"/>
    <col min="8206" max="8455" width="11.5546875" style="7"/>
    <col min="8456" max="8456" width="29.5546875" style="7" customWidth="1"/>
    <col min="8457" max="8457" width="29" style="7" customWidth="1"/>
    <col min="8458" max="8458" width="11.5546875" style="7"/>
    <col min="8459" max="8459" width="12.77734375" style="7" customWidth="1"/>
    <col min="8460" max="8460" width="13.21875" style="7" customWidth="1"/>
    <col min="8461" max="8461" width="1.5546875" style="7" customWidth="1"/>
    <col min="8462" max="8711" width="11.5546875" style="7"/>
    <col min="8712" max="8712" width="29.5546875" style="7" customWidth="1"/>
    <col min="8713" max="8713" width="29" style="7" customWidth="1"/>
    <col min="8714" max="8714" width="11.5546875" style="7"/>
    <col min="8715" max="8715" width="12.77734375" style="7" customWidth="1"/>
    <col min="8716" max="8716" width="13.21875" style="7" customWidth="1"/>
    <col min="8717" max="8717" width="1.5546875" style="7" customWidth="1"/>
    <col min="8718" max="8967" width="11.5546875" style="7"/>
    <col min="8968" max="8968" width="29.5546875" style="7" customWidth="1"/>
    <col min="8969" max="8969" width="29" style="7" customWidth="1"/>
    <col min="8970" max="8970" width="11.5546875" style="7"/>
    <col min="8971" max="8971" width="12.77734375" style="7" customWidth="1"/>
    <col min="8972" max="8972" width="13.21875" style="7" customWidth="1"/>
    <col min="8973" max="8973" width="1.5546875" style="7" customWidth="1"/>
    <col min="8974" max="9223" width="11.5546875" style="7"/>
    <col min="9224" max="9224" width="29.5546875" style="7" customWidth="1"/>
    <col min="9225" max="9225" width="29" style="7" customWidth="1"/>
    <col min="9226" max="9226" width="11.5546875" style="7"/>
    <col min="9227" max="9227" width="12.77734375" style="7" customWidth="1"/>
    <col min="9228" max="9228" width="13.21875" style="7" customWidth="1"/>
    <col min="9229" max="9229" width="1.5546875" style="7" customWidth="1"/>
    <col min="9230" max="9479" width="11.5546875" style="7"/>
    <col min="9480" max="9480" width="29.5546875" style="7" customWidth="1"/>
    <col min="9481" max="9481" width="29" style="7" customWidth="1"/>
    <col min="9482" max="9482" width="11.5546875" style="7"/>
    <col min="9483" max="9483" width="12.77734375" style="7" customWidth="1"/>
    <col min="9484" max="9484" width="13.21875" style="7" customWidth="1"/>
    <col min="9485" max="9485" width="1.5546875" style="7" customWidth="1"/>
    <col min="9486" max="9735" width="11.5546875" style="7"/>
    <col min="9736" max="9736" width="29.5546875" style="7" customWidth="1"/>
    <col min="9737" max="9737" width="29" style="7" customWidth="1"/>
    <col min="9738" max="9738" width="11.5546875" style="7"/>
    <col min="9739" max="9739" width="12.77734375" style="7" customWidth="1"/>
    <col min="9740" max="9740" width="13.21875" style="7" customWidth="1"/>
    <col min="9741" max="9741" width="1.5546875" style="7" customWidth="1"/>
    <col min="9742" max="9991" width="11.5546875" style="7"/>
    <col min="9992" max="9992" width="29.5546875" style="7" customWidth="1"/>
    <col min="9993" max="9993" width="29" style="7" customWidth="1"/>
    <col min="9994" max="9994" width="11.5546875" style="7"/>
    <col min="9995" max="9995" width="12.77734375" style="7" customWidth="1"/>
    <col min="9996" max="9996" width="13.21875" style="7" customWidth="1"/>
    <col min="9997" max="9997" width="1.5546875" style="7" customWidth="1"/>
    <col min="9998" max="10247" width="11.5546875" style="7"/>
    <col min="10248" max="10248" width="29.5546875" style="7" customWidth="1"/>
    <col min="10249" max="10249" width="29" style="7" customWidth="1"/>
    <col min="10250" max="10250" width="11.5546875" style="7"/>
    <col min="10251" max="10251" width="12.77734375" style="7" customWidth="1"/>
    <col min="10252" max="10252" width="13.21875" style="7" customWidth="1"/>
    <col min="10253" max="10253" width="1.5546875" style="7" customWidth="1"/>
    <col min="10254" max="10503" width="11.5546875" style="7"/>
    <col min="10504" max="10504" width="29.5546875" style="7" customWidth="1"/>
    <col min="10505" max="10505" width="29" style="7" customWidth="1"/>
    <col min="10506" max="10506" width="11.5546875" style="7"/>
    <col min="10507" max="10507" width="12.77734375" style="7" customWidth="1"/>
    <col min="10508" max="10508" width="13.21875" style="7" customWidth="1"/>
    <col min="10509" max="10509" width="1.5546875" style="7" customWidth="1"/>
    <col min="10510" max="10759" width="11.5546875" style="7"/>
    <col min="10760" max="10760" width="29.5546875" style="7" customWidth="1"/>
    <col min="10761" max="10761" width="29" style="7" customWidth="1"/>
    <col min="10762" max="10762" width="11.5546875" style="7"/>
    <col min="10763" max="10763" width="12.77734375" style="7" customWidth="1"/>
    <col min="10764" max="10764" width="13.21875" style="7" customWidth="1"/>
    <col min="10765" max="10765" width="1.5546875" style="7" customWidth="1"/>
    <col min="10766" max="11015" width="11.5546875" style="7"/>
    <col min="11016" max="11016" width="29.5546875" style="7" customWidth="1"/>
    <col min="11017" max="11017" width="29" style="7" customWidth="1"/>
    <col min="11018" max="11018" width="11.5546875" style="7"/>
    <col min="11019" max="11019" width="12.77734375" style="7" customWidth="1"/>
    <col min="11020" max="11020" width="13.21875" style="7" customWidth="1"/>
    <col min="11021" max="11021" width="1.5546875" style="7" customWidth="1"/>
    <col min="11022" max="11271" width="11.5546875" style="7"/>
    <col min="11272" max="11272" width="29.5546875" style="7" customWidth="1"/>
    <col min="11273" max="11273" width="29" style="7" customWidth="1"/>
    <col min="11274" max="11274" width="11.5546875" style="7"/>
    <col min="11275" max="11275" width="12.77734375" style="7" customWidth="1"/>
    <col min="11276" max="11276" width="13.21875" style="7" customWidth="1"/>
    <col min="11277" max="11277" width="1.5546875" style="7" customWidth="1"/>
    <col min="11278" max="11527" width="11.5546875" style="7"/>
    <col min="11528" max="11528" width="29.5546875" style="7" customWidth="1"/>
    <col min="11529" max="11529" width="29" style="7" customWidth="1"/>
    <col min="11530" max="11530" width="11.5546875" style="7"/>
    <col min="11531" max="11531" width="12.77734375" style="7" customWidth="1"/>
    <col min="11532" max="11532" width="13.21875" style="7" customWidth="1"/>
    <col min="11533" max="11533" width="1.5546875" style="7" customWidth="1"/>
    <col min="11534" max="11783" width="11.5546875" style="7"/>
    <col min="11784" max="11784" width="29.5546875" style="7" customWidth="1"/>
    <col min="11785" max="11785" width="29" style="7" customWidth="1"/>
    <col min="11786" max="11786" width="11.5546875" style="7"/>
    <col min="11787" max="11787" width="12.77734375" style="7" customWidth="1"/>
    <col min="11788" max="11788" width="13.21875" style="7" customWidth="1"/>
    <col min="11789" max="11789" width="1.5546875" style="7" customWidth="1"/>
    <col min="11790" max="12039" width="11.5546875" style="7"/>
    <col min="12040" max="12040" width="29.5546875" style="7" customWidth="1"/>
    <col min="12041" max="12041" width="29" style="7" customWidth="1"/>
    <col min="12042" max="12042" width="11.5546875" style="7"/>
    <col min="12043" max="12043" width="12.77734375" style="7" customWidth="1"/>
    <col min="12044" max="12044" width="13.21875" style="7" customWidth="1"/>
    <col min="12045" max="12045" width="1.5546875" style="7" customWidth="1"/>
    <col min="12046" max="12295" width="11.5546875" style="7"/>
    <col min="12296" max="12296" width="29.5546875" style="7" customWidth="1"/>
    <col min="12297" max="12297" width="29" style="7" customWidth="1"/>
    <col min="12298" max="12298" width="11.5546875" style="7"/>
    <col min="12299" max="12299" width="12.77734375" style="7" customWidth="1"/>
    <col min="12300" max="12300" width="13.21875" style="7" customWidth="1"/>
    <col min="12301" max="12301" width="1.5546875" style="7" customWidth="1"/>
    <col min="12302" max="12551" width="11.5546875" style="7"/>
    <col min="12552" max="12552" width="29.5546875" style="7" customWidth="1"/>
    <col min="12553" max="12553" width="29" style="7" customWidth="1"/>
    <col min="12554" max="12554" width="11.5546875" style="7"/>
    <col min="12555" max="12555" width="12.77734375" style="7" customWidth="1"/>
    <col min="12556" max="12556" width="13.21875" style="7" customWidth="1"/>
    <col min="12557" max="12557" width="1.5546875" style="7" customWidth="1"/>
    <col min="12558" max="12807" width="11.5546875" style="7"/>
    <col min="12808" max="12808" width="29.5546875" style="7" customWidth="1"/>
    <col min="12809" max="12809" width="29" style="7" customWidth="1"/>
    <col min="12810" max="12810" width="11.5546875" style="7"/>
    <col min="12811" max="12811" width="12.77734375" style="7" customWidth="1"/>
    <col min="12812" max="12812" width="13.21875" style="7" customWidth="1"/>
    <col min="12813" max="12813" width="1.5546875" style="7" customWidth="1"/>
    <col min="12814" max="13063" width="11.5546875" style="7"/>
    <col min="13064" max="13064" width="29.5546875" style="7" customWidth="1"/>
    <col min="13065" max="13065" width="29" style="7" customWidth="1"/>
    <col min="13066" max="13066" width="11.5546875" style="7"/>
    <col min="13067" max="13067" width="12.77734375" style="7" customWidth="1"/>
    <col min="13068" max="13068" width="13.21875" style="7" customWidth="1"/>
    <col min="13069" max="13069" width="1.5546875" style="7" customWidth="1"/>
    <col min="13070" max="13319" width="11.5546875" style="7"/>
    <col min="13320" max="13320" width="29.5546875" style="7" customWidth="1"/>
    <col min="13321" max="13321" width="29" style="7" customWidth="1"/>
    <col min="13322" max="13322" width="11.5546875" style="7"/>
    <col min="13323" max="13323" width="12.77734375" style="7" customWidth="1"/>
    <col min="13324" max="13324" width="13.21875" style="7" customWidth="1"/>
    <col min="13325" max="13325" width="1.5546875" style="7" customWidth="1"/>
    <col min="13326" max="13575" width="11.5546875" style="7"/>
    <col min="13576" max="13576" width="29.5546875" style="7" customWidth="1"/>
    <col min="13577" max="13577" width="29" style="7" customWidth="1"/>
    <col min="13578" max="13578" width="11.5546875" style="7"/>
    <col min="13579" max="13579" width="12.77734375" style="7" customWidth="1"/>
    <col min="13580" max="13580" width="13.21875" style="7" customWidth="1"/>
    <col min="13581" max="13581" width="1.5546875" style="7" customWidth="1"/>
    <col min="13582" max="13831" width="11.5546875" style="7"/>
    <col min="13832" max="13832" width="29.5546875" style="7" customWidth="1"/>
    <col min="13833" max="13833" width="29" style="7" customWidth="1"/>
    <col min="13834" max="13834" width="11.5546875" style="7"/>
    <col min="13835" max="13835" width="12.77734375" style="7" customWidth="1"/>
    <col min="13836" max="13836" width="13.21875" style="7" customWidth="1"/>
    <col min="13837" max="13837" width="1.5546875" style="7" customWidth="1"/>
    <col min="13838" max="14087" width="11.5546875" style="7"/>
    <col min="14088" max="14088" width="29.5546875" style="7" customWidth="1"/>
    <col min="14089" max="14089" width="29" style="7" customWidth="1"/>
    <col min="14090" max="14090" width="11.5546875" style="7"/>
    <col min="14091" max="14091" width="12.77734375" style="7" customWidth="1"/>
    <col min="14092" max="14092" width="13.21875" style="7" customWidth="1"/>
    <col min="14093" max="14093" width="1.5546875" style="7" customWidth="1"/>
    <col min="14094" max="14343" width="11.5546875" style="7"/>
    <col min="14344" max="14344" width="29.5546875" style="7" customWidth="1"/>
    <col min="14345" max="14345" width="29" style="7" customWidth="1"/>
    <col min="14346" max="14346" width="11.5546875" style="7"/>
    <col min="14347" max="14347" width="12.77734375" style="7" customWidth="1"/>
    <col min="14348" max="14348" width="13.21875" style="7" customWidth="1"/>
    <col min="14349" max="14349" width="1.5546875" style="7" customWidth="1"/>
    <col min="14350" max="14599" width="11.5546875" style="7"/>
    <col min="14600" max="14600" width="29.5546875" style="7" customWidth="1"/>
    <col min="14601" max="14601" width="29" style="7" customWidth="1"/>
    <col min="14602" max="14602" width="11.5546875" style="7"/>
    <col min="14603" max="14603" width="12.77734375" style="7" customWidth="1"/>
    <col min="14604" max="14604" width="13.21875" style="7" customWidth="1"/>
    <col min="14605" max="14605" width="1.5546875" style="7" customWidth="1"/>
    <col min="14606" max="14855" width="11.5546875" style="7"/>
    <col min="14856" max="14856" width="29.5546875" style="7" customWidth="1"/>
    <col min="14857" max="14857" width="29" style="7" customWidth="1"/>
    <col min="14858" max="14858" width="11.5546875" style="7"/>
    <col min="14859" max="14859" width="12.77734375" style="7" customWidth="1"/>
    <col min="14860" max="14860" width="13.21875" style="7" customWidth="1"/>
    <col min="14861" max="14861" width="1.5546875" style="7" customWidth="1"/>
    <col min="14862" max="15111" width="11.5546875" style="7"/>
    <col min="15112" max="15112" width="29.5546875" style="7" customWidth="1"/>
    <col min="15113" max="15113" width="29" style="7" customWidth="1"/>
    <col min="15114" max="15114" width="11.5546875" style="7"/>
    <col min="15115" max="15115" width="12.77734375" style="7" customWidth="1"/>
    <col min="15116" max="15116" width="13.21875" style="7" customWidth="1"/>
    <col min="15117" max="15117" width="1.5546875" style="7" customWidth="1"/>
    <col min="15118" max="15367" width="11.5546875" style="7"/>
    <col min="15368" max="15368" width="29.5546875" style="7" customWidth="1"/>
    <col min="15369" max="15369" width="29" style="7" customWidth="1"/>
    <col min="15370" max="15370" width="11.5546875" style="7"/>
    <col min="15371" max="15371" width="12.77734375" style="7" customWidth="1"/>
    <col min="15372" max="15372" width="13.21875" style="7" customWidth="1"/>
    <col min="15373" max="15373" width="1.5546875" style="7" customWidth="1"/>
    <col min="15374" max="15623" width="11.5546875" style="7"/>
    <col min="15624" max="15624" width="29.5546875" style="7" customWidth="1"/>
    <col min="15625" max="15625" width="29" style="7" customWidth="1"/>
    <col min="15626" max="15626" width="11.5546875" style="7"/>
    <col min="15627" max="15627" width="12.77734375" style="7" customWidth="1"/>
    <col min="15628" max="15628" width="13.21875" style="7" customWidth="1"/>
    <col min="15629" max="15629" width="1.5546875" style="7" customWidth="1"/>
    <col min="15630" max="15879" width="11.5546875" style="7"/>
    <col min="15880" max="15880" width="29.5546875" style="7" customWidth="1"/>
    <col min="15881" max="15881" width="29" style="7" customWidth="1"/>
    <col min="15882" max="15882" width="11.5546875" style="7"/>
    <col min="15883" max="15883" width="12.77734375" style="7" customWidth="1"/>
    <col min="15884" max="15884" width="13.21875" style="7" customWidth="1"/>
    <col min="15885" max="15885" width="1.5546875" style="7" customWidth="1"/>
    <col min="15886" max="16135" width="11.5546875" style="7"/>
    <col min="16136" max="16136" width="29.5546875" style="7" customWidth="1"/>
    <col min="16137" max="16137" width="29" style="7" customWidth="1"/>
    <col min="16138" max="16138" width="11.5546875" style="7"/>
    <col min="16139" max="16139" width="12.77734375" style="7" customWidth="1"/>
    <col min="16140" max="16140" width="13.21875" style="7" customWidth="1"/>
    <col min="16141" max="16141" width="1.5546875" style="7" customWidth="1"/>
    <col min="16142" max="16384" width="11.5546875" style="7"/>
  </cols>
  <sheetData>
    <row r="1" spans="1:20" ht="24.6" customHeight="1" x14ac:dyDescent="0.25">
      <c r="A1" s="498" t="s">
        <v>864</v>
      </c>
      <c r="B1" s="499"/>
      <c r="C1" s="499"/>
      <c r="D1" s="499"/>
      <c r="E1" s="499"/>
      <c r="F1" s="499"/>
      <c r="G1" s="499"/>
      <c r="H1" s="499"/>
      <c r="I1" s="499"/>
      <c r="J1" s="499"/>
      <c r="K1" s="499"/>
      <c r="L1" s="499"/>
      <c r="M1" s="499"/>
      <c r="N1" s="499"/>
      <c r="O1" s="499"/>
      <c r="P1" s="499"/>
      <c r="Q1" s="500"/>
    </row>
    <row r="2" spans="1:20" ht="13.8" x14ac:dyDescent="0.25">
      <c r="A2" s="379"/>
      <c r="B2" s="176"/>
      <c r="C2" s="176"/>
      <c r="D2" s="380"/>
      <c r="E2" s="381"/>
      <c r="F2" s="381"/>
      <c r="G2" s="176"/>
      <c r="H2" s="176"/>
      <c r="I2" s="380"/>
      <c r="J2" s="381"/>
      <c r="K2" s="381"/>
      <c r="L2" s="176"/>
      <c r="M2" s="176"/>
      <c r="N2" s="380"/>
      <c r="O2" s="381"/>
      <c r="P2" s="381"/>
      <c r="Q2" s="382"/>
    </row>
    <row r="3" spans="1:20" ht="15.6" x14ac:dyDescent="0.25">
      <c r="A3" s="383"/>
      <c r="B3" s="384"/>
      <c r="C3" s="177" t="s">
        <v>848</v>
      </c>
      <c r="D3" s="177"/>
      <c r="E3" s="177"/>
      <c r="F3" s="177"/>
      <c r="G3" s="178"/>
      <c r="H3" s="501" t="s">
        <v>849</v>
      </c>
      <c r="I3" s="501"/>
      <c r="J3" s="501"/>
      <c r="K3" s="501"/>
      <c r="L3" s="178"/>
      <c r="M3" s="501" t="s">
        <v>850</v>
      </c>
      <c r="N3" s="501"/>
      <c r="O3" s="501"/>
      <c r="P3" s="501"/>
      <c r="Q3" s="502"/>
      <c r="R3" s="385"/>
      <c r="S3" s="385"/>
      <c r="T3" s="385"/>
    </row>
    <row r="4" spans="1:20" ht="16.350000000000001" customHeight="1" x14ac:dyDescent="0.25">
      <c r="A4" s="386"/>
      <c r="B4" s="178"/>
      <c r="C4" s="178"/>
      <c r="D4" s="387" t="s">
        <v>851</v>
      </c>
      <c r="E4" s="388"/>
      <c r="F4" s="388" t="s">
        <v>852</v>
      </c>
      <c r="G4" s="178"/>
      <c r="H4" s="178"/>
      <c r="I4" s="387" t="s">
        <v>851</v>
      </c>
      <c r="J4" s="388"/>
      <c r="K4" s="388" t="s">
        <v>852</v>
      </c>
      <c r="L4" s="178"/>
      <c r="M4" s="178"/>
      <c r="N4" s="387" t="s">
        <v>851</v>
      </c>
      <c r="O4" s="388"/>
      <c r="P4" s="388" t="s">
        <v>852</v>
      </c>
      <c r="Q4" s="389"/>
      <c r="R4" s="385"/>
    </row>
    <row r="5" spans="1:20" ht="17.55" customHeight="1" x14ac:dyDescent="0.25">
      <c r="A5" s="390" t="s">
        <v>853</v>
      </c>
      <c r="B5" s="179"/>
      <c r="C5" s="179"/>
      <c r="D5" s="181">
        <v>1</v>
      </c>
      <c r="E5" s="182"/>
      <c r="F5" s="391"/>
      <c r="G5" s="178"/>
      <c r="H5" s="179"/>
      <c r="I5" s="181">
        <v>1</v>
      </c>
      <c r="J5" s="182"/>
      <c r="K5" s="391"/>
      <c r="L5" s="178"/>
      <c r="M5" s="179"/>
      <c r="N5" s="181">
        <v>1</v>
      </c>
      <c r="O5" s="182"/>
      <c r="P5" s="391"/>
      <c r="Q5" s="389"/>
    </row>
    <row r="6" spans="1:20" ht="31.5" customHeight="1" x14ac:dyDescent="0.25">
      <c r="A6" s="390"/>
      <c r="B6" s="179"/>
      <c r="C6" s="392" t="s">
        <v>854</v>
      </c>
      <c r="D6" s="371"/>
      <c r="E6" s="184"/>
      <c r="F6" s="122"/>
      <c r="G6" s="178"/>
      <c r="H6" s="392" t="s">
        <v>855</v>
      </c>
      <c r="I6" s="371"/>
      <c r="J6" s="184"/>
      <c r="K6" s="122"/>
      <c r="L6" s="178"/>
      <c r="M6" s="392" t="s">
        <v>856</v>
      </c>
      <c r="N6" s="371"/>
      <c r="O6" s="184"/>
      <c r="P6" s="122"/>
      <c r="Q6" s="389"/>
    </row>
    <row r="7" spans="1:20" ht="9.6" customHeight="1" x14ac:dyDescent="0.25">
      <c r="A7" s="390"/>
      <c r="B7" s="179"/>
      <c r="C7" s="179"/>
      <c r="D7" s="179"/>
      <c r="E7" s="179"/>
      <c r="F7" s="179"/>
      <c r="G7" s="179"/>
      <c r="H7" s="179"/>
      <c r="I7" s="179"/>
      <c r="J7" s="179"/>
      <c r="K7" s="179"/>
      <c r="L7" s="179"/>
      <c r="M7" s="179"/>
      <c r="N7" s="179"/>
      <c r="O7" s="179"/>
      <c r="P7" s="179"/>
      <c r="Q7" s="389"/>
      <c r="R7" s="179"/>
      <c r="S7" s="179"/>
    </row>
    <row r="8" spans="1:20" ht="11.25" customHeight="1" x14ac:dyDescent="0.25">
      <c r="A8" s="390"/>
      <c r="B8" s="179"/>
      <c r="C8" s="179"/>
      <c r="D8" s="179"/>
      <c r="E8" s="179"/>
      <c r="F8" s="179"/>
      <c r="G8" s="179"/>
      <c r="H8" s="179"/>
      <c r="I8" s="179"/>
      <c r="J8" s="179"/>
      <c r="K8" s="179"/>
      <c r="L8" s="179"/>
      <c r="M8" s="179"/>
      <c r="N8" s="179"/>
      <c r="O8" s="179"/>
      <c r="P8" s="122"/>
      <c r="Q8" s="389"/>
    </row>
    <row r="9" spans="1:20" ht="13.8" x14ac:dyDescent="0.25">
      <c r="A9" s="390" t="s">
        <v>236</v>
      </c>
      <c r="B9" s="179"/>
      <c r="C9" s="185"/>
      <c r="D9" s="183"/>
      <c r="E9" s="186"/>
      <c r="F9" s="123"/>
      <c r="G9" s="178"/>
      <c r="H9" s="185"/>
      <c r="I9" s="183"/>
      <c r="J9" s="186"/>
      <c r="K9" s="123"/>
      <c r="L9" s="178"/>
      <c r="M9" s="185"/>
      <c r="N9" s="183"/>
      <c r="O9" s="186"/>
      <c r="P9" s="123"/>
      <c r="Q9" s="389"/>
    </row>
    <row r="10" spans="1:20" ht="5.25" customHeight="1" x14ac:dyDescent="0.25">
      <c r="A10" s="393"/>
      <c r="B10" s="187"/>
      <c r="C10" s="187"/>
      <c r="D10" s="188"/>
      <c r="E10" s="184"/>
      <c r="F10" s="122"/>
      <c r="G10" s="178"/>
      <c r="H10" s="187"/>
      <c r="I10" s="188"/>
      <c r="J10" s="184"/>
      <c r="K10" s="122"/>
      <c r="L10" s="178"/>
      <c r="M10" s="187"/>
      <c r="N10" s="188"/>
      <c r="O10" s="184"/>
      <c r="P10" s="122"/>
      <c r="Q10" s="389"/>
    </row>
    <row r="11" spans="1:20" ht="13.8" x14ac:dyDescent="0.25">
      <c r="A11" s="393" t="s">
        <v>237</v>
      </c>
      <c r="B11" s="180"/>
      <c r="C11" s="180"/>
      <c r="D11" s="188"/>
      <c r="E11" s="184"/>
      <c r="F11" s="122"/>
      <c r="G11" s="178"/>
      <c r="H11" s="180"/>
      <c r="I11" s="188"/>
      <c r="J11" s="184"/>
      <c r="K11" s="122"/>
      <c r="L11" s="178"/>
      <c r="M11" s="180"/>
      <c r="N11" s="188"/>
      <c r="O11" s="184"/>
      <c r="P11" s="122"/>
      <c r="Q11" s="389"/>
    </row>
    <row r="12" spans="1:20" ht="15" customHeight="1" x14ac:dyDescent="0.25">
      <c r="A12" s="394" t="s">
        <v>238</v>
      </c>
      <c r="B12" s="180"/>
      <c r="C12" s="180"/>
      <c r="D12" s="371"/>
      <c r="E12" s="184"/>
      <c r="F12" s="122"/>
      <c r="G12" s="178"/>
      <c r="H12" s="180"/>
      <c r="I12" s="371"/>
      <c r="J12" s="184"/>
      <c r="K12" s="122"/>
      <c r="L12" s="178"/>
      <c r="M12" s="180"/>
      <c r="N12" s="371"/>
      <c r="O12" s="184"/>
      <c r="P12" s="122"/>
      <c r="Q12" s="389"/>
    </row>
    <row r="13" spans="1:20" ht="15" customHeight="1" x14ac:dyDescent="0.25">
      <c r="A13" s="394" t="s">
        <v>239</v>
      </c>
      <c r="B13" s="180"/>
      <c r="C13" s="180"/>
      <c r="D13" s="371"/>
      <c r="E13" s="184"/>
      <c r="F13" s="122"/>
      <c r="G13" s="178"/>
      <c r="H13" s="180"/>
      <c r="I13" s="371"/>
      <c r="J13" s="184"/>
      <c r="K13" s="122"/>
      <c r="L13" s="178"/>
      <c r="M13" s="180"/>
      <c r="N13" s="371"/>
      <c r="O13" s="184"/>
      <c r="P13" s="122"/>
      <c r="Q13" s="389"/>
    </row>
    <row r="14" spans="1:20" ht="15" customHeight="1" x14ac:dyDescent="0.25">
      <c r="A14" s="394" t="s">
        <v>240</v>
      </c>
      <c r="B14" s="180"/>
      <c r="C14" s="180"/>
      <c r="D14" s="371"/>
      <c r="E14" s="184"/>
      <c r="F14" s="122"/>
      <c r="G14" s="178"/>
      <c r="H14" s="180"/>
      <c r="I14" s="371"/>
      <c r="J14" s="184"/>
      <c r="K14" s="122"/>
      <c r="L14" s="178"/>
      <c r="M14" s="180"/>
      <c r="N14" s="371"/>
      <c r="O14" s="184"/>
      <c r="P14" s="122"/>
      <c r="Q14" s="389"/>
    </row>
    <row r="15" spans="1:20" ht="15" customHeight="1" x14ac:dyDescent="0.25">
      <c r="A15" s="394" t="s">
        <v>241</v>
      </c>
      <c r="B15" s="180"/>
      <c r="C15" s="180"/>
      <c r="D15" s="371"/>
      <c r="E15" s="184"/>
      <c r="F15" s="122"/>
      <c r="G15" s="178"/>
      <c r="H15" s="180"/>
      <c r="I15" s="371"/>
      <c r="J15" s="184"/>
      <c r="K15" s="122"/>
      <c r="L15" s="178"/>
      <c r="M15" s="180"/>
      <c r="N15" s="371"/>
      <c r="O15" s="184"/>
      <c r="P15" s="122"/>
      <c r="Q15" s="389"/>
    </row>
    <row r="16" spans="1:20" ht="15" customHeight="1" x14ac:dyDescent="0.25">
      <c r="A16" s="394" t="s">
        <v>242</v>
      </c>
      <c r="B16" s="180"/>
      <c r="C16" s="180"/>
      <c r="D16" s="371"/>
      <c r="E16" s="184"/>
      <c r="F16" s="122"/>
      <c r="G16" s="178"/>
      <c r="H16" s="180"/>
      <c r="I16" s="371"/>
      <c r="J16" s="184"/>
      <c r="K16" s="122"/>
      <c r="L16" s="178"/>
      <c r="M16" s="180"/>
      <c r="N16" s="371"/>
      <c r="O16" s="184"/>
      <c r="P16" s="122"/>
      <c r="Q16" s="389"/>
    </row>
    <row r="17" spans="1:17" ht="15" customHeight="1" x14ac:dyDescent="0.25">
      <c r="A17" s="394" t="s">
        <v>243</v>
      </c>
      <c r="B17" s="180"/>
      <c r="C17" s="180"/>
      <c r="D17" s="371"/>
      <c r="E17" s="184"/>
      <c r="F17" s="122"/>
      <c r="G17" s="178"/>
      <c r="H17" s="180"/>
      <c r="I17" s="371"/>
      <c r="J17" s="184"/>
      <c r="K17" s="122"/>
      <c r="L17" s="178"/>
      <c r="M17" s="180"/>
      <c r="N17" s="371"/>
      <c r="O17" s="184"/>
      <c r="P17" s="122"/>
      <c r="Q17" s="389"/>
    </row>
    <row r="18" spans="1:17" ht="15" customHeight="1" x14ac:dyDescent="0.25">
      <c r="A18" s="394" t="s">
        <v>244</v>
      </c>
      <c r="B18" s="180"/>
      <c r="C18" s="180"/>
      <c r="D18" s="371"/>
      <c r="E18" s="184"/>
      <c r="F18" s="122"/>
      <c r="G18" s="178"/>
      <c r="H18" s="180"/>
      <c r="I18" s="371"/>
      <c r="J18" s="184"/>
      <c r="K18" s="122"/>
      <c r="L18" s="178"/>
      <c r="M18" s="180"/>
      <c r="N18" s="371"/>
      <c r="O18" s="184"/>
      <c r="P18" s="122"/>
      <c r="Q18" s="389"/>
    </row>
    <row r="19" spans="1:17" ht="13.8" x14ac:dyDescent="0.25">
      <c r="A19" s="395"/>
      <c r="B19" s="189" t="s">
        <v>245</v>
      </c>
      <c r="C19" s="190"/>
      <c r="D19" s="396">
        <f>SUM(D12:D18)</f>
        <v>0</v>
      </c>
      <c r="E19" s="182"/>
      <c r="F19" s="123"/>
      <c r="G19" s="178"/>
      <c r="H19" s="190"/>
      <c r="I19" s="396">
        <f>SUM(I12:I18)</f>
        <v>0</v>
      </c>
      <c r="J19" s="182"/>
      <c r="K19" s="123"/>
      <c r="L19" s="178"/>
      <c r="M19" s="190"/>
      <c r="N19" s="396">
        <f>SUM(N12:N18)</f>
        <v>0</v>
      </c>
      <c r="O19" s="182"/>
      <c r="P19" s="123"/>
      <c r="Q19" s="389"/>
    </row>
    <row r="20" spans="1:17" ht="6.6" customHeight="1" x14ac:dyDescent="0.25">
      <c r="A20" s="395"/>
      <c r="B20" s="191"/>
      <c r="C20" s="190"/>
      <c r="D20" s="195"/>
      <c r="E20" s="192"/>
      <c r="F20" s="122"/>
      <c r="G20" s="178"/>
      <c r="H20" s="190"/>
      <c r="I20" s="195"/>
      <c r="J20" s="192"/>
      <c r="K20" s="122"/>
      <c r="L20" s="178"/>
      <c r="M20" s="190"/>
      <c r="N20" s="195"/>
      <c r="O20" s="192"/>
      <c r="P20" s="122"/>
      <c r="Q20" s="389"/>
    </row>
    <row r="21" spans="1:17" ht="13.8" x14ac:dyDescent="0.25">
      <c r="A21" s="393" t="s">
        <v>246</v>
      </c>
      <c r="B21" s="187"/>
      <c r="C21" s="190"/>
      <c r="D21" s="195"/>
      <c r="E21" s="192"/>
      <c r="F21" s="122"/>
      <c r="G21" s="180"/>
      <c r="H21" s="190"/>
      <c r="I21" s="195"/>
      <c r="J21" s="192"/>
      <c r="K21" s="122"/>
      <c r="L21" s="180"/>
      <c r="M21" s="190"/>
      <c r="N21" s="195"/>
      <c r="O21" s="192"/>
      <c r="P21" s="122"/>
      <c r="Q21" s="397"/>
    </row>
    <row r="22" spans="1:17" ht="15" customHeight="1" x14ac:dyDescent="0.25">
      <c r="A22" s="394" t="s">
        <v>247</v>
      </c>
      <c r="B22" s="180"/>
      <c r="C22" s="190"/>
      <c r="D22" s="371"/>
      <c r="E22" s="184"/>
      <c r="F22" s="122"/>
      <c r="G22" s="180"/>
      <c r="H22" s="190"/>
      <c r="I22" s="371"/>
      <c r="J22" s="184"/>
      <c r="K22" s="122"/>
      <c r="L22" s="180"/>
      <c r="M22" s="190"/>
      <c r="N22" s="371"/>
      <c r="O22" s="184"/>
      <c r="P22" s="122"/>
      <c r="Q22" s="397"/>
    </row>
    <row r="23" spans="1:17" ht="15" customHeight="1" x14ac:dyDescent="0.25">
      <c r="A23" s="394" t="s">
        <v>248</v>
      </c>
      <c r="B23" s="180"/>
      <c r="C23" s="190"/>
      <c r="D23" s="398">
        <f>D$19*D22</f>
        <v>0</v>
      </c>
      <c r="E23" s="184"/>
      <c r="F23" s="122"/>
      <c r="G23" s="180"/>
      <c r="H23" s="190"/>
      <c r="I23" s="398">
        <f>I$19*I22</f>
        <v>0</v>
      </c>
      <c r="J23" s="184"/>
      <c r="K23" s="122"/>
      <c r="L23" s="180"/>
      <c r="M23" s="190"/>
      <c r="N23" s="398">
        <f>N$19*N22</f>
        <v>0</v>
      </c>
      <c r="O23" s="184"/>
      <c r="P23" s="122"/>
      <c r="Q23" s="397"/>
    </row>
    <row r="24" spans="1:17" ht="15" customHeight="1" x14ac:dyDescent="0.25">
      <c r="A24" s="394" t="s">
        <v>249</v>
      </c>
      <c r="B24" s="180"/>
      <c r="C24" s="190"/>
      <c r="D24" s="371"/>
      <c r="E24" s="184"/>
      <c r="F24" s="122"/>
      <c r="G24" s="180"/>
      <c r="H24" s="190"/>
      <c r="I24" s="371"/>
      <c r="J24" s="184"/>
      <c r="K24" s="122"/>
      <c r="L24" s="180"/>
      <c r="M24" s="190"/>
      <c r="N24" s="371"/>
      <c r="O24" s="184"/>
      <c r="P24" s="122"/>
      <c r="Q24" s="397"/>
    </row>
    <row r="25" spans="1:17" ht="15" customHeight="1" x14ac:dyDescent="0.25">
      <c r="A25" s="394" t="s">
        <v>250</v>
      </c>
      <c r="B25" s="180"/>
      <c r="C25" s="190"/>
      <c r="D25" s="398">
        <f>D$19*D24</f>
        <v>0</v>
      </c>
      <c r="E25" s="184"/>
      <c r="F25" s="122"/>
      <c r="G25" s="180"/>
      <c r="H25" s="190"/>
      <c r="I25" s="398">
        <f>I$19*I24</f>
        <v>0</v>
      </c>
      <c r="J25" s="184"/>
      <c r="K25" s="122"/>
      <c r="L25" s="180"/>
      <c r="M25" s="190"/>
      <c r="N25" s="398">
        <f>N$19*N24</f>
        <v>0</v>
      </c>
      <c r="O25" s="184"/>
      <c r="P25" s="122"/>
      <c r="Q25" s="397"/>
    </row>
    <row r="26" spans="1:17" ht="15" customHeight="1" x14ac:dyDescent="0.25">
      <c r="A26" s="394" t="s">
        <v>251</v>
      </c>
      <c r="B26" s="180"/>
      <c r="C26" s="190"/>
      <c r="D26" s="371"/>
      <c r="E26" s="184"/>
      <c r="F26" s="122"/>
      <c r="G26" s="180"/>
      <c r="H26" s="190"/>
      <c r="I26" s="371"/>
      <c r="J26" s="184"/>
      <c r="K26" s="122"/>
      <c r="L26" s="180"/>
      <c r="M26" s="190"/>
      <c r="N26" s="371"/>
      <c r="O26" s="184"/>
      <c r="P26" s="122"/>
      <c r="Q26" s="397"/>
    </row>
    <row r="27" spans="1:17" ht="15" customHeight="1" x14ac:dyDescent="0.25">
      <c r="A27" s="394" t="s">
        <v>252</v>
      </c>
      <c r="B27" s="180"/>
      <c r="C27" s="190"/>
      <c r="D27" s="398">
        <f>D$19*D26</f>
        <v>0</v>
      </c>
      <c r="E27" s="184"/>
      <c r="F27" s="122"/>
      <c r="G27" s="180"/>
      <c r="H27" s="190"/>
      <c r="I27" s="398">
        <f>I$19*I26</f>
        <v>0</v>
      </c>
      <c r="J27" s="184"/>
      <c r="K27" s="122"/>
      <c r="L27" s="180"/>
      <c r="M27" s="190"/>
      <c r="N27" s="398">
        <f>N$19*N26</f>
        <v>0</v>
      </c>
      <c r="O27" s="184"/>
      <c r="P27" s="122"/>
      <c r="Q27" s="397"/>
    </row>
    <row r="28" spans="1:17" ht="15" customHeight="1" x14ac:dyDescent="0.25">
      <c r="A28" s="394" t="s">
        <v>253</v>
      </c>
      <c r="B28" s="180"/>
      <c r="C28" s="190"/>
      <c r="D28" s="371"/>
      <c r="E28" s="184"/>
      <c r="F28" s="122"/>
      <c r="G28" s="180"/>
      <c r="H28" s="190"/>
      <c r="I28" s="371"/>
      <c r="J28" s="184"/>
      <c r="K28" s="122"/>
      <c r="L28" s="180"/>
      <c r="M28" s="190"/>
      <c r="N28" s="371"/>
      <c r="O28" s="184"/>
      <c r="P28" s="122"/>
      <c r="Q28" s="397"/>
    </row>
    <row r="29" spans="1:17" ht="15" customHeight="1" x14ac:dyDescent="0.25">
      <c r="A29" s="394" t="s">
        <v>254</v>
      </c>
      <c r="B29" s="180"/>
      <c r="C29" s="190"/>
      <c r="D29" s="398">
        <f>D$19*D28</f>
        <v>0</v>
      </c>
      <c r="E29" s="184"/>
      <c r="F29" s="122"/>
      <c r="G29" s="178"/>
      <c r="H29" s="190"/>
      <c r="I29" s="398">
        <f>I$19*I28</f>
        <v>0</v>
      </c>
      <c r="J29" s="184"/>
      <c r="K29" s="122"/>
      <c r="L29" s="178"/>
      <c r="M29" s="190"/>
      <c r="N29" s="398">
        <f>N$19*N28</f>
        <v>0</v>
      </c>
      <c r="O29" s="184"/>
      <c r="P29" s="122"/>
      <c r="Q29" s="389"/>
    </row>
    <row r="30" spans="1:17" ht="15" customHeight="1" x14ac:dyDescent="0.25">
      <c r="A30" s="394" t="s">
        <v>255</v>
      </c>
      <c r="B30" s="180"/>
      <c r="C30" s="180"/>
      <c r="D30" s="371"/>
      <c r="E30" s="184"/>
      <c r="F30" s="122"/>
      <c r="G30" s="178"/>
      <c r="H30" s="190"/>
      <c r="I30" s="371"/>
      <c r="J30" s="184"/>
      <c r="K30" s="122"/>
      <c r="L30" s="178"/>
      <c r="M30" s="190"/>
      <c r="N30" s="371"/>
      <c r="O30" s="184"/>
      <c r="P30" s="122"/>
      <c r="Q30" s="389"/>
    </row>
    <row r="31" spans="1:17" ht="13.8" x14ac:dyDescent="0.25">
      <c r="A31" s="394" t="s">
        <v>256</v>
      </c>
      <c r="B31" s="180"/>
      <c r="C31" s="180"/>
      <c r="D31" s="398">
        <f>D$19*D30</f>
        <v>0</v>
      </c>
      <c r="E31" s="184"/>
      <c r="F31" s="122"/>
      <c r="G31" s="178"/>
      <c r="H31" s="180"/>
      <c r="I31" s="398">
        <f>I$19*I30</f>
        <v>0</v>
      </c>
      <c r="J31" s="184"/>
      <c r="K31" s="122"/>
      <c r="L31" s="178"/>
      <c r="M31" s="180"/>
      <c r="N31" s="398">
        <f>N$19*N30</f>
        <v>0</v>
      </c>
      <c r="O31" s="184"/>
      <c r="P31" s="122"/>
      <c r="Q31" s="389"/>
    </row>
    <row r="32" spans="1:17" ht="13.8" x14ac:dyDescent="0.25">
      <c r="A32" s="399" t="s">
        <v>257</v>
      </c>
      <c r="B32" s="189"/>
      <c r="C32" s="190"/>
      <c r="D32" s="396">
        <f>SUM(D22:D31)</f>
        <v>0</v>
      </c>
      <c r="E32" s="182"/>
      <c r="F32" s="123"/>
      <c r="G32" s="198"/>
      <c r="H32" s="190"/>
      <c r="I32" s="396">
        <f>SUM(I22:I31)</f>
        <v>0</v>
      </c>
      <c r="J32" s="182"/>
      <c r="K32" s="123"/>
      <c r="L32" s="198"/>
      <c r="M32" s="190"/>
      <c r="N32" s="396">
        <f>SUM(N22:N31)</f>
        <v>0</v>
      </c>
      <c r="O32" s="182"/>
      <c r="P32" s="123"/>
      <c r="Q32" s="400"/>
    </row>
    <row r="33" spans="1:17" ht="8.1" customHeight="1" x14ac:dyDescent="0.25">
      <c r="A33" s="394"/>
      <c r="B33" s="180"/>
      <c r="C33" s="180"/>
      <c r="D33" s="195"/>
      <c r="E33" s="192"/>
      <c r="F33" s="122"/>
      <c r="G33" s="178"/>
      <c r="H33" s="180"/>
      <c r="I33" s="195"/>
      <c r="J33" s="192"/>
      <c r="K33" s="122"/>
      <c r="L33" s="178"/>
      <c r="M33" s="180"/>
      <c r="N33" s="195"/>
      <c r="O33" s="192"/>
      <c r="P33" s="122"/>
      <c r="Q33" s="389"/>
    </row>
    <row r="34" spans="1:17" ht="13.8" x14ac:dyDescent="0.25">
      <c r="A34" s="399" t="s">
        <v>258</v>
      </c>
      <c r="B34" s="189"/>
      <c r="C34" s="180"/>
      <c r="D34" s="396">
        <f>D32+D19</f>
        <v>0</v>
      </c>
      <c r="E34" s="192"/>
      <c r="F34" s="122"/>
      <c r="G34" s="178"/>
      <c r="H34" s="180"/>
      <c r="I34" s="396">
        <f>I32+I19</f>
        <v>0</v>
      </c>
      <c r="J34" s="192"/>
      <c r="K34" s="122"/>
      <c r="L34" s="178"/>
      <c r="M34" s="180"/>
      <c r="N34" s="396">
        <f>N32+N19</f>
        <v>0</v>
      </c>
      <c r="O34" s="192"/>
      <c r="P34" s="122"/>
      <c r="Q34" s="389"/>
    </row>
    <row r="35" spans="1:17" ht="7.35" customHeight="1" x14ac:dyDescent="0.25">
      <c r="A35" s="394"/>
      <c r="B35" s="180"/>
      <c r="C35" s="180"/>
      <c r="D35" s="195"/>
      <c r="E35" s="192"/>
      <c r="F35" s="122"/>
      <c r="G35" s="178"/>
      <c r="H35" s="180"/>
      <c r="I35" s="195"/>
      <c r="J35" s="192"/>
      <c r="K35" s="122"/>
      <c r="L35" s="178"/>
      <c r="M35" s="180"/>
      <c r="N35" s="195"/>
      <c r="O35" s="192"/>
      <c r="P35" s="122"/>
      <c r="Q35" s="389"/>
    </row>
    <row r="36" spans="1:17" ht="13.8" x14ac:dyDescent="0.25">
      <c r="A36" s="393" t="s">
        <v>259</v>
      </c>
      <c r="B36" s="187"/>
      <c r="C36" s="187"/>
      <c r="D36" s="195"/>
      <c r="E36" s="184"/>
      <c r="F36" s="122"/>
      <c r="G36" s="178"/>
      <c r="H36" s="187"/>
      <c r="I36" s="195"/>
      <c r="J36" s="184"/>
      <c r="K36" s="122"/>
      <c r="L36" s="178"/>
      <c r="M36" s="187"/>
      <c r="N36" s="195"/>
      <c r="O36" s="184"/>
      <c r="P36" s="122"/>
      <c r="Q36" s="389"/>
    </row>
    <row r="37" spans="1:17" ht="15" customHeight="1" x14ac:dyDescent="0.25">
      <c r="A37" s="401" t="s">
        <v>260</v>
      </c>
      <c r="B37" s="193"/>
      <c r="C37" s="187"/>
      <c r="D37" s="371"/>
      <c r="E37" s="184"/>
      <c r="F37" s="122"/>
      <c r="G37" s="178"/>
      <c r="H37" s="187"/>
      <c r="I37" s="371"/>
      <c r="J37" s="184"/>
      <c r="K37" s="122"/>
      <c r="L37" s="178"/>
      <c r="M37" s="187"/>
      <c r="N37" s="371"/>
      <c r="O37" s="184"/>
      <c r="P37" s="122"/>
      <c r="Q37" s="389"/>
    </row>
    <row r="38" spans="1:17" ht="15" customHeight="1" x14ac:dyDescent="0.25">
      <c r="A38" s="401" t="s">
        <v>261</v>
      </c>
      <c r="B38" s="193"/>
      <c r="C38" s="187"/>
      <c r="D38" s="371"/>
      <c r="E38" s="184"/>
      <c r="F38" s="122"/>
      <c r="G38" s="178"/>
      <c r="H38" s="187"/>
      <c r="I38" s="371"/>
      <c r="J38" s="184"/>
      <c r="K38" s="122"/>
      <c r="L38" s="178"/>
      <c r="M38" s="187"/>
      <c r="N38" s="371"/>
      <c r="O38" s="184"/>
      <c r="P38" s="122"/>
      <c r="Q38" s="389"/>
    </row>
    <row r="39" spans="1:17" ht="13.8" x14ac:dyDescent="0.25">
      <c r="A39" s="399" t="s">
        <v>153</v>
      </c>
      <c r="B39" s="189"/>
      <c r="C39" s="190"/>
      <c r="D39" s="396">
        <f>SUM(D37:D38)+D34</f>
        <v>0</v>
      </c>
      <c r="E39" s="182"/>
      <c r="F39" s="123"/>
      <c r="G39" s="198"/>
      <c r="H39" s="190"/>
      <c r="I39" s="396">
        <f>SUM(I37:I38)+I34</f>
        <v>0</v>
      </c>
      <c r="J39" s="182"/>
      <c r="K39" s="123"/>
      <c r="L39" s="198"/>
      <c r="M39" s="190"/>
      <c r="N39" s="396">
        <f>SUM(N37:N38)+N34</f>
        <v>0</v>
      </c>
      <c r="O39" s="182"/>
      <c r="P39" s="122"/>
      <c r="Q39" s="400"/>
    </row>
    <row r="40" spans="1:17" ht="15.75" customHeight="1" x14ac:dyDescent="0.25">
      <c r="A40" s="394"/>
      <c r="B40" s="187"/>
      <c r="C40" s="187"/>
      <c r="D40" s="195"/>
      <c r="E40" s="192"/>
      <c r="F40" s="122"/>
      <c r="G40" s="178"/>
      <c r="H40" s="187"/>
      <c r="I40" s="195"/>
      <c r="J40" s="192"/>
      <c r="K40" s="122"/>
      <c r="L40" s="178"/>
      <c r="M40" s="187"/>
      <c r="N40" s="195"/>
      <c r="O40" s="192"/>
      <c r="P40" s="122"/>
      <c r="Q40" s="389"/>
    </row>
    <row r="41" spans="1:17" ht="13.8" x14ac:dyDescent="0.25">
      <c r="A41" s="390" t="s">
        <v>262</v>
      </c>
      <c r="B41" s="194"/>
      <c r="C41" s="194"/>
      <c r="D41" s="195"/>
      <c r="E41" s="192"/>
      <c r="F41" s="122"/>
      <c r="G41" s="178"/>
      <c r="H41" s="194"/>
      <c r="I41" s="194"/>
      <c r="J41" s="192"/>
      <c r="K41" s="122"/>
      <c r="L41" s="178"/>
      <c r="M41" s="194"/>
      <c r="N41" s="195"/>
      <c r="O41" s="192"/>
      <c r="P41" s="122"/>
      <c r="Q41" s="389"/>
    </row>
    <row r="42" spans="1:17" ht="15" customHeight="1" x14ac:dyDescent="0.25">
      <c r="A42" s="402" t="s">
        <v>858</v>
      </c>
      <c r="B42" s="193"/>
      <c r="C42" s="180"/>
      <c r="D42" s="371"/>
      <c r="E42" s="184"/>
      <c r="F42" s="122"/>
      <c r="G42" s="178"/>
      <c r="H42" s="180"/>
      <c r="I42" s="371"/>
      <c r="J42" s="184"/>
      <c r="K42" s="122"/>
      <c r="L42" s="178"/>
      <c r="M42" s="180"/>
      <c r="N42" s="371"/>
      <c r="O42" s="184"/>
      <c r="P42" s="122"/>
      <c r="Q42" s="389"/>
    </row>
    <row r="43" spans="1:17" ht="15" customHeight="1" x14ac:dyDescent="0.25">
      <c r="A43" s="402" t="s">
        <v>263</v>
      </c>
      <c r="B43" s="193"/>
      <c r="C43" s="180"/>
      <c r="D43" s="371"/>
      <c r="E43" s="184"/>
      <c r="F43" s="122"/>
      <c r="G43" s="178"/>
      <c r="H43" s="180"/>
      <c r="I43" s="371"/>
      <c r="J43" s="184"/>
      <c r="K43" s="122"/>
      <c r="L43" s="178"/>
      <c r="M43" s="180"/>
      <c r="N43" s="371"/>
      <c r="O43" s="184"/>
      <c r="P43" s="122"/>
      <c r="Q43" s="389"/>
    </row>
    <row r="44" spans="1:17" ht="15" customHeight="1" x14ac:dyDescent="0.25">
      <c r="A44" s="402" t="s">
        <v>264</v>
      </c>
      <c r="B44" s="193"/>
      <c r="C44" s="180"/>
      <c r="D44" s="371"/>
      <c r="E44" s="184"/>
      <c r="F44" s="122"/>
      <c r="G44" s="178"/>
      <c r="H44" s="180"/>
      <c r="I44" s="371"/>
      <c r="J44" s="184"/>
      <c r="K44" s="122"/>
      <c r="L44" s="178"/>
      <c r="M44" s="180"/>
      <c r="N44" s="371"/>
      <c r="O44" s="184"/>
      <c r="P44" s="122"/>
      <c r="Q44" s="389"/>
    </row>
    <row r="45" spans="1:17" ht="15" customHeight="1" x14ac:dyDescent="0.25">
      <c r="A45" s="402" t="s">
        <v>265</v>
      </c>
      <c r="B45" s="193"/>
      <c r="C45" s="180"/>
      <c r="D45" s="371"/>
      <c r="E45" s="184"/>
      <c r="F45" s="122"/>
      <c r="G45" s="178"/>
      <c r="H45" s="180"/>
      <c r="I45" s="371"/>
      <c r="J45" s="184"/>
      <c r="K45" s="122"/>
      <c r="L45" s="178"/>
      <c r="M45" s="180"/>
      <c r="N45" s="371"/>
      <c r="O45" s="184"/>
      <c r="P45" s="122"/>
      <c r="Q45" s="389"/>
    </row>
    <row r="46" spans="1:17" ht="15" customHeight="1" x14ac:dyDescent="0.25">
      <c r="A46" s="402" t="s">
        <v>859</v>
      </c>
      <c r="B46" s="193"/>
      <c r="C46" s="180"/>
      <c r="D46" s="371"/>
      <c r="E46" s="184"/>
      <c r="F46" s="122"/>
      <c r="G46" s="178"/>
      <c r="H46" s="180"/>
      <c r="I46" s="371"/>
      <c r="J46" s="184"/>
      <c r="K46" s="122"/>
      <c r="L46" s="178"/>
      <c r="M46" s="180"/>
      <c r="N46" s="371"/>
      <c r="O46" s="184"/>
      <c r="P46" s="122"/>
      <c r="Q46" s="389"/>
    </row>
    <row r="47" spans="1:17" ht="13.8" x14ac:dyDescent="0.25">
      <c r="A47" s="399" t="s">
        <v>266</v>
      </c>
      <c r="B47" s="189"/>
      <c r="C47" s="178"/>
      <c r="D47" s="396">
        <f>SUM(D42:D46)</f>
        <v>0</v>
      </c>
      <c r="E47" s="182"/>
      <c r="F47" s="123"/>
      <c r="G47" s="198"/>
      <c r="H47" s="178"/>
      <c r="I47" s="396">
        <f>SUM(I42:I46)</f>
        <v>0</v>
      </c>
      <c r="J47" s="182"/>
      <c r="K47" s="123"/>
      <c r="L47" s="198"/>
      <c r="M47" s="178"/>
      <c r="N47" s="396">
        <f>SUM(N42:N46)</f>
        <v>0</v>
      </c>
      <c r="O47" s="182"/>
      <c r="P47" s="123"/>
      <c r="Q47" s="400"/>
    </row>
    <row r="48" spans="1:17" ht="5.25" customHeight="1" x14ac:dyDescent="0.25">
      <c r="A48" s="393"/>
      <c r="B48" s="179"/>
      <c r="C48" s="187"/>
      <c r="D48" s="195"/>
      <c r="E48" s="192"/>
      <c r="F48" s="122"/>
      <c r="G48" s="178"/>
      <c r="H48" s="187"/>
      <c r="I48" s="195"/>
      <c r="J48" s="192"/>
      <c r="K48" s="122"/>
      <c r="L48" s="178"/>
      <c r="M48" s="187"/>
      <c r="N48" s="195"/>
      <c r="O48" s="192"/>
      <c r="P48" s="122"/>
      <c r="Q48" s="389"/>
    </row>
    <row r="49" spans="1:17" ht="13.8" x14ac:dyDescent="0.25">
      <c r="A49" s="390" t="s">
        <v>267</v>
      </c>
      <c r="B49" s="194"/>
      <c r="C49" s="194"/>
      <c r="D49" s="195"/>
      <c r="E49" s="192"/>
      <c r="F49" s="122"/>
      <c r="G49" s="178"/>
      <c r="H49" s="194"/>
      <c r="I49" s="195"/>
      <c r="J49" s="192"/>
      <c r="K49" s="122"/>
      <c r="L49" s="178"/>
      <c r="M49" s="194"/>
      <c r="N49" s="195"/>
      <c r="O49" s="192"/>
      <c r="P49" s="122"/>
      <c r="Q49" s="389"/>
    </row>
    <row r="50" spans="1:17" ht="13.8" x14ac:dyDescent="0.25">
      <c r="A50" s="393" t="s">
        <v>268</v>
      </c>
      <c r="B50" s="187"/>
      <c r="C50" s="180"/>
      <c r="D50" s="195"/>
      <c r="E50" s="184"/>
      <c r="F50" s="122"/>
      <c r="G50" s="178"/>
      <c r="H50" s="180"/>
      <c r="I50" s="195"/>
      <c r="J50" s="184"/>
      <c r="K50" s="122"/>
      <c r="L50" s="178"/>
      <c r="M50" s="180"/>
      <c r="N50" s="195"/>
      <c r="O50" s="184"/>
      <c r="P50" s="122"/>
      <c r="Q50" s="389"/>
    </row>
    <row r="51" spans="1:17" ht="15" customHeight="1" x14ac:dyDescent="0.25">
      <c r="A51" s="401" t="s">
        <v>269</v>
      </c>
      <c r="B51" s="187"/>
      <c r="C51" s="180"/>
      <c r="D51" s="371"/>
      <c r="E51" s="184"/>
      <c r="F51" s="122"/>
      <c r="G51" s="178"/>
      <c r="H51" s="180"/>
      <c r="I51" s="371"/>
      <c r="J51" s="184"/>
      <c r="K51" s="122"/>
      <c r="L51" s="178"/>
      <c r="M51" s="180"/>
      <c r="N51" s="371"/>
      <c r="O51" s="184"/>
      <c r="P51" s="122"/>
      <c r="Q51" s="389"/>
    </row>
    <row r="52" spans="1:17" ht="15" customHeight="1" x14ac:dyDescent="0.25">
      <c r="A52" s="401" t="s">
        <v>270</v>
      </c>
      <c r="B52" s="187"/>
      <c r="C52" s="180"/>
      <c r="D52" s="371"/>
      <c r="E52" s="184"/>
      <c r="F52" s="122"/>
      <c r="G52" s="178"/>
      <c r="H52" s="180"/>
      <c r="I52" s="371"/>
      <c r="J52" s="184"/>
      <c r="K52" s="122"/>
      <c r="L52" s="178"/>
      <c r="M52" s="180"/>
      <c r="N52" s="371"/>
      <c r="O52" s="184"/>
      <c r="P52" s="122"/>
      <c r="Q52" s="389"/>
    </row>
    <row r="53" spans="1:17" ht="15" customHeight="1" x14ac:dyDescent="0.25">
      <c r="A53" s="393" t="s">
        <v>271</v>
      </c>
      <c r="B53" s="187"/>
      <c r="C53" s="180"/>
      <c r="D53" s="371"/>
      <c r="E53" s="184"/>
      <c r="F53" s="122"/>
      <c r="G53" s="178"/>
      <c r="H53" s="180"/>
      <c r="I53" s="371"/>
      <c r="J53" s="184"/>
      <c r="K53" s="122"/>
      <c r="L53" s="178"/>
      <c r="M53" s="180"/>
      <c r="N53" s="371"/>
      <c r="O53" s="184"/>
      <c r="P53" s="122"/>
      <c r="Q53" s="389"/>
    </row>
    <row r="54" spans="1:17" ht="15" customHeight="1" x14ac:dyDescent="0.25">
      <c r="A54" s="393" t="s">
        <v>272</v>
      </c>
      <c r="B54" s="187"/>
      <c r="C54" s="180"/>
      <c r="D54" s="195"/>
      <c r="E54" s="184"/>
      <c r="F54" s="122"/>
      <c r="G54" s="178"/>
      <c r="H54" s="180"/>
      <c r="I54" s="195"/>
      <c r="J54" s="184"/>
      <c r="K54" s="122"/>
      <c r="L54" s="178"/>
      <c r="M54" s="180"/>
      <c r="N54" s="195"/>
      <c r="O54" s="184"/>
      <c r="P54" s="122"/>
      <c r="Q54" s="389"/>
    </row>
    <row r="55" spans="1:17" ht="15" customHeight="1" x14ac:dyDescent="0.25">
      <c r="A55" s="401" t="s">
        <v>273</v>
      </c>
      <c r="B55" s="187"/>
      <c r="C55" s="180"/>
      <c r="D55" s="371"/>
      <c r="E55" s="184"/>
      <c r="F55" s="122"/>
      <c r="G55" s="178"/>
      <c r="H55" s="180"/>
      <c r="I55" s="371"/>
      <c r="J55" s="184"/>
      <c r="K55" s="122"/>
      <c r="L55" s="178"/>
      <c r="M55" s="180"/>
      <c r="N55" s="371"/>
      <c r="O55" s="184"/>
      <c r="P55" s="122"/>
      <c r="Q55" s="389"/>
    </row>
    <row r="56" spans="1:17" ht="15" customHeight="1" x14ac:dyDescent="0.25">
      <c r="A56" s="401" t="s">
        <v>274</v>
      </c>
      <c r="B56" s="187"/>
      <c r="C56" s="180"/>
      <c r="D56" s="371"/>
      <c r="E56" s="184"/>
      <c r="F56" s="122"/>
      <c r="G56" s="178"/>
      <c r="H56" s="180"/>
      <c r="I56" s="371"/>
      <c r="J56" s="184"/>
      <c r="K56" s="122"/>
      <c r="L56" s="178"/>
      <c r="M56" s="180"/>
      <c r="N56" s="371"/>
      <c r="O56" s="184"/>
      <c r="P56" s="122"/>
      <c r="Q56" s="389"/>
    </row>
    <row r="57" spans="1:17" ht="15" customHeight="1" x14ac:dyDescent="0.25">
      <c r="A57" s="402" t="s">
        <v>275</v>
      </c>
      <c r="B57" s="187"/>
      <c r="C57" s="180"/>
      <c r="D57" s="371"/>
      <c r="E57" s="184"/>
      <c r="F57" s="122"/>
      <c r="G57" s="178"/>
      <c r="H57" s="180"/>
      <c r="I57" s="371"/>
      <c r="J57" s="184"/>
      <c r="K57" s="122"/>
      <c r="L57" s="178"/>
      <c r="M57" s="180"/>
      <c r="N57" s="371"/>
      <c r="O57" s="184"/>
      <c r="P57" s="122"/>
      <c r="Q57" s="389"/>
    </row>
    <row r="58" spans="1:17" ht="15" customHeight="1" x14ac:dyDescent="0.25">
      <c r="A58" s="404" t="s">
        <v>276</v>
      </c>
      <c r="B58" s="180"/>
      <c r="C58" s="180"/>
      <c r="D58" s="371"/>
      <c r="E58" s="184"/>
      <c r="F58" s="122"/>
      <c r="G58" s="178"/>
      <c r="H58" s="180"/>
      <c r="I58" s="371"/>
      <c r="J58" s="184"/>
      <c r="K58" s="122"/>
      <c r="L58" s="178"/>
      <c r="M58" s="180"/>
      <c r="N58" s="371"/>
      <c r="O58" s="184"/>
      <c r="P58" s="122"/>
      <c r="Q58" s="389"/>
    </row>
    <row r="59" spans="1:17" ht="15" customHeight="1" x14ac:dyDescent="0.25">
      <c r="A59" s="404" t="s">
        <v>860</v>
      </c>
      <c r="B59" s="180"/>
      <c r="C59" s="180"/>
      <c r="D59" s="371"/>
      <c r="E59" s="184"/>
      <c r="F59" s="122"/>
      <c r="G59" s="178"/>
      <c r="H59" s="180"/>
      <c r="I59" s="371"/>
      <c r="J59" s="184"/>
      <c r="K59" s="122"/>
      <c r="L59" s="178"/>
      <c r="M59" s="180"/>
      <c r="N59" s="371"/>
      <c r="O59" s="184"/>
      <c r="P59" s="122"/>
      <c r="Q59" s="389"/>
    </row>
    <row r="60" spans="1:17" ht="15" customHeight="1" x14ac:dyDescent="0.25">
      <c r="A60" s="402" t="s">
        <v>277</v>
      </c>
      <c r="B60" s="180"/>
      <c r="C60" s="180"/>
      <c r="D60" s="371"/>
      <c r="E60" s="184"/>
      <c r="F60" s="122"/>
      <c r="G60" s="178"/>
      <c r="H60" s="180"/>
      <c r="I60" s="371"/>
      <c r="J60" s="184"/>
      <c r="K60" s="122"/>
      <c r="L60" s="178"/>
      <c r="M60" s="180"/>
      <c r="N60" s="371"/>
      <c r="O60" s="184"/>
      <c r="P60" s="122"/>
      <c r="Q60" s="389"/>
    </row>
    <row r="61" spans="1:17" ht="15" customHeight="1" x14ac:dyDescent="0.25">
      <c r="A61" s="402" t="s">
        <v>278</v>
      </c>
      <c r="B61" s="180"/>
      <c r="C61" s="180"/>
      <c r="D61" s="371"/>
      <c r="E61" s="184"/>
      <c r="F61" s="122"/>
      <c r="G61" s="178"/>
      <c r="H61" s="180"/>
      <c r="I61" s="371"/>
      <c r="J61" s="184"/>
      <c r="K61" s="122"/>
      <c r="L61" s="178"/>
      <c r="M61" s="180"/>
      <c r="N61" s="371"/>
      <c r="O61" s="184"/>
      <c r="P61" s="122"/>
      <c r="Q61" s="389"/>
    </row>
    <row r="62" spans="1:17" ht="15" customHeight="1" x14ac:dyDescent="0.25">
      <c r="A62" s="402" t="s">
        <v>279</v>
      </c>
      <c r="B62" s="180"/>
      <c r="C62" s="180"/>
      <c r="D62" s="371"/>
      <c r="E62" s="184"/>
      <c r="F62" s="122"/>
      <c r="G62" s="178"/>
      <c r="H62" s="180"/>
      <c r="I62" s="371"/>
      <c r="J62" s="184"/>
      <c r="K62" s="122"/>
      <c r="L62" s="178"/>
      <c r="M62" s="180"/>
      <c r="N62" s="371"/>
      <c r="O62" s="184"/>
      <c r="P62" s="122"/>
      <c r="Q62" s="389"/>
    </row>
    <row r="63" spans="1:17" ht="13.8" x14ac:dyDescent="0.25">
      <c r="A63" s="399" t="s">
        <v>280</v>
      </c>
      <c r="B63" s="189"/>
      <c r="C63" s="178"/>
      <c r="D63" s="396">
        <f>SUM(D51:D62)</f>
        <v>0</v>
      </c>
      <c r="E63" s="182"/>
      <c r="F63" s="123"/>
      <c r="G63" s="198"/>
      <c r="H63" s="178"/>
      <c r="I63" s="396">
        <f>SUM(I51:I62)</f>
        <v>0</v>
      </c>
      <c r="J63" s="182"/>
      <c r="K63" s="123"/>
      <c r="L63" s="198"/>
      <c r="M63" s="178"/>
      <c r="N63" s="396">
        <f>SUM(N51:N62)</f>
        <v>0</v>
      </c>
      <c r="O63" s="182"/>
      <c r="P63" s="123"/>
      <c r="Q63" s="400"/>
    </row>
    <row r="64" spans="1:17" ht="8.1" customHeight="1" x14ac:dyDescent="0.25">
      <c r="A64" s="393"/>
      <c r="B64" s="187"/>
      <c r="C64" s="187"/>
      <c r="D64" s="195"/>
      <c r="E64" s="192"/>
      <c r="F64" s="122"/>
      <c r="G64" s="178"/>
      <c r="H64" s="187"/>
      <c r="I64" s="195"/>
      <c r="J64" s="192"/>
      <c r="K64" s="122"/>
      <c r="L64" s="178"/>
      <c r="M64" s="187"/>
      <c r="N64" s="195"/>
      <c r="O64" s="192"/>
      <c r="P64" s="122"/>
      <c r="Q64" s="389"/>
    </row>
    <row r="65" spans="1:17" ht="13.8" x14ac:dyDescent="0.25">
      <c r="A65" s="390" t="s">
        <v>154</v>
      </c>
      <c r="B65" s="194"/>
      <c r="C65" s="194"/>
      <c r="D65" s="396">
        <f>+D5+D39+D47+D63</f>
        <v>1</v>
      </c>
      <c r="E65" s="182"/>
      <c r="F65" s="123"/>
      <c r="G65" s="198"/>
      <c r="H65" s="194"/>
      <c r="I65" s="396">
        <f>+I5+I39+I47+I63</f>
        <v>1</v>
      </c>
      <c r="J65" s="182"/>
      <c r="K65" s="123"/>
      <c r="L65" s="198"/>
      <c r="M65" s="194"/>
      <c r="N65" s="396">
        <f>+N5+N39+N47+N63</f>
        <v>1</v>
      </c>
      <c r="O65" s="182"/>
      <c r="P65" s="123"/>
      <c r="Q65" s="400"/>
    </row>
    <row r="66" spans="1:17" ht="6.6" customHeight="1" x14ac:dyDescent="0.25">
      <c r="A66" s="393"/>
      <c r="B66" s="187"/>
      <c r="C66" s="187"/>
      <c r="D66" s="195"/>
      <c r="E66" s="192"/>
      <c r="F66" s="122"/>
      <c r="G66" s="178"/>
      <c r="H66" s="187"/>
      <c r="I66" s="195"/>
      <c r="J66" s="192"/>
      <c r="K66" s="122"/>
      <c r="L66" s="178"/>
      <c r="M66" s="187"/>
      <c r="N66" s="195"/>
      <c r="O66" s="192"/>
      <c r="P66" s="122"/>
      <c r="Q66" s="389"/>
    </row>
    <row r="67" spans="1:17" ht="15" customHeight="1" x14ac:dyDescent="0.25">
      <c r="A67" s="390" t="s">
        <v>281</v>
      </c>
      <c r="B67" s="194"/>
      <c r="C67" s="194"/>
      <c r="D67" s="405"/>
      <c r="E67" s="182"/>
      <c r="F67" s="123"/>
      <c r="G67" s="198"/>
      <c r="H67" s="194"/>
      <c r="I67" s="405"/>
      <c r="J67" s="182"/>
      <c r="K67" s="123"/>
      <c r="L67" s="198"/>
      <c r="M67" s="194"/>
      <c r="N67" s="405"/>
      <c r="O67" s="182"/>
      <c r="P67" s="123"/>
      <c r="Q67" s="400"/>
    </row>
    <row r="68" spans="1:17" ht="7.35" customHeight="1" x14ac:dyDescent="0.25">
      <c r="A68" s="393"/>
      <c r="B68" s="187"/>
      <c r="C68" s="187"/>
      <c r="D68" s="195"/>
      <c r="E68" s="184"/>
      <c r="F68" s="122"/>
      <c r="G68" s="178"/>
      <c r="H68" s="187"/>
      <c r="I68" s="195"/>
      <c r="J68" s="184"/>
      <c r="K68" s="122"/>
      <c r="L68" s="178"/>
      <c r="M68" s="187"/>
      <c r="N68" s="195"/>
      <c r="O68" s="184"/>
      <c r="P68" s="122"/>
      <c r="Q68" s="389"/>
    </row>
    <row r="69" spans="1:17" ht="15" customHeight="1" x14ac:dyDescent="0.25">
      <c r="A69" s="390" t="s">
        <v>861</v>
      </c>
      <c r="B69" s="194"/>
      <c r="C69" s="194"/>
      <c r="D69" s="405"/>
      <c r="E69" s="182"/>
      <c r="F69" s="123"/>
      <c r="G69" s="198"/>
      <c r="H69" s="194"/>
      <c r="I69" s="405"/>
      <c r="J69" s="182"/>
      <c r="K69" s="123"/>
      <c r="L69" s="198"/>
      <c r="M69" s="194"/>
      <c r="N69" s="405"/>
      <c r="O69" s="182"/>
      <c r="P69" s="123"/>
      <c r="Q69" s="400"/>
    </row>
    <row r="70" spans="1:17" ht="8.25" customHeight="1" thickBot="1" x14ac:dyDescent="0.3">
      <c r="A70" s="393"/>
      <c r="B70" s="187"/>
      <c r="C70" s="187"/>
      <c r="D70" s="195"/>
      <c r="E70" s="184"/>
      <c r="F70" s="122"/>
      <c r="G70" s="178"/>
      <c r="H70" s="187"/>
      <c r="I70" s="195"/>
      <c r="J70" s="184"/>
      <c r="K70" s="122"/>
      <c r="L70" s="178"/>
      <c r="M70" s="187"/>
      <c r="N70" s="195"/>
      <c r="O70" s="184"/>
      <c r="P70" s="122"/>
      <c r="Q70" s="389"/>
    </row>
    <row r="71" spans="1:17" ht="35.1" customHeight="1" thickBot="1" x14ac:dyDescent="0.3">
      <c r="A71" s="503" t="s">
        <v>155</v>
      </c>
      <c r="B71" s="504"/>
      <c r="C71" s="505"/>
      <c r="D71" s="406">
        <f>+D65+D67+D69-D5</f>
        <v>0</v>
      </c>
      <c r="E71" s="197"/>
      <c r="F71" s="124">
        <f>+D71*$F$5</f>
        <v>0</v>
      </c>
      <c r="G71" s="198"/>
      <c r="H71" s="196"/>
      <c r="I71" s="406">
        <f>+I65+I67+I69-I5</f>
        <v>0</v>
      </c>
      <c r="J71" s="197"/>
      <c r="K71" s="124">
        <f>+I71*$K$5</f>
        <v>0</v>
      </c>
      <c r="L71" s="198"/>
      <c r="M71" s="196"/>
      <c r="N71" s="406">
        <f>+N65+N67+N69-N5</f>
        <v>0</v>
      </c>
      <c r="O71" s="197"/>
      <c r="P71" s="124">
        <f>+N71*$P$5</f>
        <v>0</v>
      </c>
      <c r="Q71" s="400"/>
    </row>
    <row r="72" spans="1:17" ht="33" customHeight="1" thickBot="1" x14ac:dyDescent="0.3">
      <c r="A72" s="506" t="s">
        <v>156</v>
      </c>
      <c r="B72" s="507"/>
      <c r="C72" s="196"/>
      <c r="D72" s="406">
        <f>+D71+D5</f>
        <v>1</v>
      </c>
      <c r="E72" s="197"/>
      <c r="F72" s="407">
        <f>+D72*$F$5</f>
        <v>0</v>
      </c>
      <c r="G72" s="198"/>
      <c r="H72" s="196"/>
      <c r="I72" s="406">
        <f>+I71+I5</f>
        <v>1</v>
      </c>
      <c r="J72" s="197"/>
      <c r="K72" s="407">
        <f>+I72*$K$5</f>
        <v>0</v>
      </c>
      <c r="L72" s="198"/>
      <c r="M72" s="196"/>
      <c r="N72" s="406">
        <f>+N71+N5</f>
        <v>1</v>
      </c>
      <c r="O72" s="197"/>
      <c r="P72" s="407">
        <f>+N72*$P$5</f>
        <v>0</v>
      </c>
      <c r="Q72" s="400"/>
    </row>
    <row r="73" spans="1:17" x14ac:dyDescent="0.25">
      <c r="A73" s="408"/>
      <c r="B73" s="176"/>
      <c r="C73" s="176"/>
      <c r="D73" s="199"/>
      <c r="E73" s="176"/>
      <c r="F73" s="176"/>
      <c r="G73" s="176"/>
      <c r="H73" s="176"/>
      <c r="I73" s="199"/>
      <c r="J73" s="176"/>
      <c r="K73" s="176"/>
      <c r="L73" s="176"/>
      <c r="M73" s="176"/>
      <c r="N73" s="199"/>
      <c r="O73" s="176"/>
      <c r="P73" s="176"/>
      <c r="Q73" s="382"/>
    </row>
    <row r="74" spans="1:17" ht="23.1" customHeight="1" x14ac:dyDescent="0.25">
      <c r="A74" s="178"/>
      <c r="B74" s="178"/>
      <c r="C74" s="178"/>
      <c r="D74" s="216"/>
      <c r="E74" s="200" t="s">
        <v>157</v>
      </c>
      <c r="F74" s="409">
        <f>D6</f>
        <v>0</v>
      </c>
      <c r="G74" s="178"/>
      <c r="H74" s="178"/>
      <c r="I74" s="178"/>
      <c r="J74" s="178"/>
      <c r="K74" s="178"/>
      <c r="L74" s="178"/>
      <c r="M74" s="508" t="s">
        <v>3</v>
      </c>
      <c r="N74" s="509">
        <f>Basisinfo!E5</f>
        <v>0</v>
      </c>
      <c r="O74" s="509"/>
      <c r="P74" s="509"/>
      <c r="Q74" s="389"/>
    </row>
    <row r="75" spans="1:17" ht="23.1" customHeight="1" x14ac:dyDescent="0.25">
      <c r="A75" s="178"/>
      <c r="B75" s="178"/>
      <c r="C75" s="178"/>
      <c r="D75" s="216"/>
      <c r="E75" s="200" t="s">
        <v>862</v>
      </c>
      <c r="F75" s="409">
        <f>I6</f>
        <v>0</v>
      </c>
      <c r="G75" s="178"/>
      <c r="H75" s="178"/>
      <c r="I75" s="178"/>
      <c r="J75" s="178"/>
      <c r="K75" s="178"/>
      <c r="L75" s="178"/>
      <c r="M75" s="508"/>
      <c r="N75" s="509"/>
      <c r="O75" s="509"/>
      <c r="P75" s="509"/>
      <c r="Q75" s="389"/>
    </row>
    <row r="76" spans="1:17" ht="23.55" customHeight="1" x14ac:dyDescent="0.25">
      <c r="A76" s="178"/>
      <c r="B76" s="178"/>
      <c r="C76" s="178"/>
      <c r="D76" s="216"/>
      <c r="E76" s="200" t="s">
        <v>825</v>
      </c>
      <c r="F76" s="409">
        <f>N6</f>
        <v>0</v>
      </c>
      <c r="G76" s="178"/>
      <c r="H76" s="178"/>
      <c r="I76" s="178"/>
      <c r="J76" s="178"/>
      <c r="K76" s="178"/>
      <c r="L76" s="178"/>
      <c r="M76" s="508"/>
      <c r="N76" s="510"/>
      <c r="O76" s="510"/>
      <c r="P76" s="510"/>
      <c r="Q76" s="389"/>
    </row>
    <row r="77" spans="1:17" ht="32.549999999999997" customHeight="1" x14ac:dyDescent="0.25">
      <c r="A77" s="178"/>
      <c r="B77" s="178"/>
      <c r="C77" s="178"/>
      <c r="D77" s="216"/>
      <c r="E77" s="200" t="s">
        <v>282</v>
      </c>
      <c r="F77" s="202">
        <f>ROUND(+F74*F72+F75*K72+F76*P72,2)</f>
        <v>0</v>
      </c>
      <c r="G77" s="178"/>
      <c r="H77" s="201"/>
      <c r="I77" s="410"/>
      <c r="J77" s="410"/>
      <c r="L77" s="178"/>
      <c r="M77" s="201" t="s">
        <v>1</v>
      </c>
      <c r="N77" s="497">
        <f>Basisinfo!E3</f>
        <v>0</v>
      </c>
      <c r="O77" s="497"/>
      <c r="Q77" s="389"/>
    </row>
    <row r="78" spans="1:17" ht="27.75" customHeight="1" x14ac:dyDescent="0.25">
      <c r="A78" s="178"/>
      <c r="B78" s="178"/>
      <c r="C78" s="178"/>
      <c r="D78" s="216"/>
      <c r="E78" s="200" t="s">
        <v>863</v>
      </c>
      <c r="F78" s="411">
        <f>((D5+D39)/D72)*F74+((I5+I39)/I72)*F75+((N5+N39)/N72)*F76</f>
        <v>0</v>
      </c>
      <c r="G78" s="178"/>
      <c r="H78" s="178"/>
      <c r="I78" s="178"/>
      <c r="J78" s="178"/>
      <c r="K78" s="178"/>
      <c r="L78" s="178"/>
      <c r="M78" s="178"/>
      <c r="N78" s="178"/>
      <c r="O78" s="178"/>
      <c r="P78" s="178"/>
      <c r="Q78" s="389"/>
    </row>
    <row r="79" spans="1:17" ht="9" customHeight="1" thickBot="1" x14ac:dyDescent="0.3">
      <c r="A79" s="412"/>
      <c r="B79" s="412"/>
      <c r="C79" s="412"/>
      <c r="D79" s="412"/>
      <c r="E79" s="412"/>
      <c r="F79" s="412"/>
      <c r="G79" s="412"/>
      <c r="H79" s="412"/>
      <c r="I79" s="412"/>
      <c r="J79" s="412"/>
      <c r="K79" s="412"/>
      <c r="L79" s="412"/>
      <c r="M79" s="412"/>
      <c r="N79" s="412"/>
      <c r="O79" s="412"/>
      <c r="P79" s="412"/>
      <c r="Q79" s="413"/>
    </row>
    <row r="80" spans="1:17" ht="13.8" thickTop="1" x14ac:dyDescent="0.25"/>
  </sheetData>
  <mergeCells count="8">
    <mergeCell ref="N77:O77"/>
    <mergeCell ref="A1:Q1"/>
    <mergeCell ref="H3:K3"/>
    <mergeCell ref="M3:Q3"/>
    <mergeCell ref="A71:C71"/>
    <mergeCell ref="A72:B72"/>
    <mergeCell ref="M74:M76"/>
    <mergeCell ref="N74:P76"/>
  </mergeCells>
  <pageMargins left="0.70866141732283472" right="0.70866141732283472" top="0.78740157480314965" bottom="0.78740157480314965" header="0.31496062992125984" footer="0.31496062992125984"/>
  <pageSetup paperSize="9" scale="46" orientation="portrait" r:id="rId1"/>
  <headerFooter>
    <oddHeader>&amp;CReinigung Zweckverband Gymnasium Oberhaching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rgb="FF92D050"/>
    <pageSetUpPr fitToPage="1"/>
  </sheetPr>
  <dimension ref="A1:Q286"/>
  <sheetViews>
    <sheetView zoomScale="90" zoomScaleNormal="90" zoomScaleSheetLayoutView="80" zoomScalePageLayoutView="70" workbookViewId="0">
      <selection activeCell="G2" sqref="G2"/>
    </sheetView>
  </sheetViews>
  <sheetFormatPr baseColWidth="10" defaultColWidth="11.44140625" defaultRowHeight="12.6" x14ac:dyDescent="0.2"/>
  <cols>
    <col min="1" max="1" width="10.88671875" style="241" customWidth="1"/>
    <col min="2" max="2" width="6.6640625" style="281" customWidth="1"/>
    <col min="3" max="3" width="7.5546875" style="281" customWidth="1"/>
    <col min="4" max="4" width="29.6640625" style="241" customWidth="1"/>
    <col min="5" max="5" width="8.109375" style="281" customWidth="1"/>
    <col min="6" max="6" width="11.33203125" style="281" customWidth="1"/>
    <col min="7" max="7" width="17.33203125" style="281" customWidth="1"/>
    <col min="8" max="8" width="14.5546875" style="282" customWidth="1"/>
    <col min="9" max="9" width="8" style="287" customWidth="1"/>
    <col min="10" max="10" width="7.6640625" style="288" customWidth="1"/>
    <col min="11" max="11" width="17.88671875" style="282" customWidth="1"/>
    <col min="12" max="12" width="12.33203125" style="284" customWidth="1"/>
    <col min="13" max="13" width="12.33203125" style="285" customWidth="1"/>
    <col min="14" max="14" width="11.33203125" style="286" customWidth="1"/>
    <col min="15" max="15" width="13.5546875" style="286" customWidth="1"/>
    <col min="16" max="16" width="16.109375" style="286" customWidth="1"/>
    <col min="17" max="17" width="18.33203125" style="286" customWidth="1"/>
    <col min="18" max="16384" width="11.44140625" style="241"/>
  </cols>
  <sheetData>
    <row r="1" spans="1:17" ht="21" x14ac:dyDescent="0.2">
      <c r="A1" s="457" t="s">
        <v>397</v>
      </c>
      <c r="B1" s="457"/>
      <c r="C1" s="457"/>
      <c r="D1" s="457"/>
      <c r="E1" s="457"/>
      <c r="F1" s="457"/>
      <c r="G1" s="457"/>
      <c r="H1" s="457"/>
      <c r="I1" s="457"/>
      <c r="J1" s="457"/>
      <c r="K1" s="457"/>
      <c r="L1" s="457"/>
      <c r="M1" s="457"/>
      <c r="N1" s="457"/>
      <c r="O1" s="457"/>
      <c r="P1" s="457"/>
      <c r="Q1" s="457"/>
    </row>
    <row r="2" spans="1:17" s="248" customFormat="1" ht="48.6" customHeight="1" x14ac:dyDescent="0.3">
      <c r="A2" s="242" t="s">
        <v>2</v>
      </c>
      <c r="B2" s="125" t="str">
        <f>Kunde</f>
        <v>Zweckverband Staatliches Gymnasium Oberhaching</v>
      </c>
      <c r="C2" s="126"/>
      <c r="D2" s="125"/>
      <c r="E2" s="243"/>
      <c r="F2" s="243" t="s">
        <v>0</v>
      </c>
      <c r="G2" s="244"/>
      <c r="H2" s="245" t="s">
        <v>3</v>
      </c>
      <c r="I2" s="512">
        <f>Basisinfo!E5</f>
        <v>0</v>
      </c>
      <c r="J2" s="512"/>
      <c r="K2" s="512"/>
      <c r="L2" s="512"/>
      <c r="M2" s="246"/>
      <c r="N2" s="247"/>
      <c r="O2" s="245" t="s">
        <v>1</v>
      </c>
      <c r="P2" s="513">
        <f>Basisinfo!E3</f>
        <v>0</v>
      </c>
      <c r="Q2" s="513"/>
    </row>
    <row r="3" spans="1:17" s="248" customFormat="1" ht="26.4" customHeight="1" x14ac:dyDescent="0.3">
      <c r="A3" s="244" t="s">
        <v>5</v>
      </c>
      <c r="B3" s="125" t="s">
        <v>329</v>
      </c>
      <c r="C3" s="126"/>
      <c r="D3" s="125"/>
      <c r="E3" s="243"/>
      <c r="F3" s="243"/>
      <c r="G3" s="243"/>
      <c r="H3" s="243"/>
      <c r="I3" s="250"/>
      <c r="J3" s="251"/>
      <c r="K3" s="249"/>
      <c r="L3" s="252"/>
      <c r="M3" s="246"/>
      <c r="N3" s="247"/>
      <c r="O3" s="245"/>
      <c r="P3" s="245"/>
      <c r="Q3" s="245"/>
    </row>
    <row r="4" spans="1:17" s="248" customFormat="1" ht="6.6" customHeight="1" x14ac:dyDescent="0.3">
      <c r="A4" s="244"/>
      <c r="B4" s="244"/>
      <c r="C4" s="242"/>
      <c r="D4" s="244"/>
      <c r="E4" s="243"/>
      <c r="F4" s="243"/>
      <c r="H4" s="249"/>
      <c r="I4" s="250"/>
      <c r="J4" s="251"/>
      <c r="K4" s="249"/>
      <c r="L4" s="252"/>
      <c r="M4" s="246"/>
      <c r="N4" s="247"/>
      <c r="O4" s="245"/>
      <c r="P4" s="253"/>
      <c r="Q4" s="252"/>
    </row>
    <row r="5" spans="1:17" s="248" customFormat="1" ht="4.8" customHeight="1" x14ac:dyDescent="0.3">
      <c r="A5" s="244"/>
      <c r="B5" s="244"/>
      <c r="C5" s="242"/>
      <c r="D5" s="244"/>
      <c r="E5" s="243"/>
      <c r="F5" s="243"/>
      <c r="H5" s="249"/>
      <c r="I5" s="250"/>
      <c r="J5" s="251"/>
      <c r="K5" s="249"/>
      <c r="L5" s="252"/>
      <c r="M5" s="246"/>
      <c r="N5" s="247"/>
      <c r="O5" s="247"/>
      <c r="P5" s="253"/>
      <c r="Q5" s="252"/>
    </row>
    <row r="6" spans="1:17" ht="25.2" customHeight="1" x14ac:dyDescent="0.2">
      <c r="A6" s="164"/>
      <c r="B6" s="164"/>
      <c r="C6" s="164"/>
      <c r="D6" s="164"/>
      <c r="E6" s="164"/>
      <c r="F6" s="164"/>
      <c r="G6" s="165" t="s">
        <v>316</v>
      </c>
      <c r="H6" s="166">
        <f>SUBTOTAL(9,H9:H560)</f>
        <v>9003.6730000000025</v>
      </c>
      <c r="I6" s="164"/>
      <c r="J6" s="164"/>
      <c r="K6" s="166">
        <f>SUBTOTAL(9,K9:K560)</f>
        <v>999770.77400000009</v>
      </c>
      <c r="L6" s="167">
        <f>IF(ISERROR(K6/M6),0,(K6/M6))</f>
        <v>0</v>
      </c>
      <c r="M6" s="168">
        <f>SUBTOTAL(9,M9:M931)</f>
        <v>0</v>
      </c>
      <c r="N6" s="164"/>
      <c r="O6" s="164"/>
      <c r="P6" s="169">
        <f>SUBTOTAL(9,P9:P560)</f>
        <v>0</v>
      </c>
      <c r="Q6" s="169">
        <f>SUBTOTAL(9,Q9:Q560)</f>
        <v>0</v>
      </c>
    </row>
    <row r="7" spans="1:17" ht="24.6" customHeight="1" x14ac:dyDescent="0.2">
      <c r="A7" s="170"/>
      <c r="B7" s="170"/>
      <c r="C7" s="170"/>
      <c r="D7" s="170"/>
      <c r="E7" s="170"/>
      <c r="F7" s="254"/>
      <c r="G7" s="171" t="s">
        <v>317</v>
      </c>
      <c r="H7" s="172">
        <f>SUM(H$9:H$560)</f>
        <v>9003.6730000000025</v>
      </c>
      <c r="I7" s="170"/>
      <c r="J7" s="170"/>
      <c r="K7" s="172">
        <f>SUM(K$9:K$560)</f>
        <v>999770.77400000009</v>
      </c>
      <c r="L7" s="173">
        <f>IF(ISERROR(K7/M7),0,(K7/M7))</f>
        <v>0</v>
      </c>
      <c r="M7" s="174">
        <f>SUM(M$9:M$931)</f>
        <v>0</v>
      </c>
      <c r="N7" s="170"/>
      <c r="O7" s="170"/>
      <c r="P7" s="255">
        <f>SUM(P$9:P$560)</f>
        <v>0</v>
      </c>
      <c r="Q7" s="255">
        <f>SUM(Q$9:Q$560)</f>
        <v>0</v>
      </c>
    </row>
    <row r="8" spans="1:17" s="262" customFormat="1" ht="43.95" customHeight="1" x14ac:dyDescent="0.3">
      <c r="A8" s="351" t="s">
        <v>158</v>
      </c>
      <c r="B8" s="351" t="s">
        <v>159</v>
      </c>
      <c r="C8" s="351" t="s">
        <v>743</v>
      </c>
      <c r="D8" s="351" t="s">
        <v>161</v>
      </c>
      <c r="E8" s="351" t="s">
        <v>283</v>
      </c>
      <c r="F8" s="351" t="s">
        <v>319</v>
      </c>
      <c r="G8" s="351" t="s">
        <v>320</v>
      </c>
      <c r="H8" s="352" t="s">
        <v>17</v>
      </c>
      <c r="I8" s="352" t="s">
        <v>139</v>
      </c>
      <c r="J8" s="353" t="s">
        <v>162</v>
      </c>
      <c r="K8" s="352" t="s">
        <v>163</v>
      </c>
      <c r="L8" s="354" t="s">
        <v>164</v>
      </c>
      <c r="M8" s="355" t="s">
        <v>165</v>
      </c>
      <c r="N8" s="356" t="s">
        <v>166</v>
      </c>
      <c r="O8" s="356" t="s">
        <v>321</v>
      </c>
      <c r="P8" s="356" t="s">
        <v>322</v>
      </c>
      <c r="Q8" s="356" t="s">
        <v>167</v>
      </c>
    </row>
    <row r="9" spans="1:17" s="269" customFormat="1" ht="22.5" customHeight="1" x14ac:dyDescent="0.3">
      <c r="A9" s="263" t="s">
        <v>437</v>
      </c>
      <c r="B9" s="263" t="s">
        <v>196</v>
      </c>
      <c r="C9" s="264"/>
      <c r="D9" s="265" t="s">
        <v>700</v>
      </c>
      <c r="E9" s="263" t="s">
        <v>35</v>
      </c>
      <c r="F9" s="263" t="s">
        <v>507</v>
      </c>
      <c r="G9" s="265" t="s">
        <v>521</v>
      </c>
      <c r="H9" s="127">
        <v>23.91</v>
      </c>
      <c r="I9" s="263" t="str">
        <f>VLOOKUP(F9,'Leistungswerte UHR'!$C$6:$F$68,3,FALSE)</f>
        <v>M1</v>
      </c>
      <c r="J9" s="263">
        <f>VLOOKUP(I9,'Turnus BY'!D$10:E$26,2,FALSE)</f>
        <v>11</v>
      </c>
      <c r="K9" s="127">
        <f t="shared" ref="K9:K74" si="0">+H9*J9</f>
        <v>263.01</v>
      </c>
      <c r="L9" s="266">
        <f>VLOOKUP(F9,'Leistungswerte UHR'!$C$6:$F$68,4,FALSE)</f>
        <v>0</v>
      </c>
      <c r="M9" s="267">
        <f t="shared" ref="M9:M74" si="1">IF(ISERROR(K9/L9),0,K9/L9)</f>
        <v>0</v>
      </c>
      <c r="N9" s="421">
        <f>'SVS UHR'!$F$77</f>
        <v>0</v>
      </c>
      <c r="O9" s="128">
        <f t="shared" ref="O9:O74" si="2">IF(ISERROR(H9/L9*N9),0,H9/L9*N9)</f>
        <v>0</v>
      </c>
      <c r="P9" s="128">
        <f>Q9/12</f>
        <v>0</v>
      </c>
      <c r="Q9" s="268">
        <f t="shared" ref="Q9:Q74" si="3">+M9*N9</f>
        <v>0</v>
      </c>
    </row>
    <row r="10" spans="1:17" s="269" customFormat="1" ht="22.5" customHeight="1" x14ac:dyDescent="0.3">
      <c r="A10" s="263" t="s">
        <v>437</v>
      </c>
      <c r="B10" s="263" t="s">
        <v>196</v>
      </c>
      <c r="C10" s="264" t="s">
        <v>520</v>
      </c>
      <c r="D10" s="265" t="s">
        <v>701</v>
      </c>
      <c r="E10" s="263" t="s">
        <v>33</v>
      </c>
      <c r="F10" s="263" t="s">
        <v>454</v>
      </c>
      <c r="G10" s="265" t="s">
        <v>225</v>
      </c>
      <c r="H10" s="127">
        <v>104.73</v>
      </c>
      <c r="I10" s="263" t="str">
        <f>VLOOKUP(F10,'Leistungswerte UHR'!$C$6:$F$68,3,FALSE)</f>
        <v>M1</v>
      </c>
      <c r="J10" s="263">
        <f>VLOOKUP(I10,'Turnus BY'!D$10:E$26,2,FALSE)</f>
        <v>11</v>
      </c>
      <c r="K10" s="127">
        <f t="shared" si="0"/>
        <v>1152.03</v>
      </c>
      <c r="L10" s="266">
        <f>VLOOKUP(F10,'Leistungswerte UHR'!$C$6:$F$68,4,FALSE)</f>
        <v>0</v>
      </c>
      <c r="M10" s="267">
        <f t="shared" si="1"/>
        <v>0</v>
      </c>
      <c r="N10" s="421">
        <f>'SVS UHR'!$F$77</f>
        <v>0</v>
      </c>
      <c r="O10" s="128">
        <f t="shared" si="2"/>
        <v>0</v>
      </c>
      <c r="P10" s="128">
        <f>Q10/12</f>
        <v>0</v>
      </c>
      <c r="Q10" s="268">
        <f t="shared" si="3"/>
        <v>0</v>
      </c>
    </row>
    <row r="11" spans="1:17" s="269" customFormat="1" ht="26.4" customHeight="1" x14ac:dyDescent="0.3">
      <c r="A11" s="263" t="s">
        <v>402</v>
      </c>
      <c r="B11" s="263" t="s">
        <v>196</v>
      </c>
      <c r="C11" s="264" t="s">
        <v>687</v>
      </c>
      <c r="D11" s="265" t="s">
        <v>702</v>
      </c>
      <c r="E11" s="263" t="s">
        <v>33</v>
      </c>
      <c r="F11" s="263" t="s">
        <v>454</v>
      </c>
      <c r="G11" s="265" t="s">
        <v>225</v>
      </c>
      <c r="H11" s="127">
        <v>131.12</v>
      </c>
      <c r="I11" s="263" t="str">
        <f>VLOOKUP(F11,'Leistungswerte UHR'!$C$6:$F$68,3,FALSE)</f>
        <v>M1</v>
      </c>
      <c r="J11" s="263">
        <f>VLOOKUP(I11,'Turnus BY'!D$10:E$26,2,FALSE)</f>
        <v>11</v>
      </c>
      <c r="K11" s="127">
        <f t="shared" si="0"/>
        <v>1442.3200000000002</v>
      </c>
      <c r="L11" s="266">
        <f>VLOOKUP(F11,'Leistungswerte UHR'!$C$6:$F$68,4,FALSE)</f>
        <v>0</v>
      </c>
      <c r="M11" s="267">
        <f t="shared" si="1"/>
        <v>0</v>
      </c>
      <c r="N11" s="421">
        <f>'SVS UHR'!$F$77</f>
        <v>0</v>
      </c>
      <c r="O11" s="128">
        <f t="shared" si="2"/>
        <v>0</v>
      </c>
      <c r="P11" s="128">
        <f t="shared" ref="P11:P75" si="4">Q11/12</f>
        <v>0</v>
      </c>
      <c r="Q11" s="268">
        <f t="shared" si="3"/>
        <v>0</v>
      </c>
    </row>
    <row r="12" spans="1:17" s="269" customFormat="1" ht="22.5" customHeight="1" x14ac:dyDescent="0.3">
      <c r="A12" s="263" t="s">
        <v>402</v>
      </c>
      <c r="B12" s="263" t="s">
        <v>196</v>
      </c>
      <c r="C12" s="264" t="s">
        <v>687</v>
      </c>
      <c r="D12" s="265" t="s">
        <v>703</v>
      </c>
      <c r="E12" s="263" t="s">
        <v>33</v>
      </c>
      <c r="F12" s="263" t="s">
        <v>454</v>
      </c>
      <c r="G12" s="265" t="s">
        <v>225</v>
      </c>
      <c r="H12" s="127">
        <v>20.94</v>
      </c>
      <c r="I12" s="263" t="str">
        <f>VLOOKUP(F12,'Leistungswerte UHR'!$C$6:$F$68,3,FALSE)</f>
        <v>M1</v>
      </c>
      <c r="J12" s="263">
        <f>VLOOKUP(I12,'Turnus BY'!D$10:E$26,2,FALSE)</f>
        <v>11</v>
      </c>
      <c r="K12" s="127">
        <f t="shared" si="0"/>
        <v>230.34</v>
      </c>
      <c r="L12" s="266">
        <f>VLOOKUP(F12,'Leistungswerte UHR'!$C$6:$F$68,4,FALSE)</f>
        <v>0</v>
      </c>
      <c r="M12" s="267">
        <f t="shared" si="1"/>
        <v>0</v>
      </c>
      <c r="N12" s="421">
        <f>'SVS UHR'!$F$77</f>
        <v>0</v>
      </c>
      <c r="O12" s="128">
        <f t="shared" si="2"/>
        <v>0</v>
      </c>
      <c r="P12" s="128">
        <f t="shared" si="4"/>
        <v>0</v>
      </c>
      <c r="Q12" s="268">
        <f t="shared" si="3"/>
        <v>0</v>
      </c>
    </row>
    <row r="13" spans="1:17" s="269" customFormat="1" ht="22.5" customHeight="1" x14ac:dyDescent="0.3">
      <c r="A13" s="263" t="s">
        <v>402</v>
      </c>
      <c r="B13" s="263" t="s">
        <v>196</v>
      </c>
      <c r="C13" s="264" t="s">
        <v>687</v>
      </c>
      <c r="D13" s="265" t="s">
        <v>235</v>
      </c>
      <c r="E13" s="263" t="s">
        <v>34</v>
      </c>
      <c r="F13" s="263" t="s">
        <v>717</v>
      </c>
      <c r="G13" s="265" t="s">
        <v>226</v>
      </c>
      <c r="H13" s="127">
        <v>2</v>
      </c>
      <c r="I13" s="263" t="str">
        <f>VLOOKUP(F13,'Leistungswerte UHR'!$C$6:$F$68,3,FALSE)</f>
        <v>W1</v>
      </c>
      <c r="J13" s="263">
        <f>VLOOKUP(I13,'Turnus BY'!D$10:E$26,2,FALSE)</f>
        <v>38</v>
      </c>
      <c r="K13" s="127">
        <f t="shared" si="0"/>
        <v>76</v>
      </c>
      <c r="L13" s="266">
        <f>VLOOKUP(F13,'Leistungswerte UHR'!$C$6:$F$68,4,FALSE)</f>
        <v>0</v>
      </c>
      <c r="M13" s="267">
        <f t="shared" si="1"/>
        <v>0</v>
      </c>
      <c r="N13" s="421">
        <f>'SVS UHR'!$F$77</f>
        <v>0</v>
      </c>
      <c r="O13" s="128">
        <f t="shared" si="2"/>
        <v>0</v>
      </c>
      <c r="P13" s="128">
        <f t="shared" si="4"/>
        <v>0</v>
      </c>
      <c r="Q13" s="268">
        <f t="shared" si="3"/>
        <v>0</v>
      </c>
    </row>
    <row r="14" spans="1:17" s="269" customFormat="1" ht="22.5" customHeight="1" x14ac:dyDescent="0.3">
      <c r="A14" s="263" t="s">
        <v>402</v>
      </c>
      <c r="B14" s="263" t="s">
        <v>196</v>
      </c>
      <c r="C14" s="264"/>
      <c r="D14" s="265" t="s">
        <v>223</v>
      </c>
      <c r="E14" s="263" t="s">
        <v>35</v>
      </c>
      <c r="F14" s="263" t="s">
        <v>493</v>
      </c>
      <c r="G14" s="265" t="s">
        <v>521</v>
      </c>
      <c r="H14" s="127">
        <f>4.3*6.71</f>
        <v>28.852999999999998</v>
      </c>
      <c r="I14" s="263" t="str">
        <f>VLOOKUP(F14,'Leistungswerte UHR'!$C$6:$F$68,3,FALSE)</f>
        <v>W1</v>
      </c>
      <c r="J14" s="263">
        <f>VLOOKUP(I14,'Turnus BY'!D$10:E$26,2,FALSE)</f>
        <v>38</v>
      </c>
      <c r="K14" s="127">
        <f t="shared" si="0"/>
        <v>1096.414</v>
      </c>
      <c r="L14" s="266">
        <f>VLOOKUP(F14,'Leistungswerte UHR'!$C$6:$F$68,4,FALSE)</f>
        <v>0</v>
      </c>
      <c r="M14" s="267">
        <f t="shared" si="1"/>
        <v>0</v>
      </c>
      <c r="N14" s="421">
        <f>'SVS UHR'!$F$77</f>
        <v>0</v>
      </c>
      <c r="O14" s="128">
        <f t="shared" si="2"/>
        <v>0</v>
      </c>
      <c r="P14" s="128">
        <f t="shared" si="4"/>
        <v>0</v>
      </c>
      <c r="Q14" s="268">
        <f t="shared" si="3"/>
        <v>0</v>
      </c>
    </row>
    <row r="15" spans="1:17" s="269" customFormat="1" ht="22.5" customHeight="1" x14ac:dyDescent="0.3">
      <c r="A15" s="263" t="s">
        <v>402</v>
      </c>
      <c r="B15" s="263" t="s">
        <v>196</v>
      </c>
      <c r="C15" s="264" t="s">
        <v>704</v>
      </c>
      <c r="D15" s="265" t="s">
        <v>305</v>
      </c>
      <c r="E15" s="263" t="s">
        <v>38</v>
      </c>
      <c r="F15" s="263" t="s">
        <v>492</v>
      </c>
      <c r="G15" s="265" t="s">
        <v>225</v>
      </c>
      <c r="H15" s="127">
        <v>14.43</v>
      </c>
      <c r="I15" s="263" t="str">
        <f>VLOOKUP(F15,'Leistungswerte UHR'!$C$6:$F$68,3,FALSE)</f>
        <v>kR</v>
      </c>
      <c r="J15" s="263">
        <f>VLOOKUP(I15,'Turnus BY'!D$10:E$26,2,FALSE)</f>
        <v>0</v>
      </c>
      <c r="K15" s="127">
        <f t="shared" ref="K15" si="5">+H15*J15</f>
        <v>0</v>
      </c>
      <c r="L15" s="266">
        <f>VLOOKUP(F15,'Leistungswerte UHR'!$C$6:$F$68,4,FALSE)</f>
        <v>0</v>
      </c>
      <c r="M15" s="267">
        <f t="shared" ref="M15" si="6">IF(ISERROR(K15/L15),0,K15/L15)</f>
        <v>0</v>
      </c>
      <c r="N15" s="421">
        <f>'SVS UHR'!$F$77</f>
        <v>0</v>
      </c>
      <c r="O15" s="128">
        <f t="shared" ref="O15" si="7">IF(ISERROR(H15/L15*N15),0,H15/L15*N15)</f>
        <v>0</v>
      </c>
      <c r="P15" s="128">
        <f t="shared" ref="P15" si="8">Q15/12</f>
        <v>0</v>
      </c>
      <c r="Q15" s="268">
        <f t="shared" ref="Q15" si="9">+M15*N15</f>
        <v>0</v>
      </c>
    </row>
    <row r="16" spans="1:17" s="269" customFormat="1" ht="22.5" customHeight="1" x14ac:dyDescent="0.3">
      <c r="A16" s="263" t="s">
        <v>402</v>
      </c>
      <c r="B16" s="263" t="s">
        <v>196</v>
      </c>
      <c r="C16" s="264"/>
      <c r="D16" s="265" t="s">
        <v>168</v>
      </c>
      <c r="E16" s="263" t="s">
        <v>29</v>
      </c>
      <c r="F16" s="263" t="s">
        <v>459</v>
      </c>
      <c r="G16" s="265" t="s">
        <v>225</v>
      </c>
      <c r="H16" s="127">
        <v>24</v>
      </c>
      <c r="I16" s="263" t="str">
        <f>VLOOKUP(F16,'Leistungswerte UHR'!$C$6:$F$68,3,FALSE)</f>
        <v>W1</v>
      </c>
      <c r="J16" s="263">
        <f>VLOOKUP(I16,'Turnus BY'!D$10:E$26,2,FALSE)</f>
        <v>38</v>
      </c>
      <c r="K16" s="127">
        <f t="shared" si="0"/>
        <v>912</v>
      </c>
      <c r="L16" s="266">
        <f>VLOOKUP(F16,'Leistungswerte UHR'!$C$6:$F$68,4,FALSE)</f>
        <v>0</v>
      </c>
      <c r="M16" s="267">
        <f t="shared" si="1"/>
        <v>0</v>
      </c>
      <c r="N16" s="421">
        <f>'SVS UHR'!$F$77</f>
        <v>0</v>
      </c>
      <c r="O16" s="128">
        <f t="shared" si="2"/>
        <v>0</v>
      </c>
      <c r="P16" s="128">
        <f t="shared" si="4"/>
        <v>0</v>
      </c>
      <c r="Q16" s="268">
        <f t="shared" si="3"/>
        <v>0</v>
      </c>
    </row>
    <row r="17" spans="1:17" s="269" customFormat="1" ht="22.5" customHeight="1" x14ac:dyDescent="0.3">
      <c r="A17" s="263" t="s">
        <v>402</v>
      </c>
      <c r="B17" s="263" t="s">
        <v>196</v>
      </c>
      <c r="C17" s="264"/>
      <c r="D17" s="265" t="s">
        <v>403</v>
      </c>
      <c r="E17" s="263" t="s">
        <v>38</v>
      </c>
      <c r="F17" s="263" t="s">
        <v>492</v>
      </c>
      <c r="G17" s="265" t="s">
        <v>674</v>
      </c>
      <c r="H17" s="127">
        <v>36.94</v>
      </c>
      <c r="I17" s="263" t="str">
        <f>VLOOKUP(F17,'Leistungswerte UHR'!$C$6:$F$68,3,FALSE)</f>
        <v>kR</v>
      </c>
      <c r="J17" s="263">
        <f>VLOOKUP(I17,'Turnus BY'!D$10:E$26,2,FALSE)</f>
        <v>0</v>
      </c>
      <c r="K17" s="127">
        <f t="shared" si="0"/>
        <v>0</v>
      </c>
      <c r="L17" s="266">
        <f>VLOOKUP(F17,'Leistungswerte UHR'!$C$6:$F$68,4,FALSE)</f>
        <v>0</v>
      </c>
      <c r="M17" s="267">
        <f t="shared" si="1"/>
        <v>0</v>
      </c>
      <c r="N17" s="421">
        <f>'SVS UHR'!$F$77</f>
        <v>0</v>
      </c>
      <c r="O17" s="128">
        <f t="shared" si="2"/>
        <v>0</v>
      </c>
      <c r="P17" s="128">
        <f t="shared" si="4"/>
        <v>0</v>
      </c>
      <c r="Q17" s="268">
        <f t="shared" si="3"/>
        <v>0</v>
      </c>
    </row>
    <row r="18" spans="1:17" s="269" customFormat="1" ht="22.5" customHeight="1" x14ac:dyDescent="0.3">
      <c r="A18" s="263" t="s">
        <v>402</v>
      </c>
      <c r="B18" s="263" t="s">
        <v>196</v>
      </c>
      <c r="C18" s="264" t="s">
        <v>688</v>
      </c>
      <c r="D18" s="265" t="s">
        <v>404</v>
      </c>
      <c r="E18" s="263" t="s">
        <v>38</v>
      </c>
      <c r="F18" s="263" t="s">
        <v>492</v>
      </c>
      <c r="G18" s="265" t="s">
        <v>173</v>
      </c>
      <c r="H18" s="127">
        <v>23.12</v>
      </c>
      <c r="I18" s="263" t="str">
        <f>VLOOKUP(F18,'Leistungswerte UHR'!$C$6:$F$68,3,FALSE)</f>
        <v>kR</v>
      </c>
      <c r="J18" s="263">
        <f>VLOOKUP(I18,'Turnus BY'!D$10:E$26,2,FALSE)</f>
        <v>0</v>
      </c>
      <c r="K18" s="127">
        <f t="shared" si="0"/>
        <v>0</v>
      </c>
      <c r="L18" s="266">
        <f>VLOOKUP(F18,'Leistungswerte UHR'!$C$6:$F$68,4,FALSE)</f>
        <v>0</v>
      </c>
      <c r="M18" s="267">
        <f t="shared" si="1"/>
        <v>0</v>
      </c>
      <c r="N18" s="421">
        <f>'SVS UHR'!$F$77</f>
        <v>0</v>
      </c>
      <c r="O18" s="128">
        <f t="shared" si="2"/>
        <v>0</v>
      </c>
      <c r="P18" s="128">
        <f t="shared" si="4"/>
        <v>0</v>
      </c>
      <c r="Q18" s="268">
        <f t="shared" si="3"/>
        <v>0</v>
      </c>
    </row>
    <row r="19" spans="1:17" s="269" customFormat="1" ht="22.5" customHeight="1" x14ac:dyDescent="0.3">
      <c r="A19" s="263" t="s">
        <v>402</v>
      </c>
      <c r="B19" s="263" t="s">
        <v>196</v>
      </c>
      <c r="C19" s="264"/>
      <c r="D19" s="265" t="s">
        <v>168</v>
      </c>
      <c r="E19" s="263" t="s">
        <v>38</v>
      </c>
      <c r="F19" s="263" t="s">
        <v>492</v>
      </c>
      <c r="G19" s="265" t="s">
        <v>173</v>
      </c>
      <c r="H19" s="127">
        <v>58.46</v>
      </c>
      <c r="I19" s="263" t="str">
        <f>VLOOKUP(F19,'Leistungswerte UHR'!$C$6:$F$68,3,FALSE)</f>
        <v>kR</v>
      </c>
      <c r="J19" s="263">
        <f>VLOOKUP(I19,'Turnus BY'!D$10:E$26,2,FALSE)</f>
        <v>0</v>
      </c>
      <c r="K19" s="127">
        <f t="shared" si="0"/>
        <v>0</v>
      </c>
      <c r="L19" s="266">
        <f>VLOOKUP(F19,'Leistungswerte UHR'!$C$6:$F$68,4,FALSE)</f>
        <v>0</v>
      </c>
      <c r="M19" s="267">
        <f t="shared" si="1"/>
        <v>0</v>
      </c>
      <c r="N19" s="421">
        <f>'SVS UHR'!$F$77</f>
        <v>0</v>
      </c>
      <c r="O19" s="128">
        <f t="shared" si="2"/>
        <v>0</v>
      </c>
      <c r="P19" s="128">
        <f t="shared" si="4"/>
        <v>0</v>
      </c>
      <c r="Q19" s="268">
        <f t="shared" si="3"/>
        <v>0</v>
      </c>
    </row>
    <row r="20" spans="1:17" s="269" customFormat="1" ht="22.5" customHeight="1" x14ac:dyDescent="0.3">
      <c r="A20" s="263" t="s">
        <v>402</v>
      </c>
      <c r="B20" s="263" t="s">
        <v>196</v>
      </c>
      <c r="C20" s="264" t="s">
        <v>690</v>
      </c>
      <c r="D20" s="265" t="s">
        <v>232</v>
      </c>
      <c r="E20" s="263" t="s">
        <v>38</v>
      </c>
      <c r="F20" s="263" t="s">
        <v>492</v>
      </c>
      <c r="G20" s="265" t="s">
        <v>173</v>
      </c>
      <c r="H20" s="127">
        <v>32.03</v>
      </c>
      <c r="I20" s="263" t="str">
        <f>VLOOKUP(F20,'Leistungswerte UHR'!$C$6:$F$68,3,FALSE)</f>
        <v>kR</v>
      </c>
      <c r="J20" s="263">
        <f>VLOOKUP(I20,'Turnus BY'!D$10:E$26,2,FALSE)</f>
        <v>0</v>
      </c>
      <c r="K20" s="127">
        <f t="shared" si="0"/>
        <v>0</v>
      </c>
      <c r="L20" s="266">
        <f>VLOOKUP(F20,'Leistungswerte UHR'!$C$6:$F$68,4,FALSE)</f>
        <v>0</v>
      </c>
      <c r="M20" s="267">
        <f t="shared" si="1"/>
        <v>0</v>
      </c>
      <c r="N20" s="421">
        <f>'SVS UHR'!$F$77</f>
        <v>0</v>
      </c>
      <c r="O20" s="128">
        <f t="shared" si="2"/>
        <v>0</v>
      </c>
      <c r="P20" s="128">
        <f t="shared" si="4"/>
        <v>0</v>
      </c>
      <c r="Q20" s="268">
        <f t="shared" si="3"/>
        <v>0</v>
      </c>
    </row>
    <row r="21" spans="1:17" s="269" customFormat="1" ht="19.5" customHeight="1" x14ac:dyDescent="0.3">
      <c r="A21" s="263" t="s">
        <v>402</v>
      </c>
      <c r="B21" s="263" t="s">
        <v>196</v>
      </c>
      <c r="C21" s="264" t="s">
        <v>691</v>
      </c>
      <c r="D21" s="265" t="s">
        <v>405</v>
      </c>
      <c r="E21" s="263" t="s">
        <v>38</v>
      </c>
      <c r="F21" s="263" t="s">
        <v>492</v>
      </c>
      <c r="G21" s="265" t="s">
        <v>173</v>
      </c>
      <c r="H21" s="127">
        <v>59.4</v>
      </c>
      <c r="I21" s="263" t="str">
        <f>VLOOKUP(F21,'Leistungswerte UHR'!$C$6:$F$68,3,FALSE)</f>
        <v>kR</v>
      </c>
      <c r="J21" s="263">
        <f>VLOOKUP(I21,'Turnus BY'!D$10:E$26,2,FALSE)</f>
        <v>0</v>
      </c>
      <c r="K21" s="127">
        <f t="shared" si="0"/>
        <v>0</v>
      </c>
      <c r="L21" s="266">
        <f>VLOOKUP(F21,'Leistungswerte UHR'!$C$6:$F$68,4,FALSE)</f>
        <v>0</v>
      </c>
      <c r="M21" s="267">
        <f t="shared" si="1"/>
        <v>0</v>
      </c>
      <c r="N21" s="421">
        <f>'SVS UHR'!$F$77</f>
        <v>0</v>
      </c>
      <c r="O21" s="128">
        <f t="shared" si="2"/>
        <v>0</v>
      </c>
      <c r="P21" s="128">
        <f t="shared" si="4"/>
        <v>0</v>
      </c>
      <c r="Q21" s="268">
        <f t="shared" si="3"/>
        <v>0</v>
      </c>
    </row>
    <row r="22" spans="1:17" s="269" customFormat="1" ht="19.5" customHeight="1" x14ac:dyDescent="0.3">
      <c r="A22" s="263" t="s">
        <v>402</v>
      </c>
      <c r="B22" s="263" t="s">
        <v>196</v>
      </c>
      <c r="C22" s="264" t="s">
        <v>692</v>
      </c>
      <c r="D22" s="265" t="s">
        <v>693</v>
      </c>
      <c r="E22" s="263" t="s">
        <v>38</v>
      </c>
      <c r="F22" s="263" t="s">
        <v>492</v>
      </c>
      <c r="G22" s="265" t="s">
        <v>521</v>
      </c>
      <c r="H22" s="127">
        <v>189.75</v>
      </c>
      <c r="I22" s="263" t="str">
        <f>VLOOKUP(F22,'Leistungswerte UHR'!$C$6:$F$68,3,FALSE)</f>
        <v>kR</v>
      </c>
      <c r="J22" s="263">
        <f>VLOOKUP(I22,'Turnus BY'!D$10:E$26,2,FALSE)</f>
        <v>0</v>
      </c>
      <c r="K22" s="127">
        <f t="shared" si="0"/>
        <v>0</v>
      </c>
      <c r="L22" s="266">
        <f>VLOOKUP(F22,'Leistungswerte UHR'!$C$6:$F$68,4,FALSE)</f>
        <v>0</v>
      </c>
      <c r="M22" s="267">
        <f t="shared" si="1"/>
        <v>0</v>
      </c>
      <c r="N22" s="421">
        <f>'SVS UHR'!$F$77</f>
        <v>0</v>
      </c>
      <c r="O22" s="128">
        <f t="shared" si="2"/>
        <v>0</v>
      </c>
      <c r="P22" s="128">
        <f t="shared" si="4"/>
        <v>0</v>
      </c>
      <c r="Q22" s="268">
        <f t="shared" si="3"/>
        <v>0</v>
      </c>
    </row>
    <row r="23" spans="1:17" s="269" customFormat="1" ht="19.5" customHeight="1" x14ac:dyDescent="0.3">
      <c r="A23" s="263" t="s">
        <v>402</v>
      </c>
      <c r="B23" s="263" t="s">
        <v>196</v>
      </c>
      <c r="C23" s="264" t="s">
        <v>694</v>
      </c>
      <c r="D23" s="265" t="s">
        <v>323</v>
      </c>
      <c r="E23" s="263" t="s">
        <v>38</v>
      </c>
      <c r="F23" s="263" t="s">
        <v>492</v>
      </c>
      <c r="G23" s="265" t="s">
        <v>521</v>
      </c>
      <c r="H23" s="127">
        <v>35.64</v>
      </c>
      <c r="I23" s="263" t="str">
        <f>VLOOKUP(F23,'Leistungswerte UHR'!$C$6:$F$68,3,FALSE)</f>
        <v>kR</v>
      </c>
      <c r="J23" s="263">
        <f>VLOOKUP(I23,'Turnus BY'!D$10:E$26,2,FALSE)</f>
        <v>0</v>
      </c>
      <c r="K23" s="127">
        <f t="shared" si="0"/>
        <v>0</v>
      </c>
      <c r="L23" s="266">
        <f>VLOOKUP(F23,'Leistungswerte UHR'!$C$6:$F$68,4,FALSE)</f>
        <v>0</v>
      </c>
      <c r="M23" s="267">
        <f t="shared" si="1"/>
        <v>0</v>
      </c>
      <c r="N23" s="421">
        <f>'SVS UHR'!$F$77</f>
        <v>0</v>
      </c>
      <c r="O23" s="128">
        <f t="shared" si="2"/>
        <v>0</v>
      </c>
      <c r="P23" s="128">
        <f t="shared" si="4"/>
        <v>0</v>
      </c>
      <c r="Q23" s="268">
        <f t="shared" si="3"/>
        <v>0</v>
      </c>
    </row>
    <row r="24" spans="1:17" s="269" customFormat="1" ht="19.5" customHeight="1" x14ac:dyDescent="0.3">
      <c r="A24" s="263" t="s">
        <v>402</v>
      </c>
      <c r="B24" s="263" t="s">
        <v>196</v>
      </c>
      <c r="C24" s="264"/>
      <c r="D24" s="265" t="s">
        <v>168</v>
      </c>
      <c r="E24" s="263" t="s">
        <v>29</v>
      </c>
      <c r="F24" s="263" t="s">
        <v>459</v>
      </c>
      <c r="G24" s="265" t="s">
        <v>521</v>
      </c>
      <c r="H24" s="127">
        <v>24.45</v>
      </c>
      <c r="I24" s="263" t="str">
        <f>VLOOKUP(F24,'Leistungswerte UHR'!$C$6:$F$68,3,FALSE)</f>
        <v>W1</v>
      </c>
      <c r="J24" s="263">
        <f>VLOOKUP(I24,'Turnus BY'!D$10:E$26,2,FALSE)</f>
        <v>38</v>
      </c>
      <c r="K24" s="127">
        <f t="shared" si="0"/>
        <v>929.1</v>
      </c>
      <c r="L24" s="266">
        <f>VLOOKUP(F24,'Leistungswerte UHR'!$C$6:$F$68,4,FALSE)</f>
        <v>0</v>
      </c>
      <c r="M24" s="267">
        <f t="shared" si="1"/>
        <v>0</v>
      </c>
      <c r="N24" s="421">
        <f>'SVS UHR'!$F$77</f>
        <v>0</v>
      </c>
      <c r="O24" s="128">
        <f t="shared" si="2"/>
        <v>0</v>
      </c>
      <c r="P24" s="128">
        <f t="shared" si="4"/>
        <v>0</v>
      </c>
      <c r="Q24" s="268">
        <f t="shared" si="3"/>
        <v>0</v>
      </c>
    </row>
    <row r="25" spans="1:17" s="269" customFormat="1" ht="19.5" customHeight="1" x14ac:dyDescent="0.3">
      <c r="A25" s="263" t="s">
        <v>402</v>
      </c>
      <c r="B25" s="263" t="s">
        <v>196</v>
      </c>
      <c r="C25" s="264" t="s">
        <v>695</v>
      </c>
      <c r="D25" s="265" t="s">
        <v>693</v>
      </c>
      <c r="E25" s="263" t="s">
        <v>38</v>
      </c>
      <c r="F25" s="263" t="s">
        <v>492</v>
      </c>
      <c r="G25" s="265" t="s">
        <v>226</v>
      </c>
      <c r="H25" s="127">
        <v>18.760000000000002</v>
      </c>
      <c r="I25" s="263" t="str">
        <f>VLOOKUP(F25,'Leistungswerte UHR'!$C$6:$F$68,3,FALSE)</f>
        <v>kR</v>
      </c>
      <c r="J25" s="263">
        <f>VLOOKUP(I25,'Turnus BY'!D$10:E$26,2,FALSE)</f>
        <v>0</v>
      </c>
      <c r="K25" s="127">
        <f t="shared" si="0"/>
        <v>0</v>
      </c>
      <c r="L25" s="266">
        <f>VLOOKUP(F25,'Leistungswerte UHR'!$C$6:$F$68,4,FALSE)</f>
        <v>0</v>
      </c>
      <c r="M25" s="267">
        <f t="shared" si="1"/>
        <v>0</v>
      </c>
      <c r="N25" s="421">
        <f>'SVS UHR'!$F$77</f>
        <v>0</v>
      </c>
      <c r="O25" s="128">
        <f t="shared" si="2"/>
        <v>0</v>
      </c>
      <c r="P25" s="128">
        <f t="shared" si="4"/>
        <v>0</v>
      </c>
      <c r="Q25" s="268">
        <f t="shared" si="3"/>
        <v>0</v>
      </c>
    </row>
    <row r="26" spans="1:17" s="269" customFormat="1" ht="19.5" customHeight="1" x14ac:dyDescent="0.3">
      <c r="A26" s="263" t="s">
        <v>402</v>
      </c>
      <c r="B26" s="263" t="s">
        <v>196</v>
      </c>
      <c r="C26" s="264" t="s">
        <v>696</v>
      </c>
      <c r="D26" s="265" t="s">
        <v>697</v>
      </c>
      <c r="E26" s="263" t="s">
        <v>38</v>
      </c>
      <c r="F26" s="263" t="s">
        <v>492</v>
      </c>
      <c r="G26" s="265" t="s">
        <v>226</v>
      </c>
      <c r="H26" s="127">
        <v>22.56</v>
      </c>
      <c r="I26" s="263" t="str">
        <f>VLOOKUP(F26,'Leistungswerte UHR'!$C$6:$F$68,3,FALSE)</f>
        <v>kR</v>
      </c>
      <c r="J26" s="263">
        <f>VLOOKUP(I26,'Turnus BY'!D$10:E$26,2,FALSE)</f>
        <v>0</v>
      </c>
      <c r="K26" s="127">
        <f t="shared" si="0"/>
        <v>0</v>
      </c>
      <c r="L26" s="266">
        <f>VLOOKUP(F26,'Leistungswerte UHR'!$C$6:$F$68,4,FALSE)</f>
        <v>0</v>
      </c>
      <c r="M26" s="267">
        <f t="shared" si="1"/>
        <v>0</v>
      </c>
      <c r="N26" s="421">
        <f>'SVS UHR'!$F$77</f>
        <v>0</v>
      </c>
      <c r="O26" s="128">
        <f t="shared" si="2"/>
        <v>0</v>
      </c>
      <c r="P26" s="128">
        <f t="shared" si="4"/>
        <v>0</v>
      </c>
      <c r="Q26" s="268">
        <f t="shared" si="3"/>
        <v>0</v>
      </c>
    </row>
    <row r="27" spans="1:17" s="269" customFormat="1" ht="19.5" customHeight="1" x14ac:dyDescent="0.3">
      <c r="A27" s="263" t="s">
        <v>402</v>
      </c>
      <c r="B27" s="263" t="s">
        <v>196</v>
      </c>
      <c r="C27" s="264"/>
      <c r="D27" s="265" t="s">
        <v>168</v>
      </c>
      <c r="E27" s="263" t="s">
        <v>29</v>
      </c>
      <c r="F27" s="263" t="s">
        <v>459</v>
      </c>
      <c r="G27" s="265" t="s">
        <v>521</v>
      </c>
      <c r="H27" s="127">
        <v>25.74</v>
      </c>
      <c r="I27" s="263" t="str">
        <f>VLOOKUP(F27,'Leistungswerte UHR'!$C$6:$F$68,3,FALSE)</f>
        <v>W1</v>
      </c>
      <c r="J27" s="263">
        <f>VLOOKUP(I27,'Turnus BY'!D$10:E$26,2,FALSE)</f>
        <v>38</v>
      </c>
      <c r="K27" s="127">
        <f t="shared" si="0"/>
        <v>978.11999999999989</v>
      </c>
      <c r="L27" s="266">
        <f>VLOOKUP(F27,'Leistungswerte UHR'!$C$6:$F$68,4,FALSE)</f>
        <v>0</v>
      </c>
      <c r="M27" s="267">
        <f t="shared" si="1"/>
        <v>0</v>
      </c>
      <c r="N27" s="421">
        <f>'SVS UHR'!$F$77</f>
        <v>0</v>
      </c>
      <c r="O27" s="128">
        <f t="shared" si="2"/>
        <v>0</v>
      </c>
      <c r="P27" s="128">
        <f t="shared" si="4"/>
        <v>0</v>
      </c>
      <c r="Q27" s="268">
        <f t="shared" si="3"/>
        <v>0</v>
      </c>
    </row>
    <row r="28" spans="1:17" s="269" customFormat="1" ht="19.5" customHeight="1" x14ac:dyDescent="0.3">
      <c r="A28" s="263" t="s">
        <v>402</v>
      </c>
      <c r="B28" s="263" t="s">
        <v>196</v>
      </c>
      <c r="C28" s="264"/>
      <c r="D28" s="265" t="s">
        <v>223</v>
      </c>
      <c r="E28" s="263" t="s">
        <v>35</v>
      </c>
      <c r="F28" s="263" t="s">
        <v>493</v>
      </c>
      <c r="G28" s="265" t="s">
        <v>522</v>
      </c>
      <c r="H28" s="127">
        <v>10.64</v>
      </c>
      <c r="I28" s="263" t="str">
        <f>VLOOKUP(F28,'Leistungswerte UHR'!$C$6:$F$68,3,FALSE)</f>
        <v>W1</v>
      </c>
      <c r="J28" s="263">
        <f>VLOOKUP(I28,'Turnus BY'!D$10:E$26,2,FALSE)</f>
        <v>38</v>
      </c>
      <c r="K28" s="127">
        <f t="shared" si="0"/>
        <v>404.32000000000005</v>
      </c>
      <c r="L28" s="266">
        <f>VLOOKUP(F28,'Leistungswerte UHR'!$C$6:$F$68,4,FALSE)</f>
        <v>0</v>
      </c>
      <c r="M28" s="267">
        <f t="shared" si="1"/>
        <v>0</v>
      </c>
      <c r="N28" s="421">
        <f>'SVS UHR'!$F$77</f>
        <v>0</v>
      </c>
      <c r="O28" s="128">
        <f t="shared" si="2"/>
        <v>0</v>
      </c>
      <c r="P28" s="128">
        <f t="shared" si="4"/>
        <v>0</v>
      </c>
      <c r="Q28" s="268">
        <f t="shared" si="3"/>
        <v>0</v>
      </c>
    </row>
    <row r="29" spans="1:17" s="269" customFormat="1" ht="19.5" customHeight="1" x14ac:dyDescent="0.3">
      <c r="A29" s="263" t="s">
        <v>402</v>
      </c>
      <c r="B29" s="263" t="s">
        <v>196</v>
      </c>
      <c r="C29" s="264"/>
      <c r="D29" s="265" t="s">
        <v>406</v>
      </c>
      <c r="E29" s="263" t="s">
        <v>38</v>
      </c>
      <c r="F29" s="263" t="s">
        <v>492</v>
      </c>
      <c r="G29" s="265" t="s">
        <v>765</v>
      </c>
      <c r="H29" s="127">
        <v>6.37</v>
      </c>
      <c r="I29" s="263" t="str">
        <f>VLOOKUP(F29,'Leistungswerte UHR'!$C$6:$F$68,3,FALSE)</f>
        <v>kR</v>
      </c>
      <c r="J29" s="263">
        <f>VLOOKUP(I29,'Turnus BY'!D$10:E$26,2,FALSE)</f>
        <v>0</v>
      </c>
      <c r="K29" s="127">
        <f t="shared" si="0"/>
        <v>0</v>
      </c>
      <c r="L29" s="266">
        <f>VLOOKUP(F29,'Leistungswerte UHR'!$C$6:$F$68,4,FALSE)</f>
        <v>0</v>
      </c>
      <c r="M29" s="267">
        <f t="shared" si="1"/>
        <v>0</v>
      </c>
      <c r="N29" s="421">
        <f>'SVS UHR'!$F$77</f>
        <v>0</v>
      </c>
      <c r="O29" s="128">
        <f t="shared" si="2"/>
        <v>0</v>
      </c>
      <c r="P29" s="128">
        <f t="shared" si="4"/>
        <v>0</v>
      </c>
      <c r="Q29" s="268">
        <f t="shared" si="3"/>
        <v>0</v>
      </c>
    </row>
    <row r="30" spans="1:17" s="269" customFormat="1" ht="19.5" customHeight="1" x14ac:dyDescent="0.3">
      <c r="A30" s="263" t="s">
        <v>402</v>
      </c>
      <c r="B30" s="263" t="s">
        <v>196</v>
      </c>
      <c r="C30" s="264" t="s">
        <v>689</v>
      </c>
      <c r="D30" s="265" t="s">
        <v>407</v>
      </c>
      <c r="E30" s="263" t="s">
        <v>38</v>
      </c>
      <c r="F30" s="263" t="s">
        <v>492</v>
      </c>
      <c r="G30" s="265" t="s">
        <v>521</v>
      </c>
      <c r="H30" s="127">
        <v>21.12</v>
      </c>
      <c r="I30" s="263" t="str">
        <f>VLOOKUP(F30,'Leistungswerte UHR'!$C$6:$F$68,3,FALSE)</f>
        <v>kR</v>
      </c>
      <c r="J30" s="263">
        <f>VLOOKUP(I30,'Turnus BY'!D$10:E$26,2,FALSE)</f>
        <v>0</v>
      </c>
      <c r="K30" s="127">
        <f t="shared" si="0"/>
        <v>0</v>
      </c>
      <c r="L30" s="266">
        <f>VLOOKUP(F30,'Leistungswerte UHR'!$C$6:$F$68,4,FALSE)</f>
        <v>0</v>
      </c>
      <c r="M30" s="267">
        <f t="shared" si="1"/>
        <v>0</v>
      </c>
      <c r="N30" s="421">
        <f>'SVS UHR'!$F$77</f>
        <v>0</v>
      </c>
      <c r="O30" s="128">
        <f t="shared" si="2"/>
        <v>0</v>
      </c>
      <c r="P30" s="128">
        <f t="shared" si="4"/>
        <v>0</v>
      </c>
      <c r="Q30" s="268">
        <f t="shared" si="3"/>
        <v>0</v>
      </c>
    </row>
    <row r="31" spans="1:17" s="269" customFormat="1" ht="19.5" customHeight="1" x14ac:dyDescent="0.3">
      <c r="A31" s="263" t="s">
        <v>402</v>
      </c>
      <c r="B31" s="263" t="s">
        <v>196</v>
      </c>
      <c r="C31" s="264" t="s">
        <v>699</v>
      </c>
      <c r="D31" s="265" t="s">
        <v>698</v>
      </c>
      <c r="E31" s="263" t="s">
        <v>38</v>
      </c>
      <c r="F31" s="263" t="s">
        <v>492</v>
      </c>
      <c r="G31" s="265" t="s">
        <v>674</v>
      </c>
      <c r="H31" s="127">
        <v>5.13</v>
      </c>
      <c r="I31" s="263" t="str">
        <f>VLOOKUP(F31,'Leistungswerte UHR'!$C$6:$F$68,3,FALSE)</f>
        <v>kR</v>
      </c>
      <c r="J31" s="263">
        <f>VLOOKUP(I31,'Turnus BY'!D$10:E$26,2,FALSE)</f>
        <v>0</v>
      </c>
      <c r="K31" s="127">
        <f t="shared" si="0"/>
        <v>0</v>
      </c>
      <c r="L31" s="266">
        <f>VLOOKUP(F31,'Leistungswerte UHR'!$C$6:$F$68,4,FALSE)</f>
        <v>0</v>
      </c>
      <c r="M31" s="267">
        <f t="shared" si="1"/>
        <v>0</v>
      </c>
      <c r="N31" s="421">
        <f>'SVS UHR'!$F$77</f>
        <v>0</v>
      </c>
      <c r="O31" s="128">
        <f t="shared" si="2"/>
        <v>0</v>
      </c>
      <c r="P31" s="128">
        <f t="shared" si="4"/>
        <v>0</v>
      </c>
      <c r="Q31" s="268">
        <f t="shared" si="3"/>
        <v>0</v>
      </c>
    </row>
    <row r="32" spans="1:17" s="269" customFormat="1" ht="19.5" customHeight="1" x14ac:dyDescent="0.3">
      <c r="A32" s="263" t="s">
        <v>402</v>
      </c>
      <c r="B32" s="263" t="s">
        <v>196</v>
      </c>
      <c r="C32" s="264" t="s">
        <v>705</v>
      </c>
      <c r="D32" s="265" t="s">
        <v>408</v>
      </c>
      <c r="E32" s="263" t="s">
        <v>38</v>
      </c>
      <c r="F32" s="263" t="s">
        <v>492</v>
      </c>
      <c r="G32" s="265" t="s">
        <v>674</v>
      </c>
      <c r="H32" s="127">
        <v>30.58</v>
      </c>
      <c r="I32" s="263" t="str">
        <f>VLOOKUP(F32,'Leistungswerte UHR'!$C$6:$F$68,3,FALSE)</f>
        <v>kR</v>
      </c>
      <c r="J32" s="263">
        <f>VLOOKUP(I32,'Turnus BY'!D$10:E$26,2,FALSE)</f>
        <v>0</v>
      </c>
      <c r="K32" s="127">
        <f t="shared" si="0"/>
        <v>0</v>
      </c>
      <c r="L32" s="266">
        <f>VLOOKUP(F32,'Leistungswerte UHR'!$C$6:$F$68,4,FALSE)</f>
        <v>0</v>
      </c>
      <c r="M32" s="267">
        <f t="shared" si="1"/>
        <v>0</v>
      </c>
      <c r="N32" s="421">
        <f>'SVS UHR'!$F$77</f>
        <v>0</v>
      </c>
      <c r="O32" s="128">
        <f t="shared" si="2"/>
        <v>0</v>
      </c>
      <c r="P32" s="128">
        <f t="shared" si="4"/>
        <v>0</v>
      </c>
      <c r="Q32" s="268">
        <f t="shared" si="3"/>
        <v>0</v>
      </c>
    </row>
    <row r="33" spans="1:17" s="269" customFormat="1" ht="19.5" customHeight="1" x14ac:dyDescent="0.3">
      <c r="A33" s="263" t="s">
        <v>402</v>
      </c>
      <c r="B33" s="263" t="s">
        <v>196</v>
      </c>
      <c r="C33" s="264"/>
      <c r="D33" s="265" t="s">
        <v>409</v>
      </c>
      <c r="E33" s="263" t="s">
        <v>29</v>
      </c>
      <c r="F33" s="263" t="s">
        <v>459</v>
      </c>
      <c r="G33" s="265" t="s">
        <v>521</v>
      </c>
      <c r="H33" s="127">
        <v>2.76</v>
      </c>
      <c r="I33" s="263" t="str">
        <f>VLOOKUP(F33,'Leistungswerte UHR'!$C$6:$F$68,3,FALSE)</f>
        <v>W1</v>
      </c>
      <c r="J33" s="263">
        <f>VLOOKUP(I33,'Turnus BY'!D$10:E$26,2,FALSE)</f>
        <v>38</v>
      </c>
      <c r="K33" s="127">
        <f t="shared" si="0"/>
        <v>104.88</v>
      </c>
      <c r="L33" s="266">
        <f>VLOOKUP(F33,'Leistungswerte UHR'!$C$6:$F$68,4,FALSE)</f>
        <v>0</v>
      </c>
      <c r="M33" s="267">
        <f t="shared" si="1"/>
        <v>0</v>
      </c>
      <c r="N33" s="421">
        <f>'SVS UHR'!$F$77</f>
        <v>0</v>
      </c>
      <c r="O33" s="128">
        <f t="shared" si="2"/>
        <v>0</v>
      </c>
      <c r="P33" s="128">
        <f t="shared" si="4"/>
        <v>0</v>
      </c>
      <c r="Q33" s="268">
        <f t="shared" si="3"/>
        <v>0</v>
      </c>
    </row>
    <row r="34" spans="1:17" s="269" customFormat="1" ht="19.5" customHeight="1" x14ac:dyDescent="0.3">
      <c r="A34" s="263" t="s">
        <v>402</v>
      </c>
      <c r="B34" s="263" t="s">
        <v>196</v>
      </c>
      <c r="C34" s="264"/>
      <c r="D34" s="265" t="s">
        <v>434</v>
      </c>
      <c r="E34" s="263" t="s">
        <v>38</v>
      </c>
      <c r="F34" s="263" t="s">
        <v>492</v>
      </c>
      <c r="G34" s="265" t="s">
        <v>521</v>
      </c>
      <c r="H34" s="127">
        <v>0</v>
      </c>
      <c r="I34" s="263" t="str">
        <f>VLOOKUP(F34,'Leistungswerte UHR'!$C$6:$F$68,3,FALSE)</f>
        <v>kR</v>
      </c>
      <c r="J34" s="263">
        <f>VLOOKUP(I34,'Turnus BY'!D$10:E$26,2,FALSE)</f>
        <v>0</v>
      </c>
      <c r="K34" s="127">
        <f t="shared" si="0"/>
        <v>0</v>
      </c>
      <c r="L34" s="266">
        <f>VLOOKUP(F34,'Leistungswerte UHR'!$C$6:$F$68,4,FALSE)</f>
        <v>0</v>
      </c>
      <c r="M34" s="267">
        <f t="shared" si="1"/>
        <v>0</v>
      </c>
      <c r="N34" s="421">
        <f>'SVS UHR'!$F$77</f>
        <v>0</v>
      </c>
      <c r="O34" s="128">
        <f t="shared" si="2"/>
        <v>0</v>
      </c>
      <c r="P34" s="128">
        <f t="shared" si="4"/>
        <v>0</v>
      </c>
      <c r="Q34" s="268">
        <f t="shared" si="3"/>
        <v>0</v>
      </c>
    </row>
    <row r="35" spans="1:17" s="269" customFormat="1" ht="19.5" customHeight="1" x14ac:dyDescent="0.3">
      <c r="A35" s="263" t="s">
        <v>402</v>
      </c>
      <c r="B35" s="263" t="s">
        <v>196</v>
      </c>
      <c r="C35" s="264"/>
      <c r="D35" s="265" t="s">
        <v>410</v>
      </c>
      <c r="E35" s="263" t="s">
        <v>38</v>
      </c>
      <c r="F35" s="263" t="s">
        <v>492</v>
      </c>
      <c r="G35" s="265" t="s">
        <v>674</v>
      </c>
      <c r="H35" s="127">
        <v>922.42</v>
      </c>
      <c r="I35" s="263" t="str">
        <f>VLOOKUP(F35,'Leistungswerte UHR'!$C$6:$F$68,3,FALSE)</f>
        <v>kR</v>
      </c>
      <c r="J35" s="263">
        <f>VLOOKUP(I35,'Turnus BY'!D$10:E$26,2,FALSE)</f>
        <v>0</v>
      </c>
      <c r="K35" s="127">
        <f t="shared" si="0"/>
        <v>0</v>
      </c>
      <c r="L35" s="266">
        <f>VLOOKUP(F35,'Leistungswerte UHR'!$C$6:$F$68,4,FALSE)</f>
        <v>0</v>
      </c>
      <c r="M35" s="267">
        <f t="shared" si="1"/>
        <v>0</v>
      </c>
      <c r="N35" s="421">
        <f>'SVS UHR'!$F$77</f>
        <v>0</v>
      </c>
      <c r="O35" s="128">
        <f t="shared" si="2"/>
        <v>0</v>
      </c>
      <c r="P35" s="128">
        <f t="shared" si="4"/>
        <v>0</v>
      </c>
      <c r="Q35" s="268">
        <f t="shared" si="3"/>
        <v>0</v>
      </c>
    </row>
    <row r="36" spans="1:17" s="269" customFormat="1" ht="19.5" customHeight="1" x14ac:dyDescent="0.3">
      <c r="A36" s="263" t="s">
        <v>402</v>
      </c>
      <c r="B36" s="263" t="s">
        <v>196</v>
      </c>
      <c r="C36" s="264"/>
      <c r="D36" s="265" t="s">
        <v>223</v>
      </c>
      <c r="E36" s="263" t="s">
        <v>38</v>
      </c>
      <c r="F36" s="263" t="s">
        <v>492</v>
      </c>
      <c r="G36" s="265" t="s">
        <v>674</v>
      </c>
      <c r="H36" s="127">
        <v>35.08</v>
      </c>
      <c r="I36" s="263" t="str">
        <f>VLOOKUP(F36,'Leistungswerte UHR'!$C$6:$F$68,3,FALSE)</f>
        <v>kR</v>
      </c>
      <c r="J36" s="263">
        <f>VLOOKUP(I36,'Turnus BY'!D$10:E$26,2,FALSE)</f>
        <v>0</v>
      </c>
      <c r="K36" s="127">
        <f t="shared" si="0"/>
        <v>0</v>
      </c>
      <c r="L36" s="266">
        <f>VLOOKUP(F36,'Leistungswerte UHR'!$C$6:$F$68,4,FALSE)</f>
        <v>0</v>
      </c>
      <c r="M36" s="267">
        <f t="shared" si="1"/>
        <v>0</v>
      </c>
      <c r="N36" s="421">
        <f>'SVS UHR'!$F$77</f>
        <v>0</v>
      </c>
      <c r="O36" s="128">
        <f t="shared" si="2"/>
        <v>0</v>
      </c>
      <c r="P36" s="128">
        <f t="shared" si="4"/>
        <v>0</v>
      </c>
      <c r="Q36" s="268">
        <f t="shared" si="3"/>
        <v>0</v>
      </c>
    </row>
    <row r="37" spans="1:17" s="269" customFormat="1" ht="19.5" customHeight="1" x14ac:dyDescent="0.3">
      <c r="A37" s="263" t="s">
        <v>402</v>
      </c>
      <c r="B37" s="263" t="s">
        <v>196</v>
      </c>
      <c r="C37" s="264"/>
      <c r="D37" s="265" t="s">
        <v>409</v>
      </c>
      <c r="E37" s="263" t="s">
        <v>29</v>
      </c>
      <c r="F37" s="263" t="s">
        <v>459</v>
      </c>
      <c r="G37" s="265" t="s">
        <v>521</v>
      </c>
      <c r="H37" s="127">
        <v>9.33</v>
      </c>
      <c r="I37" s="263" t="str">
        <f>VLOOKUP(F37,'Leistungswerte UHR'!$C$6:$F$68,3,FALSE)</f>
        <v>W1</v>
      </c>
      <c r="J37" s="263">
        <f>VLOOKUP(I37,'Turnus BY'!D$10:E$26,2,FALSE)</f>
        <v>38</v>
      </c>
      <c r="K37" s="127">
        <f t="shared" si="0"/>
        <v>354.54</v>
      </c>
      <c r="L37" s="266">
        <f>VLOOKUP(F37,'Leistungswerte UHR'!$C$6:$F$68,4,FALSE)</f>
        <v>0</v>
      </c>
      <c r="M37" s="267">
        <f t="shared" si="1"/>
        <v>0</v>
      </c>
      <c r="N37" s="421">
        <f>'SVS UHR'!$F$77</f>
        <v>0</v>
      </c>
      <c r="O37" s="128">
        <f t="shared" si="2"/>
        <v>0</v>
      </c>
      <c r="P37" s="128">
        <f t="shared" si="4"/>
        <v>0</v>
      </c>
      <c r="Q37" s="268">
        <f t="shared" si="3"/>
        <v>0</v>
      </c>
    </row>
    <row r="38" spans="1:17" s="269" customFormat="1" ht="19.5" customHeight="1" x14ac:dyDescent="0.3">
      <c r="A38" s="263" t="s">
        <v>402</v>
      </c>
      <c r="B38" s="263" t="s">
        <v>196</v>
      </c>
      <c r="C38" s="264"/>
      <c r="D38" s="265" t="s">
        <v>230</v>
      </c>
      <c r="E38" s="263" t="s">
        <v>38</v>
      </c>
      <c r="F38" s="263" t="s">
        <v>492</v>
      </c>
      <c r="G38" s="265" t="s">
        <v>674</v>
      </c>
      <c r="H38" s="127">
        <v>85.28</v>
      </c>
      <c r="I38" s="263" t="str">
        <f>VLOOKUP(F38,'Leistungswerte UHR'!$C$6:$F$68,3,FALSE)</f>
        <v>kR</v>
      </c>
      <c r="J38" s="263">
        <f>VLOOKUP(I38,'Turnus BY'!D$10:E$26,2,FALSE)</f>
        <v>0</v>
      </c>
      <c r="K38" s="127">
        <f t="shared" si="0"/>
        <v>0</v>
      </c>
      <c r="L38" s="266">
        <f>VLOOKUP(F38,'Leistungswerte UHR'!$C$6:$F$68,4,FALSE)</f>
        <v>0</v>
      </c>
      <c r="M38" s="267">
        <f t="shared" si="1"/>
        <v>0</v>
      </c>
      <c r="N38" s="421">
        <f>'SVS UHR'!$F$77</f>
        <v>0</v>
      </c>
      <c r="O38" s="128">
        <f t="shared" si="2"/>
        <v>0</v>
      </c>
      <c r="P38" s="128">
        <f t="shared" si="4"/>
        <v>0</v>
      </c>
      <c r="Q38" s="268">
        <f t="shared" si="3"/>
        <v>0</v>
      </c>
    </row>
    <row r="39" spans="1:17" s="269" customFormat="1" ht="19.5" customHeight="1" x14ac:dyDescent="0.3">
      <c r="A39" s="263" t="s">
        <v>402</v>
      </c>
      <c r="B39" s="263" t="s">
        <v>196</v>
      </c>
      <c r="C39" s="264"/>
      <c r="D39" s="265" t="s">
        <v>411</v>
      </c>
      <c r="E39" s="263" t="s">
        <v>38</v>
      </c>
      <c r="F39" s="263" t="s">
        <v>492</v>
      </c>
      <c r="G39" s="265" t="s">
        <v>674</v>
      </c>
      <c r="H39" s="127">
        <v>7.77</v>
      </c>
      <c r="I39" s="263" t="str">
        <f>VLOOKUP(F39,'Leistungswerte UHR'!$C$6:$F$68,3,FALSE)</f>
        <v>kR</v>
      </c>
      <c r="J39" s="263">
        <f>VLOOKUP(I39,'Turnus BY'!D$10:E$26,2,FALSE)</f>
        <v>0</v>
      </c>
      <c r="K39" s="127">
        <f t="shared" si="0"/>
        <v>0</v>
      </c>
      <c r="L39" s="266">
        <f>VLOOKUP(F39,'Leistungswerte UHR'!$C$6:$F$68,4,FALSE)</f>
        <v>0</v>
      </c>
      <c r="M39" s="267">
        <f t="shared" si="1"/>
        <v>0</v>
      </c>
      <c r="N39" s="421">
        <f>'SVS UHR'!$F$77</f>
        <v>0</v>
      </c>
      <c r="O39" s="128">
        <f t="shared" si="2"/>
        <v>0</v>
      </c>
      <c r="P39" s="128">
        <f t="shared" si="4"/>
        <v>0</v>
      </c>
      <c r="Q39" s="268">
        <f t="shared" si="3"/>
        <v>0</v>
      </c>
    </row>
    <row r="40" spans="1:17" s="269" customFormat="1" ht="19.5" customHeight="1" x14ac:dyDescent="0.3">
      <c r="A40" s="263" t="s">
        <v>402</v>
      </c>
      <c r="B40" s="263" t="s">
        <v>196</v>
      </c>
      <c r="C40" s="264"/>
      <c r="D40" s="265" t="s">
        <v>287</v>
      </c>
      <c r="E40" s="263" t="s">
        <v>38</v>
      </c>
      <c r="F40" s="263" t="s">
        <v>492</v>
      </c>
      <c r="G40" s="265" t="s">
        <v>674</v>
      </c>
      <c r="H40" s="127">
        <v>14.88</v>
      </c>
      <c r="I40" s="263" t="str">
        <f>VLOOKUP(F40,'Leistungswerte UHR'!$C$6:$F$68,3,FALSE)</f>
        <v>kR</v>
      </c>
      <c r="J40" s="263">
        <f>VLOOKUP(I40,'Turnus BY'!D$10:E$26,2,FALSE)</f>
        <v>0</v>
      </c>
      <c r="K40" s="127">
        <f t="shared" si="0"/>
        <v>0</v>
      </c>
      <c r="L40" s="266">
        <f>VLOOKUP(F40,'Leistungswerte UHR'!$C$6:$F$68,4,FALSE)</f>
        <v>0</v>
      </c>
      <c r="M40" s="267">
        <f t="shared" si="1"/>
        <v>0</v>
      </c>
      <c r="N40" s="421">
        <f>'SVS UHR'!$F$77</f>
        <v>0</v>
      </c>
      <c r="O40" s="128">
        <f t="shared" si="2"/>
        <v>0</v>
      </c>
      <c r="P40" s="128">
        <f t="shared" si="4"/>
        <v>0</v>
      </c>
      <c r="Q40" s="268">
        <f t="shared" si="3"/>
        <v>0</v>
      </c>
    </row>
    <row r="41" spans="1:17" s="269" customFormat="1" ht="19.5" customHeight="1" x14ac:dyDescent="0.3">
      <c r="A41" s="263" t="s">
        <v>402</v>
      </c>
      <c r="B41" s="263" t="s">
        <v>169</v>
      </c>
      <c r="C41" s="264" t="s">
        <v>424</v>
      </c>
      <c r="D41" s="265" t="s">
        <v>425</v>
      </c>
      <c r="E41" s="263" t="s">
        <v>37</v>
      </c>
      <c r="F41" s="263" t="s">
        <v>488</v>
      </c>
      <c r="G41" s="265" t="s">
        <v>547</v>
      </c>
      <c r="H41" s="127">
        <v>62.25</v>
      </c>
      <c r="I41" s="263" t="str">
        <f>VLOOKUP(F41,'Leistungswerte UHR'!$C$6:$F$68,3,FALSE)</f>
        <v>W5</v>
      </c>
      <c r="J41" s="263">
        <f>VLOOKUP(I41,'Turnus BY'!D$10:E$26,2,FALSE)</f>
        <v>190</v>
      </c>
      <c r="K41" s="127">
        <f t="shared" ref="K41:K48" si="10">+H41*J41</f>
        <v>11827.5</v>
      </c>
      <c r="L41" s="266">
        <f>VLOOKUP(F41,'Leistungswerte UHR'!$C$6:$F$68,4,FALSE)</f>
        <v>0</v>
      </c>
      <c r="M41" s="267">
        <f t="shared" ref="M41:M48" si="11">IF(ISERROR(K41/L41),0,K41/L41)</f>
        <v>0</v>
      </c>
      <c r="N41" s="421">
        <f>'SVS UHR'!$F$77</f>
        <v>0</v>
      </c>
      <c r="O41" s="128">
        <f t="shared" ref="O41:O48" si="12">IF(ISERROR(H41/L41*N41),0,H41/L41*N41)</f>
        <v>0</v>
      </c>
      <c r="P41" s="128">
        <f t="shared" ref="P41:P48" si="13">Q41/12</f>
        <v>0</v>
      </c>
      <c r="Q41" s="268">
        <f t="shared" ref="Q41:Q48" si="14">+M41*N41</f>
        <v>0</v>
      </c>
    </row>
    <row r="42" spans="1:17" s="269" customFormat="1" ht="19.5" customHeight="1" x14ac:dyDescent="0.3">
      <c r="A42" s="263" t="s">
        <v>402</v>
      </c>
      <c r="B42" s="263" t="s">
        <v>169</v>
      </c>
      <c r="C42" s="264" t="s">
        <v>645</v>
      </c>
      <c r="D42" s="265" t="s">
        <v>544</v>
      </c>
      <c r="E42" s="263" t="s">
        <v>38</v>
      </c>
      <c r="F42" s="263" t="s">
        <v>492</v>
      </c>
      <c r="G42" s="265" t="s">
        <v>226</v>
      </c>
      <c r="H42" s="127">
        <v>1.8</v>
      </c>
      <c r="I42" s="263" t="str">
        <f>VLOOKUP(F42,'Leistungswerte UHR'!$C$6:$F$68,3,FALSE)</f>
        <v>kR</v>
      </c>
      <c r="J42" s="263">
        <f>VLOOKUP(I42,'Turnus BY'!D$10:E$26,2,FALSE)</f>
        <v>0</v>
      </c>
      <c r="K42" s="127">
        <f t="shared" si="10"/>
        <v>0</v>
      </c>
      <c r="L42" s="266">
        <f>VLOOKUP(F42,'Leistungswerte UHR'!$C$6:$F$68,4,FALSE)</f>
        <v>0</v>
      </c>
      <c r="M42" s="267">
        <f t="shared" si="11"/>
        <v>0</v>
      </c>
      <c r="N42" s="421">
        <f>'SVS UHR'!$F$77</f>
        <v>0</v>
      </c>
      <c r="O42" s="128">
        <f t="shared" si="12"/>
        <v>0</v>
      </c>
      <c r="P42" s="128">
        <f t="shared" si="13"/>
        <v>0</v>
      </c>
      <c r="Q42" s="268">
        <f t="shared" si="14"/>
        <v>0</v>
      </c>
    </row>
    <row r="43" spans="1:17" s="269" customFormat="1" ht="19.5" customHeight="1" x14ac:dyDescent="0.3">
      <c r="A43" s="263" t="s">
        <v>402</v>
      </c>
      <c r="B43" s="263" t="s">
        <v>169</v>
      </c>
      <c r="C43" s="264" t="s">
        <v>676</v>
      </c>
      <c r="D43" s="265" t="s">
        <v>706</v>
      </c>
      <c r="E43" s="263" t="s">
        <v>34</v>
      </c>
      <c r="F43" s="263" t="s">
        <v>496</v>
      </c>
      <c r="G43" s="265" t="s">
        <v>226</v>
      </c>
      <c r="H43" s="127">
        <v>16.5</v>
      </c>
      <c r="I43" s="263" t="str">
        <f>VLOOKUP(F43,'Leistungswerte UHR'!$C$6:$F$68,3,FALSE)</f>
        <v>W5</v>
      </c>
      <c r="J43" s="263">
        <f>VLOOKUP(I43,'Turnus BY'!D$10:E$26,2,FALSE)</f>
        <v>190</v>
      </c>
      <c r="K43" s="127">
        <f t="shared" si="10"/>
        <v>3135</v>
      </c>
      <c r="L43" s="266">
        <f>VLOOKUP(F43,'Leistungswerte UHR'!$C$6:$F$68,4,FALSE)</f>
        <v>0</v>
      </c>
      <c r="M43" s="267">
        <f t="shared" si="11"/>
        <v>0</v>
      </c>
      <c r="N43" s="421">
        <f>'SVS UHR'!$F$77</f>
        <v>0</v>
      </c>
      <c r="O43" s="128">
        <f t="shared" si="12"/>
        <v>0</v>
      </c>
      <c r="P43" s="128">
        <f t="shared" si="13"/>
        <v>0</v>
      </c>
      <c r="Q43" s="268">
        <f t="shared" si="14"/>
        <v>0</v>
      </c>
    </row>
    <row r="44" spans="1:17" s="269" customFormat="1" ht="19.5" customHeight="1" x14ac:dyDescent="0.3">
      <c r="A44" s="263" t="s">
        <v>402</v>
      </c>
      <c r="B44" s="263" t="s">
        <v>169</v>
      </c>
      <c r="C44" s="264" t="s">
        <v>426</v>
      </c>
      <c r="D44" s="265" t="s">
        <v>427</v>
      </c>
      <c r="E44" s="263" t="s">
        <v>37</v>
      </c>
      <c r="F44" s="263" t="s">
        <v>488</v>
      </c>
      <c r="G44" s="265" t="s">
        <v>547</v>
      </c>
      <c r="H44" s="127">
        <v>43.9</v>
      </c>
      <c r="I44" s="263" t="str">
        <f>VLOOKUP(F44,'Leistungswerte UHR'!$C$6:$F$68,3,FALSE)</f>
        <v>W5</v>
      </c>
      <c r="J44" s="263">
        <f>VLOOKUP(I44,'Turnus BY'!D$10:E$26,2,FALSE)</f>
        <v>190</v>
      </c>
      <c r="K44" s="127">
        <f t="shared" si="10"/>
        <v>8341</v>
      </c>
      <c r="L44" s="266">
        <f>VLOOKUP(F44,'Leistungswerte UHR'!$C$6:$F$68,4,FALSE)</f>
        <v>0</v>
      </c>
      <c r="M44" s="267">
        <f t="shared" si="11"/>
        <v>0</v>
      </c>
      <c r="N44" s="421">
        <f>'SVS UHR'!$F$77</f>
        <v>0</v>
      </c>
      <c r="O44" s="128">
        <f t="shared" si="12"/>
        <v>0</v>
      </c>
      <c r="P44" s="128">
        <f t="shared" si="13"/>
        <v>0</v>
      </c>
      <c r="Q44" s="268">
        <f t="shared" si="14"/>
        <v>0</v>
      </c>
    </row>
    <row r="45" spans="1:17" s="269" customFormat="1" ht="19.5" customHeight="1" x14ac:dyDescent="0.3">
      <c r="A45" s="263" t="s">
        <v>402</v>
      </c>
      <c r="B45" s="263" t="s">
        <v>169</v>
      </c>
      <c r="C45" s="264" t="s">
        <v>428</v>
      </c>
      <c r="D45" s="265" t="s">
        <v>429</v>
      </c>
      <c r="E45" s="263" t="s">
        <v>37</v>
      </c>
      <c r="F45" s="263" t="s">
        <v>488</v>
      </c>
      <c r="G45" s="265" t="s">
        <v>547</v>
      </c>
      <c r="H45" s="127">
        <v>62.1</v>
      </c>
      <c r="I45" s="263" t="str">
        <f>VLOOKUP(F45,'Leistungswerte UHR'!$C$6:$F$68,3,FALSE)</f>
        <v>W5</v>
      </c>
      <c r="J45" s="263">
        <f>VLOOKUP(I45,'Turnus BY'!D$10:E$26,2,FALSE)</f>
        <v>190</v>
      </c>
      <c r="K45" s="127">
        <f t="shared" si="10"/>
        <v>11799</v>
      </c>
      <c r="L45" s="266">
        <f>VLOOKUP(F45,'Leistungswerte UHR'!$C$6:$F$68,4,FALSE)</f>
        <v>0</v>
      </c>
      <c r="M45" s="267">
        <f t="shared" si="11"/>
        <v>0</v>
      </c>
      <c r="N45" s="421">
        <f>'SVS UHR'!$F$77</f>
        <v>0</v>
      </c>
      <c r="O45" s="128">
        <f t="shared" si="12"/>
        <v>0</v>
      </c>
      <c r="P45" s="128">
        <f t="shared" si="13"/>
        <v>0</v>
      </c>
      <c r="Q45" s="268">
        <f t="shared" si="14"/>
        <v>0</v>
      </c>
    </row>
    <row r="46" spans="1:17" s="269" customFormat="1" ht="19.5" customHeight="1" x14ac:dyDescent="0.3">
      <c r="A46" s="263" t="s">
        <v>402</v>
      </c>
      <c r="B46" s="263" t="s">
        <v>169</v>
      </c>
      <c r="C46" s="264" t="s">
        <v>430</v>
      </c>
      <c r="D46" s="265" t="s">
        <v>431</v>
      </c>
      <c r="E46" s="263" t="s">
        <v>213</v>
      </c>
      <c r="F46" s="263" t="s">
        <v>491</v>
      </c>
      <c r="G46" s="265" t="s">
        <v>521</v>
      </c>
      <c r="H46" s="127">
        <v>55.15</v>
      </c>
      <c r="I46" s="263" t="str">
        <f>VLOOKUP(F46,'Leistungswerte UHR'!$C$6:$F$68,3,FALSE)</f>
        <v>W1</v>
      </c>
      <c r="J46" s="263">
        <f>VLOOKUP(I46,'Turnus BY'!D$10:E$26,2,FALSE)</f>
        <v>38</v>
      </c>
      <c r="K46" s="127">
        <f t="shared" si="10"/>
        <v>2095.6999999999998</v>
      </c>
      <c r="L46" s="266">
        <f>VLOOKUP(F46,'Leistungswerte UHR'!$C$6:$F$68,4,FALSE)</f>
        <v>0</v>
      </c>
      <c r="M46" s="267">
        <f t="shared" si="11"/>
        <v>0</v>
      </c>
      <c r="N46" s="421">
        <f>'SVS UHR'!$F$77</f>
        <v>0</v>
      </c>
      <c r="O46" s="128">
        <f t="shared" si="12"/>
        <v>0</v>
      </c>
      <c r="P46" s="128">
        <f t="shared" si="13"/>
        <v>0</v>
      </c>
      <c r="Q46" s="268">
        <f t="shared" si="14"/>
        <v>0</v>
      </c>
    </row>
    <row r="47" spans="1:17" s="269" customFormat="1" ht="19.5" customHeight="1" x14ac:dyDescent="0.3">
      <c r="A47" s="263" t="s">
        <v>402</v>
      </c>
      <c r="B47" s="263" t="s">
        <v>169</v>
      </c>
      <c r="C47" s="263" t="s">
        <v>413</v>
      </c>
      <c r="D47" s="265" t="s">
        <v>648</v>
      </c>
      <c r="E47" s="263" t="s">
        <v>213</v>
      </c>
      <c r="F47" s="263" t="s">
        <v>491</v>
      </c>
      <c r="G47" s="265" t="s">
        <v>547</v>
      </c>
      <c r="H47" s="127">
        <v>34.35</v>
      </c>
      <c r="I47" s="263" t="str">
        <f>VLOOKUP(F47,'Leistungswerte UHR'!$C$6:$F$68,3,FALSE)</f>
        <v>W1</v>
      </c>
      <c r="J47" s="263">
        <f>VLOOKUP(I47,'Turnus BY'!D$10:E$26,2,FALSE)</f>
        <v>38</v>
      </c>
      <c r="K47" s="127">
        <f t="shared" si="10"/>
        <v>1305.3</v>
      </c>
      <c r="L47" s="266">
        <f>VLOOKUP(F47,'Leistungswerte UHR'!$C$6:$F$68,4,FALSE)</f>
        <v>0</v>
      </c>
      <c r="M47" s="267">
        <f t="shared" si="11"/>
        <v>0</v>
      </c>
      <c r="N47" s="421">
        <f>'SVS UHR'!$F$77</f>
        <v>0</v>
      </c>
      <c r="O47" s="128">
        <f t="shared" si="12"/>
        <v>0</v>
      </c>
      <c r="P47" s="128">
        <f t="shared" si="13"/>
        <v>0</v>
      </c>
      <c r="Q47" s="268">
        <f t="shared" si="14"/>
        <v>0</v>
      </c>
    </row>
    <row r="48" spans="1:17" s="269" customFormat="1" ht="19.5" customHeight="1" x14ac:dyDescent="0.3">
      <c r="A48" s="263" t="s">
        <v>402</v>
      </c>
      <c r="B48" s="263" t="s">
        <v>169</v>
      </c>
      <c r="C48" s="264" t="s">
        <v>432</v>
      </c>
      <c r="D48" s="265" t="s">
        <v>433</v>
      </c>
      <c r="E48" s="263" t="s">
        <v>37</v>
      </c>
      <c r="F48" s="263" t="s">
        <v>488</v>
      </c>
      <c r="G48" s="265" t="s">
        <v>521</v>
      </c>
      <c r="H48" s="127">
        <v>70.2</v>
      </c>
      <c r="I48" s="263" t="str">
        <f>VLOOKUP(F48,'Leistungswerte UHR'!$C$6:$F$68,3,FALSE)</f>
        <v>W5</v>
      </c>
      <c r="J48" s="263">
        <f>VLOOKUP(I48,'Turnus BY'!D$10:E$26,2,FALSE)</f>
        <v>190</v>
      </c>
      <c r="K48" s="127">
        <f t="shared" si="10"/>
        <v>13338</v>
      </c>
      <c r="L48" s="266">
        <f>VLOOKUP(F48,'Leistungswerte UHR'!$C$6:$F$68,4,FALSE)</f>
        <v>0</v>
      </c>
      <c r="M48" s="267">
        <f t="shared" si="11"/>
        <v>0</v>
      </c>
      <c r="N48" s="421">
        <f>'SVS UHR'!$F$77</f>
        <v>0</v>
      </c>
      <c r="O48" s="128">
        <f t="shared" si="12"/>
        <v>0</v>
      </c>
      <c r="P48" s="128">
        <f t="shared" si="13"/>
        <v>0</v>
      </c>
      <c r="Q48" s="268">
        <f t="shared" si="14"/>
        <v>0</v>
      </c>
    </row>
    <row r="49" spans="1:17" s="269" customFormat="1" ht="19.5" customHeight="1" x14ac:dyDescent="0.3">
      <c r="A49" s="263" t="s">
        <v>402</v>
      </c>
      <c r="B49" s="263" t="s">
        <v>169</v>
      </c>
      <c r="C49" s="264" t="s">
        <v>412</v>
      </c>
      <c r="D49" s="265" t="s">
        <v>560</v>
      </c>
      <c r="E49" s="263" t="s">
        <v>213</v>
      </c>
      <c r="F49" s="263" t="s">
        <v>491</v>
      </c>
      <c r="G49" s="265" t="s">
        <v>547</v>
      </c>
      <c r="H49" s="127">
        <v>40.4</v>
      </c>
      <c r="I49" s="263" t="str">
        <f>VLOOKUP(F49,'Leistungswerte UHR'!$C$6:$F$68,3,FALSE)</f>
        <v>W1</v>
      </c>
      <c r="J49" s="263">
        <f>VLOOKUP(I49,'Turnus BY'!D$10:E$26,2,FALSE)</f>
        <v>38</v>
      </c>
      <c r="K49" s="127">
        <f t="shared" si="0"/>
        <v>1535.2</v>
      </c>
      <c r="L49" s="266">
        <f>VLOOKUP(F49,'Leistungswerte UHR'!$C$6:$F$68,4,FALSE)</f>
        <v>0</v>
      </c>
      <c r="M49" s="267">
        <f t="shared" si="1"/>
        <v>0</v>
      </c>
      <c r="N49" s="421">
        <f>'SVS UHR'!$F$77</f>
        <v>0</v>
      </c>
      <c r="O49" s="128">
        <f t="shared" si="2"/>
        <v>0</v>
      </c>
      <c r="P49" s="128">
        <f t="shared" si="4"/>
        <v>0</v>
      </c>
      <c r="Q49" s="268">
        <f t="shared" si="3"/>
        <v>0</v>
      </c>
    </row>
    <row r="50" spans="1:17" s="269" customFormat="1" ht="19.5" customHeight="1" x14ac:dyDescent="0.3">
      <c r="A50" s="263" t="s">
        <v>402</v>
      </c>
      <c r="B50" s="263" t="s">
        <v>169</v>
      </c>
      <c r="C50" s="264"/>
      <c r="D50" s="265" t="s">
        <v>553</v>
      </c>
      <c r="E50" s="263" t="s">
        <v>35</v>
      </c>
      <c r="F50" s="263" t="s">
        <v>494</v>
      </c>
      <c r="G50" s="265" t="s">
        <v>521</v>
      </c>
      <c r="H50" s="127">
        <v>29.93</v>
      </c>
      <c r="I50" s="263" t="str">
        <f>VLOOKUP(F50,'Leistungswerte UHR'!$C$6:$F$68,3,FALSE)</f>
        <v>W5</v>
      </c>
      <c r="J50" s="263">
        <f>VLOOKUP(I50,'Turnus BY'!D$10:E$26,2,FALSE)</f>
        <v>190</v>
      </c>
      <c r="K50" s="127">
        <f t="shared" si="0"/>
        <v>5686.7</v>
      </c>
      <c r="L50" s="266">
        <f>VLOOKUP(F50,'Leistungswerte UHR'!$C$6:$F$68,4,FALSE)</f>
        <v>0</v>
      </c>
      <c r="M50" s="267">
        <f t="shared" si="1"/>
        <v>0</v>
      </c>
      <c r="N50" s="421">
        <f>'SVS UHR'!$F$77</f>
        <v>0</v>
      </c>
      <c r="O50" s="128">
        <f t="shared" si="2"/>
        <v>0</v>
      </c>
      <c r="P50" s="128">
        <f t="shared" si="4"/>
        <v>0</v>
      </c>
      <c r="Q50" s="268">
        <f t="shared" si="3"/>
        <v>0</v>
      </c>
    </row>
    <row r="51" spans="1:17" s="269" customFormat="1" ht="19.5" customHeight="1" x14ac:dyDescent="0.3">
      <c r="A51" s="263" t="s">
        <v>402</v>
      </c>
      <c r="B51" s="263" t="s">
        <v>169</v>
      </c>
      <c r="C51" s="264"/>
      <c r="D51" s="265" t="s">
        <v>649</v>
      </c>
      <c r="E51" s="263" t="s">
        <v>29</v>
      </c>
      <c r="F51" s="263" t="s">
        <v>458</v>
      </c>
      <c r="G51" s="265" t="s">
        <v>224</v>
      </c>
      <c r="H51" s="127">
        <v>136.66999999999999</v>
      </c>
      <c r="I51" s="263" t="str">
        <f>VLOOKUP(F51,'Leistungswerte UHR'!$C$6:$F$68,3,FALSE)</f>
        <v>W5</v>
      </c>
      <c r="J51" s="263">
        <f>VLOOKUP(I51,'Turnus BY'!D$10:E$26,2,FALSE)</f>
        <v>190</v>
      </c>
      <c r="K51" s="127">
        <f t="shared" si="0"/>
        <v>25967.3</v>
      </c>
      <c r="L51" s="266">
        <f>VLOOKUP(F51,'Leistungswerte UHR'!$C$6:$F$68,4,FALSE)</f>
        <v>0</v>
      </c>
      <c r="M51" s="267">
        <f t="shared" si="1"/>
        <v>0</v>
      </c>
      <c r="N51" s="421">
        <f>'SVS UHR'!$F$77</f>
        <v>0</v>
      </c>
      <c r="O51" s="128">
        <f t="shared" si="2"/>
        <v>0</v>
      </c>
      <c r="P51" s="128">
        <f t="shared" si="4"/>
        <v>0</v>
      </c>
      <c r="Q51" s="268">
        <f t="shared" si="3"/>
        <v>0</v>
      </c>
    </row>
    <row r="52" spans="1:17" s="269" customFormat="1" ht="19.5" customHeight="1" x14ac:dyDescent="0.3">
      <c r="A52" s="263" t="s">
        <v>402</v>
      </c>
      <c r="B52" s="263" t="s">
        <v>169</v>
      </c>
      <c r="C52" s="264" t="s">
        <v>419</v>
      </c>
      <c r="D52" s="265" t="s">
        <v>417</v>
      </c>
      <c r="E52" s="263" t="s">
        <v>37</v>
      </c>
      <c r="F52" s="263" t="s">
        <v>488</v>
      </c>
      <c r="G52" s="265" t="s">
        <v>521</v>
      </c>
      <c r="H52" s="127">
        <v>63</v>
      </c>
      <c r="I52" s="263" t="str">
        <f>VLOOKUP(F52,'Leistungswerte UHR'!$C$6:$F$68,3,FALSE)</f>
        <v>W5</v>
      </c>
      <c r="J52" s="263">
        <f>VLOOKUP(I52,'Turnus BY'!D$10:E$26,2,FALSE)</f>
        <v>190</v>
      </c>
      <c r="K52" s="127">
        <f>+H52*J52</f>
        <v>11970</v>
      </c>
      <c r="L52" s="266">
        <f>VLOOKUP(F52,'Leistungswerte UHR'!$C$6:$F$68,4,FALSE)</f>
        <v>0</v>
      </c>
      <c r="M52" s="267">
        <f>IF(ISERROR(K52/L52),0,K52/L52)</f>
        <v>0</v>
      </c>
      <c r="N52" s="421">
        <f>'SVS UHR'!$F$77</f>
        <v>0</v>
      </c>
      <c r="O52" s="128">
        <f>IF(ISERROR(H52/L52*N52),0,H52/L52*N52)</f>
        <v>0</v>
      </c>
      <c r="P52" s="128">
        <f>Q52/12</f>
        <v>0</v>
      </c>
      <c r="Q52" s="268">
        <f>+M52*N52</f>
        <v>0</v>
      </c>
    </row>
    <row r="53" spans="1:17" s="269" customFormat="1" ht="19.5" customHeight="1" x14ac:dyDescent="0.3">
      <c r="A53" s="263" t="s">
        <v>402</v>
      </c>
      <c r="B53" s="263" t="s">
        <v>169</v>
      </c>
      <c r="C53" s="264" t="s">
        <v>415</v>
      </c>
      <c r="D53" s="265" t="s">
        <v>414</v>
      </c>
      <c r="E53" s="263" t="s">
        <v>37</v>
      </c>
      <c r="F53" s="263" t="s">
        <v>488</v>
      </c>
      <c r="G53" s="265" t="s">
        <v>547</v>
      </c>
      <c r="H53" s="127">
        <v>65.099999999999994</v>
      </c>
      <c r="I53" s="263" t="str">
        <f>VLOOKUP(F53,'Leistungswerte UHR'!$C$6:$F$68,3,FALSE)</f>
        <v>W5</v>
      </c>
      <c r="J53" s="263">
        <f>VLOOKUP(I53,'Turnus BY'!D$10:E$26,2,FALSE)</f>
        <v>190</v>
      </c>
      <c r="K53" s="127">
        <f t="shared" si="0"/>
        <v>12368.999999999998</v>
      </c>
      <c r="L53" s="266">
        <f>VLOOKUP(F53,'Leistungswerte UHR'!$C$6:$F$68,4,FALSE)</f>
        <v>0</v>
      </c>
      <c r="M53" s="267">
        <f t="shared" si="1"/>
        <v>0</v>
      </c>
      <c r="N53" s="421">
        <f>'SVS UHR'!$F$77</f>
        <v>0</v>
      </c>
      <c r="O53" s="128">
        <f t="shared" si="2"/>
        <v>0</v>
      </c>
      <c r="P53" s="128">
        <f t="shared" si="4"/>
        <v>0</v>
      </c>
      <c r="Q53" s="268">
        <f t="shared" si="3"/>
        <v>0</v>
      </c>
    </row>
    <row r="54" spans="1:17" s="269" customFormat="1" ht="19.5" customHeight="1" x14ac:dyDescent="0.3">
      <c r="A54" s="263" t="s">
        <v>402</v>
      </c>
      <c r="B54" s="263" t="s">
        <v>169</v>
      </c>
      <c r="C54" s="264" t="s">
        <v>416</v>
      </c>
      <c r="D54" s="265" t="s">
        <v>417</v>
      </c>
      <c r="E54" s="263" t="s">
        <v>37</v>
      </c>
      <c r="F54" s="263" t="s">
        <v>488</v>
      </c>
      <c r="G54" s="265" t="s">
        <v>521</v>
      </c>
      <c r="H54" s="127">
        <v>63</v>
      </c>
      <c r="I54" s="263" t="str">
        <f>VLOOKUP(F54,'Leistungswerte UHR'!$C$6:$F$68,3,FALSE)</f>
        <v>W5</v>
      </c>
      <c r="J54" s="263">
        <f>VLOOKUP(I54,'Turnus BY'!D$10:E$26,2,FALSE)</f>
        <v>190</v>
      </c>
      <c r="K54" s="127">
        <f>+H54*J54</f>
        <v>11970</v>
      </c>
      <c r="L54" s="266">
        <f>VLOOKUP(F54,'Leistungswerte UHR'!$C$6:$F$68,4,FALSE)</f>
        <v>0</v>
      </c>
      <c r="M54" s="267">
        <f>IF(ISERROR(K54/L54),0,K54/L54)</f>
        <v>0</v>
      </c>
      <c r="N54" s="421">
        <f>'SVS UHR'!$F$77</f>
        <v>0</v>
      </c>
      <c r="O54" s="128">
        <f>IF(ISERROR(H54/L54*N54),0,H54/L54*N54)</f>
        <v>0</v>
      </c>
      <c r="P54" s="128">
        <f>Q54/12</f>
        <v>0</v>
      </c>
      <c r="Q54" s="268">
        <f>+M54*N54</f>
        <v>0</v>
      </c>
    </row>
    <row r="55" spans="1:17" s="269" customFormat="1" ht="19.5" customHeight="1" x14ac:dyDescent="0.3">
      <c r="A55" s="263" t="s">
        <v>608</v>
      </c>
      <c r="B55" s="263" t="s">
        <v>169</v>
      </c>
      <c r="C55" s="264" t="s">
        <v>418</v>
      </c>
      <c r="D55" s="265" t="s">
        <v>552</v>
      </c>
      <c r="E55" s="263" t="s">
        <v>213</v>
      </c>
      <c r="F55" s="263" t="s">
        <v>491</v>
      </c>
      <c r="G55" s="265" t="s">
        <v>547</v>
      </c>
      <c r="H55" s="127">
        <v>17.05</v>
      </c>
      <c r="I55" s="263" t="str">
        <f>VLOOKUP(F55,'Leistungswerte UHR'!$C$6:$F$68,3,FALSE)</f>
        <v>W1</v>
      </c>
      <c r="J55" s="263">
        <f>VLOOKUP(I55,'Turnus BY'!D$10:E$26,2,FALSE)</f>
        <v>38</v>
      </c>
      <c r="K55" s="127">
        <f>+H55*J55</f>
        <v>647.9</v>
      </c>
      <c r="L55" s="266">
        <f>VLOOKUP(F55,'Leistungswerte UHR'!$C$6:$F$68,4,FALSE)</f>
        <v>0</v>
      </c>
      <c r="M55" s="267">
        <f>IF(ISERROR(K55/L55),0,K55/L55)</f>
        <v>0</v>
      </c>
      <c r="N55" s="421">
        <f>'SVS UHR'!$F$77</f>
        <v>0</v>
      </c>
      <c r="O55" s="128">
        <f>IF(ISERROR(H55/L55*N55),0,H55/L55*N55)</f>
        <v>0</v>
      </c>
      <c r="P55" s="128">
        <f>Q55/12</f>
        <v>0</v>
      </c>
      <c r="Q55" s="268">
        <f>+M55*N55</f>
        <v>0</v>
      </c>
    </row>
    <row r="56" spans="1:17" s="269" customFormat="1" ht="19.5" customHeight="1" x14ac:dyDescent="0.3">
      <c r="A56" s="263" t="s">
        <v>402</v>
      </c>
      <c r="B56" s="263" t="s">
        <v>169</v>
      </c>
      <c r="C56" s="264" t="s">
        <v>420</v>
      </c>
      <c r="D56" s="265" t="s">
        <v>511</v>
      </c>
      <c r="E56" s="263" t="s">
        <v>213</v>
      </c>
      <c r="F56" s="263" t="s">
        <v>491</v>
      </c>
      <c r="G56" s="265" t="s">
        <v>547</v>
      </c>
      <c r="H56" s="127">
        <v>95.05</v>
      </c>
      <c r="I56" s="263" t="str">
        <f>VLOOKUP(F56,'Leistungswerte UHR'!$C$6:$F$68,3,FALSE)</f>
        <v>W1</v>
      </c>
      <c r="J56" s="263">
        <f>VLOOKUP(I56,'Turnus BY'!D$10:E$26,2,FALSE)</f>
        <v>38</v>
      </c>
      <c r="K56" s="127">
        <f t="shared" ref="K56" si="15">+H56*J56</f>
        <v>3611.9</v>
      </c>
      <c r="L56" s="266">
        <f>VLOOKUP(F56,'Leistungswerte UHR'!$C$6:$F$68,4,FALSE)</f>
        <v>0</v>
      </c>
      <c r="M56" s="267">
        <f t="shared" ref="M56" si="16">IF(ISERROR(K56/L56),0,K56/L56)</f>
        <v>0</v>
      </c>
      <c r="N56" s="421">
        <f>'SVS UHR'!$F$77</f>
        <v>0</v>
      </c>
      <c r="O56" s="128">
        <f t="shared" ref="O56" si="17">IF(ISERROR(H56/L56*N56),0,H56/L56*N56)</f>
        <v>0</v>
      </c>
      <c r="P56" s="128">
        <f t="shared" ref="P56" si="18">Q56/12</f>
        <v>0</v>
      </c>
      <c r="Q56" s="268">
        <f t="shared" ref="Q56" si="19">+M56*N56</f>
        <v>0</v>
      </c>
    </row>
    <row r="57" spans="1:17" s="269" customFormat="1" ht="19.5" customHeight="1" x14ac:dyDescent="0.3">
      <c r="A57" s="263" t="s">
        <v>402</v>
      </c>
      <c r="B57" s="263" t="s">
        <v>169</v>
      </c>
      <c r="C57" s="264" t="s">
        <v>422</v>
      </c>
      <c r="D57" s="265" t="s">
        <v>511</v>
      </c>
      <c r="E57" s="263" t="s">
        <v>37</v>
      </c>
      <c r="F57" s="263" t="s">
        <v>488</v>
      </c>
      <c r="G57" s="265" t="s">
        <v>547</v>
      </c>
      <c r="H57" s="127">
        <v>40.450000000000003</v>
      </c>
      <c r="I57" s="263" t="str">
        <f>VLOOKUP(F57,'Leistungswerte UHR'!$C$6:$F$68,3,FALSE)</f>
        <v>W5</v>
      </c>
      <c r="J57" s="263">
        <f>VLOOKUP(I57,'Turnus BY'!D$10:E$26,2,FALSE)</f>
        <v>190</v>
      </c>
      <c r="K57" s="127">
        <f>+H57*J57</f>
        <v>7685.5000000000009</v>
      </c>
      <c r="L57" s="266">
        <f>VLOOKUP(F57,'Leistungswerte UHR'!$C$6:$F$68,4,FALSE)</f>
        <v>0</v>
      </c>
      <c r="M57" s="267">
        <f>IF(ISERROR(K57/L57),0,K57/L57)</f>
        <v>0</v>
      </c>
      <c r="N57" s="421">
        <f>'SVS UHR'!$F$77</f>
        <v>0</v>
      </c>
      <c r="O57" s="128">
        <f>IF(ISERROR(H57/L57*N57),0,H57/L57*N57)</f>
        <v>0</v>
      </c>
      <c r="P57" s="128">
        <f>Q57/12</f>
        <v>0</v>
      </c>
      <c r="Q57" s="268">
        <f>+M57*N57</f>
        <v>0</v>
      </c>
    </row>
    <row r="58" spans="1:17" s="269" customFormat="1" ht="19.5" customHeight="1" x14ac:dyDescent="0.3">
      <c r="A58" s="263" t="s">
        <v>608</v>
      </c>
      <c r="B58" s="263" t="s">
        <v>169</v>
      </c>
      <c r="C58" s="264" t="s">
        <v>421</v>
      </c>
      <c r="D58" s="265" t="s">
        <v>559</v>
      </c>
      <c r="E58" s="263" t="s">
        <v>37</v>
      </c>
      <c r="F58" s="263" t="s">
        <v>488</v>
      </c>
      <c r="G58" s="265" t="s">
        <v>547</v>
      </c>
      <c r="H58" s="127">
        <v>71.45</v>
      </c>
      <c r="I58" s="263" t="str">
        <f>VLOOKUP(F58,'Leistungswerte UHR'!$C$6:$F$68,3,FALSE)</f>
        <v>W5</v>
      </c>
      <c r="J58" s="263">
        <f>VLOOKUP(I58,'Turnus BY'!D$10:E$26,2,FALSE)</f>
        <v>190</v>
      </c>
      <c r="K58" s="127">
        <f t="shared" ref="K58" si="20">+H58*J58</f>
        <v>13575.5</v>
      </c>
      <c r="L58" s="266">
        <f>VLOOKUP(F58,'Leistungswerte UHR'!$C$6:$F$68,4,FALSE)</f>
        <v>0</v>
      </c>
      <c r="M58" s="267">
        <f t="shared" ref="M58" si="21">IF(ISERROR(K58/L58),0,K58/L58)</f>
        <v>0</v>
      </c>
      <c r="N58" s="421">
        <f>'SVS UHR'!$F$77</f>
        <v>0</v>
      </c>
      <c r="O58" s="128">
        <f t="shared" ref="O58" si="22">IF(ISERROR(H58/L58*N58),0,H58/L58*N58)</f>
        <v>0</v>
      </c>
      <c r="P58" s="128">
        <f t="shared" ref="P58" si="23">Q58/12</f>
        <v>0</v>
      </c>
      <c r="Q58" s="268">
        <f t="shared" ref="Q58" si="24">+M58*N58</f>
        <v>0</v>
      </c>
    </row>
    <row r="59" spans="1:17" s="269" customFormat="1" ht="19.5" customHeight="1" x14ac:dyDescent="0.3">
      <c r="A59" s="263" t="s">
        <v>608</v>
      </c>
      <c r="B59" s="263" t="s">
        <v>169</v>
      </c>
      <c r="C59" s="264"/>
      <c r="D59" s="265" t="s">
        <v>650</v>
      </c>
      <c r="E59" s="263" t="s">
        <v>28</v>
      </c>
      <c r="F59" s="263" t="s">
        <v>837</v>
      </c>
      <c r="G59" s="265" t="s">
        <v>224</v>
      </c>
      <c r="H59" s="127">
        <v>7.29</v>
      </c>
      <c r="I59" s="263" t="str">
        <f>VLOOKUP(F59,'Leistungswerte UHR'!$C$6:$F$68,3,FALSE)</f>
        <v>W3</v>
      </c>
      <c r="J59" s="263">
        <f>VLOOKUP(I59,'Turnus BY'!D$10:E$26,2,FALSE)</f>
        <v>114</v>
      </c>
      <c r="K59" s="127">
        <f t="shared" si="0"/>
        <v>831.06000000000006</v>
      </c>
      <c r="L59" s="266">
        <f>VLOOKUP(F59,'Leistungswerte UHR'!$C$6:$F$68,4,FALSE)</f>
        <v>0</v>
      </c>
      <c r="M59" s="267">
        <f t="shared" si="1"/>
        <v>0</v>
      </c>
      <c r="N59" s="421">
        <f>'SVS UHR'!$F$77</f>
        <v>0</v>
      </c>
      <c r="O59" s="128">
        <f t="shared" si="2"/>
        <v>0</v>
      </c>
      <c r="P59" s="128">
        <f t="shared" si="4"/>
        <v>0</v>
      </c>
      <c r="Q59" s="268">
        <f t="shared" si="3"/>
        <v>0</v>
      </c>
    </row>
    <row r="60" spans="1:17" s="269" customFormat="1" ht="19.5" customHeight="1" x14ac:dyDescent="0.3">
      <c r="A60" s="263" t="s">
        <v>608</v>
      </c>
      <c r="B60" s="263" t="s">
        <v>169</v>
      </c>
      <c r="C60" s="264"/>
      <c r="D60" s="265" t="s">
        <v>554</v>
      </c>
      <c r="E60" s="263" t="s">
        <v>35</v>
      </c>
      <c r="F60" s="263" t="s">
        <v>838</v>
      </c>
      <c r="G60" s="265" t="s">
        <v>521</v>
      </c>
      <c r="H60" s="127">
        <v>23.96</v>
      </c>
      <c r="I60" s="263" t="str">
        <f>VLOOKUP(F60,'Leistungswerte UHR'!$C$6:$F$68,3,FALSE)</f>
        <v>W3</v>
      </c>
      <c r="J60" s="263">
        <f>VLOOKUP(I60,'Turnus BY'!D$10:E$26,2,FALSE)</f>
        <v>114</v>
      </c>
      <c r="K60" s="127">
        <f t="shared" si="0"/>
        <v>2731.44</v>
      </c>
      <c r="L60" s="266">
        <f>VLOOKUP(F60,'Leistungswerte UHR'!$C$6:$F$68,4,FALSE)</f>
        <v>0</v>
      </c>
      <c r="M60" s="267">
        <f t="shared" si="1"/>
        <v>0</v>
      </c>
      <c r="N60" s="421">
        <f>'SVS UHR'!$F$77</f>
        <v>0</v>
      </c>
      <c r="O60" s="128">
        <f t="shared" si="2"/>
        <v>0</v>
      </c>
      <c r="P60" s="128">
        <f t="shared" si="4"/>
        <v>0</v>
      </c>
      <c r="Q60" s="268">
        <f t="shared" si="3"/>
        <v>0</v>
      </c>
    </row>
    <row r="61" spans="1:17" s="269" customFormat="1" ht="19.5" customHeight="1" x14ac:dyDescent="0.3">
      <c r="A61" s="263" t="s">
        <v>402</v>
      </c>
      <c r="B61" s="263" t="s">
        <v>169</v>
      </c>
      <c r="C61" s="264" t="s">
        <v>549</v>
      </c>
      <c r="D61" s="265" t="s">
        <v>510</v>
      </c>
      <c r="E61" s="263" t="s">
        <v>37</v>
      </c>
      <c r="F61" s="263" t="s">
        <v>488</v>
      </c>
      <c r="G61" s="265" t="s">
        <v>547</v>
      </c>
      <c r="H61" s="127">
        <v>75</v>
      </c>
      <c r="I61" s="263" t="str">
        <f>VLOOKUP(F61,'Leistungswerte UHR'!$C$6:$F$68,3,FALSE)</f>
        <v>W5</v>
      </c>
      <c r="J61" s="263">
        <f>VLOOKUP(I61,'Turnus BY'!D$10:E$26,2,FALSE)</f>
        <v>190</v>
      </c>
      <c r="K61" s="127">
        <f t="shared" si="0"/>
        <v>14250</v>
      </c>
      <c r="L61" s="266">
        <f>VLOOKUP(F61,'Leistungswerte UHR'!$C$6:$F$68,4,FALSE)</f>
        <v>0</v>
      </c>
      <c r="M61" s="267">
        <f t="shared" si="1"/>
        <v>0</v>
      </c>
      <c r="N61" s="421">
        <f>'SVS UHR'!$F$77</f>
        <v>0</v>
      </c>
      <c r="O61" s="128">
        <f t="shared" si="2"/>
        <v>0</v>
      </c>
      <c r="P61" s="128">
        <f t="shared" si="4"/>
        <v>0</v>
      </c>
      <c r="Q61" s="268">
        <f t="shared" si="3"/>
        <v>0</v>
      </c>
    </row>
    <row r="62" spans="1:17" s="269" customFormat="1" ht="19.5" customHeight="1" x14ac:dyDescent="0.3">
      <c r="A62" s="263" t="s">
        <v>402</v>
      </c>
      <c r="B62" s="263" t="s">
        <v>169</v>
      </c>
      <c r="C62" s="264" t="s">
        <v>548</v>
      </c>
      <c r="D62" s="265" t="s">
        <v>307</v>
      </c>
      <c r="E62" s="263" t="s">
        <v>37</v>
      </c>
      <c r="F62" s="263" t="s">
        <v>839</v>
      </c>
      <c r="G62" s="265" t="s">
        <v>521</v>
      </c>
      <c r="H62" s="127">
        <v>66.5</v>
      </c>
      <c r="I62" s="263" t="str">
        <f>VLOOKUP(F62,'Leistungswerte UHR'!$C$6:$F$68,3,FALSE)</f>
        <v>W3</v>
      </c>
      <c r="J62" s="263">
        <f>VLOOKUP(I62,'Turnus BY'!D$10:E$26,2,FALSE)</f>
        <v>114</v>
      </c>
      <c r="K62" s="127">
        <f t="shared" si="0"/>
        <v>7581</v>
      </c>
      <c r="L62" s="266">
        <f>VLOOKUP(F62,'Leistungswerte UHR'!$C$6:$F$68,4,FALSE)</f>
        <v>0</v>
      </c>
      <c r="M62" s="267">
        <f t="shared" si="1"/>
        <v>0</v>
      </c>
      <c r="N62" s="421">
        <f>'SVS UHR'!$F$77</f>
        <v>0</v>
      </c>
      <c r="O62" s="128">
        <f t="shared" si="2"/>
        <v>0</v>
      </c>
      <c r="P62" s="128">
        <f t="shared" si="4"/>
        <v>0</v>
      </c>
      <c r="Q62" s="268">
        <f t="shared" si="3"/>
        <v>0</v>
      </c>
    </row>
    <row r="63" spans="1:17" s="269" customFormat="1" ht="19.5" customHeight="1" x14ac:dyDescent="0.3">
      <c r="A63" s="263" t="s">
        <v>402</v>
      </c>
      <c r="B63" s="263" t="s">
        <v>169</v>
      </c>
      <c r="C63" s="264" t="s">
        <v>550</v>
      </c>
      <c r="D63" s="265" t="s">
        <v>307</v>
      </c>
      <c r="E63" s="263" t="s">
        <v>37</v>
      </c>
      <c r="F63" s="263" t="s">
        <v>839</v>
      </c>
      <c r="G63" s="265" t="s">
        <v>521</v>
      </c>
      <c r="H63" s="127">
        <v>56.05</v>
      </c>
      <c r="I63" s="263" t="str">
        <f>VLOOKUP(F63,'Leistungswerte UHR'!$C$6:$F$68,3,FALSE)</f>
        <v>W3</v>
      </c>
      <c r="J63" s="263">
        <f>VLOOKUP(I63,'Turnus BY'!D$10:E$26,2,FALSE)</f>
        <v>114</v>
      </c>
      <c r="K63" s="127">
        <f t="shared" si="0"/>
        <v>6389.7</v>
      </c>
      <c r="L63" s="266">
        <f>VLOOKUP(F63,'Leistungswerte UHR'!$C$6:$F$68,4,FALSE)</f>
        <v>0</v>
      </c>
      <c r="M63" s="267">
        <f t="shared" si="1"/>
        <v>0</v>
      </c>
      <c r="N63" s="421">
        <f>'SVS UHR'!$F$77</f>
        <v>0</v>
      </c>
      <c r="O63" s="128">
        <f t="shared" si="2"/>
        <v>0</v>
      </c>
      <c r="P63" s="128">
        <f t="shared" si="4"/>
        <v>0</v>
      </c>
      <c r="Q63" s="268">
        <f t="shared" si="3"/>
        <v>0</v>
      </c>
    </row>
    <row r="64" spans="1:17" s="269" customFormat="1" ht="19.5" customHeight="1" x14ac:dyDescent="0.3">
      <c r="A64" s="263" t="s">
        <v>402</v>
      </c>
      <c r="B64" s="263" t="s">
        <v>169</v>
      </c>
      <c r="C64" s="264" t="s">
        <v>551</v>
      </c>
      <c r="D64" s="265" t="s">
        <v>230</v>
      </c>
      <c r="E64" s="263" t="s">
        <v>33</v>
      </c>
      <c r="F64" s="263" t="s">
        <v>745</v>
      </c>
      <c r="G64" s="265" t="s">
        <v>521</v>
      </c>
      <c r="H64" s="127">
        <v>21.5</v>
      </c>
      <c r="I64" s="263" t="str">
        <f>VLOOKUP(F64,'Leistungswerte UHR'!$C$6:$F$68,3,FALSE)</f>
        <v>W1</v>
      </c>
      <c r="J64" s="263">
        <f>VLOOKUP(I64,'Turnus BY'!D$10:E$26,2,FALSE)</f>
        <v>38</v>
      </c>
      <c r="K64" s="127">
        <f t="shared" si="0"/>
        <v>817</v>
      </c>
      <c r="L64" s="266">
        <f>VLOOKUP(F64,'Leistungswerte UHR'!$C$6:$F$68,4,FALSE)</f>
        <v>0</v>
      </c>
      <c r="M64" s="267">
        <f t="shared" si="1"/>
        <v>0</v>
      </c>
      <c r="N64" s="421">
        <f>'SVS UHR'!$F$77</f>
        <v>0</v>
      </c>
      <c r="O64" s="128">
        <f t="shared" si="2"/>
        <v>0</v>
      </c>
      <c r="P64" s="128">
        <f t="shared" si="4"/>
        <v>0</v>
      </c>
      <c r="Q64" s="268">
        <f t="shared" si="3"/>
        <v>0</v>
      </c>
    </row>
    <row r="65" spans="1:17" s="269" customFormat="1" ht="19.5" customHeight="1" x14ac:dyDescent="0.3">
      <c r="A65" s="263" t="s">
        <v>402</v>
      </c>
      <c r="B65" s="263" t="s">
        <v>169</v>
      </c>
      <c r="C65" s="264"/>
      <c r="D65" s="265" t="s">
        <v>168</v>
      </c>
      <c r="E65" s="263" t="s">
        <v>29</v>
      </c>
      <c r="F65" s="263" t="s">
        <v>840</v>
      </c>
      <c r="G65" s="265" t="s">
        <v>675</v>
      </c>
      <c r="H65" s="127">
        <v>182.37</v>
      </c>
      <c r="I65" s="263" t="str">
        <f>VLOOKUP(F65,'Leistungswerte UHR'!$C$6:$F$68,3,FALSE)</f>
        <v>W3</v>
      </c>
      <c r="J65" s="263">
        <f>VLOOKUP(I65,'Turnus BY'!D$10:E$26,2,FALSE)</f>
        <v>114</v>
      </c>
      <c r="K65" s="127">
        <f t="shared" si="0"/>
        <v>20790.18</v>
      </c>
      <c r="L65" s="266">
        <f>VLOOKUP(F65,'Leistungswerte UHR'!$C$6:$F$68,4,FALSE)</f>
        <v>0</v>
      </c>
      <c r="M65" s="267">
        <f t="shared" si="1"/>
        <v>0</v>
      </c>
      <c r="N65" s="421">
        <f>'SVS UHR'!$F$77</f>
        <v>0</v>
      </c>
      <c r="O65" s="128">
        <f t="shared" si="2"/>
        <v>0</v>
      </c>
      <c r="P65" s="128">
        <f t="shared" si="4"/>
        <v>0</v>
      </c>
      <c r="Q65" s="268">
        <f t="shared" si="3"/>
        <v>0</v>
      </c>
    </row>
    <row r="66" spans="1:17" s="269" customFormat="1" ht="19.5" customHeight="1" x14ac:dyDescent="0.3">
      <c r="A66" s="263" t="s">
        <v>402</v>
      </c>
      <c r="B66" s="263" t="s">
        <v>169</v>
      </c>
      <c r="C66" s="264"/>
      <c r="D66" s="265" t="s">
        <v>555</v>
      </c>
      <c r="E66" s="263" t="s">
        <v>35</v>
      </c>
      <c r="F66" s="263" t="s">
        <v>838</v>
      </c>
      <c r="G66" s="265" t="s">
        <v>200</v>
      </c>
      <c r="H66" s="127">
        <v>40.200000000000003</v>
      </c>
      <c r="I66" s="263" t="str">
        <f>VLOOKUP(F66,'Leistungswerte UHR'!$C$6:$F$68,3,FALSE)</f>
        <v>W3</v>
      </c>
      <c r="J66" s="263">
        <f>VLOOKUP(I66,'Turnus BY'!D$10:E$26,2,FALSE)</f>
        <v>114</v>
      </c>
      <c r="K66" s="127">
        <f t="shared" si="0"/>
        <v>4582.8</v>
      </c>
      <c r="L66" s="266">
        <f>VLOOKUP(F66,'Leistungswerte UHR'!$C$6:$F$68,4,FALSE)</f>
        <v>0</v>
      </c>
      <c r="M66" s="267">
        <f t="shared" si="1"/>
        <v>0</v>
      </c>
      <c r="N66" s="421">
        <f>'SVS UHR'!$F$77</f>
        <v>0</v>
      </c>
      <c r="O66" s="128">
        <f t="shared" si="2"/>
        <v>0</v>
      </c>
      <c r="P66" s="128">
        <f t="shared" si="4"/>
        <v>0</v>
      </c>
      <c r="Q66" s="268">
        <f t="shared" si="3"/>
        <v>0</v>
      </c>
    </row>
    <row r="67" spans="1:17" s="269" customFormat="1" ht="19.5" customHeight="1" x14ac:dyDescent="0.3">
      <c r="A67" s="263" t="s">
        <v>402</v>
      </c>
      <c r="B67" s="263" t="s">
        <v>169</v>
      </c>
      <c r="C67" s="264" t="s">
        <v>646</v>
      </c>
      <c r="D67" s="265" t="s">
        <v>707</v>
      </c>
      <c r="E67" s="263" t="s">
        <v>34</v>
      </c>
      <c r="F67" s="263" t="s">
        <v>496</v>
      </c>
      <c r="G67" s="265" t="s">
        <v>226</v>
      </c>
      <c r="H67" s="127">
        <v>21.95</v>
      </c>
      <c r="I67" s="263" t="str">
        <f>VLOOKUP(F67,'Leistungswerte UHR'!$C$6:$F$68,3,FALSE)</f>
        <v>W5</v>
      </c>
      <c r="J67" s="263">
        <f>VLOOKUP(I67,'Turnus BY'!D$10:E$26,2,FALSE)</f>
        <v>190</v>
      </c>
      <c r="K67" s="127">
        <f t="shared" si="0"/>
        <v>4170.5</v>
      </c>
      <c r="L67" s="266">
        <f>VLOOKUP(F67,'Leistungswerte UHR'!$C$6:$F$68,4,FALSE)</f>
        <v>0</v>
      </c>
      <c r="M67" s="267">
        <f t="shared" si="1"/>
        <v>0</v>
      </c>
      <c r="N67" s="421">
        <f>'SVS UHR'!$F$77</f>
        <v>0</v>
      </c>
      <c r="O67" s="128">
        <f t="shared" si="2"/>
        <v>0</v>
      </c>
      <c r="P67" s="128">
        <f t="shared" si="4"/>
        <v>0</v>
      </c>
      <c r="Q67" s="268">
        <f t="shared" si="3"/>
        <v>0</v>
      </c>
    </row>
    <row r="68" spans="1:17" s="269" customFormat="1" ht="19.5" customHeight="1" x14ac:dyDescent="0.3">
      <c r="A68" s="263" t="s">
        <v>402</v>
      </c>
      <c r="B68" s="263" t="s">
        <v>169</v>
      </c>
      <c r="C68" s="264" t="s">
        <v>647</v>
      </c>
      <c r="D68" s="265" t="s">
        <v>708</v>
      </c>
      <c r="E68" s="263" t="s">
        <v>34</v>
      </c>
      <c r="F68" s="263" t="s">
        <v>496</v>
      </c>
      <c r="G68" s="265" t="s">
        <v>226</v>
      </c>
      <c r="H68" s="127">
        <v>24.05</v>
      </c>
      <c r="I68" s="263" t="str">
        <f>VLOOKUP(F68,'Leistungswerte UHR'!$C$6:$F$68,3,FALSE)</f>
        <v>W5</v>
      </c>
      <c r="J68" s="263">
        <f>VLOOKUP(I68,'Turnus BY'!D$10:E$26,2,FALSE)</f>
        <v>190</v>
      </c>
      <c r="K68" s="127">
        <f t="shared" si="0"/>
        <v>4569.5</v>
      </c>
      <c r="L68" s="266">
        <f>VLOOKUP(F68,'Leistungswerte UHR'!$C$6:$F$68,4,FALSE)</f>
        <v>0</v>
      </c>
      <c r="M68" s="267">
        <f t="shared" si="1"/>
        <v>0</v>
      </c>
      <c r="N68" s="421">
        <f>'SVS UHR'!$F$77</f>
        <v>0</v>
      </c>
      <c r="O68" s="128">
        <f t="shared" si="2"/>
        <v>0</v>
      </c>
      <c r="P68" s="128">
        <f t="shared" si="4"/>
        <v>0</v>
      </c>
      <c r="Q68" s="268">
        <f t="shared" si="3"/>
        <v>0</v>
      </c>
    </row>
    <row r="69" spans="1:17" s="269" customFormat="1" ht="19.5" customHeight="1" x14ac:dyDescent="0.3">
      <c r="A69" s="263" t="s">
        <v>402</v>
      </c>
      <c r="B69" s="263" t="s">
        <v>169</v>
      </c>
      <c r="C69" s="264"/>
      <c r="D69" s="265" t="s">
        <v>556</v>
      </c>
      <c r="E69" s="263" t="s">
        <v>38</v>
      </c>
      <c r="F69" s="263" t="s">
        <v>492</v>
      </c>
      <c r="G69" s="265" t="s">
        <v>764</v>
      </c>
      <c r="H69" s="127">
        <v>198.81</v>
      </c>
      <c r="I69" s="263" t="str">
        <f>VLOOKUP(F69,'Leistungswerte UHR'!$C$6:$F$68,3,FALSE)</f>
        <v>kR</v>
      </c>
      <c r="J69" s="263">
        <f>VLOOKUP(I69,'Turnus BY'!D$10:E$26,2,FALSE)</f>
        <v>0</v>
      </c>
      <c r="K69" s="127">
        <f t="shared" si="0"/>
        <v>0</v>
      </c>
      <c r="L69" s="266">
        <f>VLOOKUP(F69,'Leistungswerte UHR'!$C$6:$F$68,4,FALSE)</f>
        <v>0</v>
      </c>
      <c r="M69" s="267">
        <f t="shared" si="1"/>
        <v>0</v>
      </c>
      <c r="N69" s="421">
        <f>'SVS UHR'!$F$77</f>
        <v>0</v>
      </c>
      <c r="O69" s="128">
        <f t="shared" si="2"/>
        <v>0</v>
      </c>
      <c r="P69" s="128">
        <f t="shared" si="4"/>
        <v>0</v>
      </c>
      <c r="Q69" s="268">
        <f t="shared" si="3"/>
        <v>0</v>
      </c>
    </row>
    <row r="70" spans="1:17" s="269" customFormat="1" ht="19.5" customHeight="1" x14ac:dyDescent="0.3">
      <c r="A70" s="263" t="s">
        <v>402</v>
      </c>
      <c r="B70" s="263" t="s">
        <v>169</v>
      </c>
      <c r="C70" s="264" t="s">
        <v>26</v>
      </c>
      <c r="D70" s="265" t="s">
        <v>715</v>
      </c>
      <c r="E70" s="263" t="s">
        <v>32</v>
      </c>
      <c r="F70" s="263" t="s">
        <v>677</v>
      </c>
      <c r="G70" s="265" t="s">
        <v>200</v>
      </c>
      <c r="H70" s="127">
        <v>35.85</v>
      </c>
      <c r="I70" s="263" t="str">
        <f>VLOOKUP(F70,'Leistungswerte UHR'!$C$6:$F$68,3,FALSE)</f>
        <v>W2</v>
      </c>
      <c r="J70" s="263">
        <f>VLOOKUP(I70,'Turnus BY'!D$10:E$26,2,FALSE)</f>
        <v>76</v>
      </c>
      <c r="K70" s="127">
        <f t="shared" si="0"/>
        <v>2724.6</v>
      </c>
      <c r="L70" s="266">
        <f>VLOOKUP(F70,'Leistungswerte UHR'!$C$6:$F$68,4,FALSE)</f>
        <v>0</v>
      </c>
      <c r="M70" s="267">
        <f t="shared" si="1"/>
        <v>0</v>
      </c>
      <c r="N70" s="421">
        <f>'SVS UHR'!$F$77</f>
        <v>0</v>
      </c>
      <c r="O70" s="128">
        <f t="shared" si="2"/>
        <v>0</v>
      </c>
      <c r="P70" s="128">
        <f t="shared" si="4"/>
        <v>0</v>
      </c>
      <c r="Q70" s="268">
        <f t="shared" si="3"/>
        <v>0</v>
      </c>
    </row>
    <row r="71" spans="1:17" s="269" customFormat="1" ht="19.5" customHeight="1" x14ac:dyDescent="0.3">
      <c r="A71" s="263" t="s">
        <v>402</v>
      </c>
      <c r="B71" s="263" t="s">
        <v>169</v>
      </c>
      <c r="C71" s="264" t="s">
        <v>26</v>
      </c>
      <c r="D71" s="265" t="s">
        <v>509</v>
      </c>
      <c r="E71" s="263" t="s">
        <v>28</v>
      </c>
      <c r="F71" s="263" t="s">
        <v>498</v>
      </c>
      <c r="G71" s="265" t="s">
        <v>524</v>
      </c>
      <c r="H71" s="127">
        <v>12.16</v>
      </c>
      <c r="I71" s="263" t="str">
        <f>VLOOKUP(F71,'Leistungswerte UHR'!$C$6:$F$68,3,FALSE)</f>
        <v>W5</v>
      </c>
      <c r="J71" s="263">
        <f>VLOOKUP(I71,'Turnus BY'!D$10:E$26,2,FALSE)</f>
        <v>190</v>
      </c>
      <c r="K71" s="127">
        <f t="shared" si="0"/>
        <v>2310.4</v>
      </c>
      <c r="L71" s="266">
        <f>VLOOKUP(F71,'Leistungswerte UHR'!$C$6:$F$68,4,FALSE)</f>
        <v>0</v>
      </c>
      <c r="M71" s="267">
        <f t="shared" si="1"/>
        <v>0</v>
      </c>
      <c r="N71" s="421">
        <f>'SVS UHR'!$F$77</f>
        <v>0</v>
      </c>
      <c r="O71" s="128">
        <f t="shared" si="2"/>
        <v>0</v>
      </c>
      <c r="P71" s="128">
        <f t="shared" si="4"/>
        <v>0</v>
      </c>
      <c r="Q71" s="268">
        <f t="shared" si="3"/>
        <v>0</v>
      </c>
    </row>
    <row r="72" spans="1:17" s="269" customFormat="1" ht="19.5" customHeight="1" x14ac:dyDescent="0.3">
      <c r="A72" s="263" t="s">
        <v>402</v>
      </c>
      <c r="B72" s="263" t="s">
        <v>169</v>
      </c>
      <c r="C72" s="264" t="s">
        <v>651</v>
      </c>
      <c r="D72" s="265" t="s">
        <v>234</v>
      </c>
      <c r="E72" s="263" t="s">
        <v>37</v>
      </c>
      <c r="F72" s="263" t="s">
        <v>460</v>
      </c>
      <c r="G72" s="265" t="s">
        <v>200</v>
      </c>
      <c r="H72" s="127">
        <v>15.2</v>
      </c>
      <c r="I72" s="263" t="str">
        <f>VLOOKUP(F72,'Leistungswerte UHR'!$C$6:$F$68,3,FALSE)</f>
        <v>W1</v>
      </c>
      <c r="J72" s="263">
        <f>VLOOKUP(I72,'Turnus BY'!D$10:E$26,2,FALSE)</f>
        <v>38</v>
      </c>
      <c r="K72" s="127">
        <f t="shared" si="0"/>
        <v>577.6</v>
      </c>
      <c r="L72" s="266">
        <f>VLOOKUP(F72,'Leistungswerte UHR'!$C$6:$F$68,4,FALSE)</f>
        <v>0</v>
      </c>
      <c r="M72" s="267">
        <f t="shared" si="1"/>
        <v>0</v>
      </c>
      <c r="N72" s="421">
        <f>'SVS UHR'!$F$77</f>
        <v>0</v>
      </c>
      <c r="O72" s="128">
        <f t="shared" si="2"/>
        <v>0</v>
      </c>
      <c r="P72" s="128">
        <f t="shared" si="4"/>
        <v>0</v>
      </c>
      <c r="Q72" s="268">
        <f t="shared" si="3"/>
        <v>0</v>
      </c>
    </row>
    <row r="73" spans="1:17" s="269" customFormat="1" ht="19.5" customHeight="1" x14ac:dyDescent="0.3">
      <c r="A73" s="263" t="s">
        <v>402</v>
      </c>
      <c r="B73" s="263" t="s">
        <v>169</v>
      </c>
      <c r="C73" s="264" t="s">
        <v>26</v>
      </c>
      <c r="D73" s="265" t="s">
        <v>678</v>
      </c>
      <c r="E73" s="263" t="s">
        <v>452</v>
      </c>
      <c r="F73" s="263" t="s">
        <v>841</v>
      </c>
      <c r="G73" s="265" t="s">
        <v>523</v>
      </c>
      <c r="H73" s="127">
        <v>397.57</v>
      </c>
      <c r="I73" s="263" t="str">
        <f>VLOOKUP(F73,'Leistungswerte UHR'!$C$6:$F$68,3,FALSE)</f>
        <v>W3</v>
      </c>
      <c r="J73" s="263">
        <f>VLOOKUP(I73,'Turnus BY'!D$10:E$26,2,FALSE)</f>
        <v>114</v>
      </c>
      <c r="K73" s="127">
        <f t="shared" si="0"/>
        <v>45322.979999999996</v>
      </c>
      <c r="L73" s="266">
        <f>VLOOKUP(F73,'Leistungswerte UHR'!$C$6:$F$68,4,FALSE)</f>
        <v>0</v>
      </c>
      <c r="M73" s="267">
        <f t="shared" si="1"/>
        <v>0</v>
      </c>
      <c r="N73" s="421">
        <f>'SVS UHR'!$F$77</f>
        <v>0</v>
      </c>
      <c r="O73" s="128">
        <f t="shared" si="2"/>
        <v>0</v>
      </c>
      <c r="P73" s="128">
        <f t="shared" si="4"/>
        <v>0</v>
      </c>
      <c r="Q73" s="268">
        <f t="shared" si="3"/>
        <v>0</v>
      </c>
    </row>
    <row r="74" spans="1:17" s="269" customFormat="1" ht="19.5" customHeight="1" x14ac:dyDescent="0.3">
      <c r="A74" s="263" t="s">
        <v>402</v>
      </c>
      <c r="B74" s="263" t="s">
        <v>169</v>
      </c>
      <c r="C74" s="264" t="s">
        <v>26</v>
      </c>
      <c r="D74" s="265" t="s">
        <v>558</v>
      </c>
      <c r="E74" s="263" t="s">
        <v>28</v>
      </c>
      <c r="F74" s="263" t="s">
        <v>837</v>
      </c>
      <c r="G74" s="265" t="s">
        <v>524</v>
      </c>
      <c r="H74" s="127">
        <v>8</v>
      </c>
      <c r="I74" s="263" t="str">
        <f>VLOOKUP(F74,'Leistungswerte UHR'!$C$6:$F$68,3,FALSE)</f>
        <v>W3</v>
      </c>
      <c r="J74" s="263">
        <f>VLOOKUP(I74,'Turnus BY'!D$10:E$26,2,FALSE)</f>
        <v>114</v>
      </c>
      <c r="K74" s="127">
        <f t="shared" si="0"/>
        <v>912</v>
      </c>
      <c r="L74" s="266">
        <f>VLOOKUP(F74,'Leistungswerte UHR'!$C$6:$F$68,4,FALSE)</f>
        <v>0</v>
      </c>
      <c r="M74" s="267">
        <f t="shared" si="1"/>
        <v>0</v>
      </c>
      <c r="N74" s="421">
        <f>'SVS UHR'!$F$77</f>
        <v>0</v>
      </c>
      <c r="O74" s="128">
        <f t="shared" si="2"/>
        <v>0</v>
      </c>
      <c r="P74" s="128">
        <f t="shared" si="4"/>
        <v>0</v>
      </c>
      <c r="Q74" s="268">
        <f t="shared" si="3"/>
        <v>0</v>
      </c>
    </row>
    <row r="75" spans="1:17" s="269" customFormat="1" ht="19.5" customHeight="1" x14ac:dyDescent="0.3">
      <c r="A75" s="263" t="s">
        <v>402</v>
      </c>
      <c r="B75" s="263" t="s">
        <v>169</v>
      </c>
      <c r="C75" s="264" t="s">
        <v>525</v>
      </c>
      <c r="D75" s="265" t="s">
        <v>652</v>
      </c>
      <c r="E75" s="263" t="s">
        <v>37</v>
      </c>
      <c r="F75" s="263" t="s">
        <v>488</v>
      </c>
      <c r="G75" s="265" t="s">
        <v>224</v>
      </c>
      <c r="H75" s="127">
        <v>63.2</v>
      </c>
      <c r="I75" s="263" t="str">
        <f>VLOOKUP(F75,'Leistungswerte UHR'!$C$6:$F$68,3,FALSE)</f>
        <v>W5</v>
      </c>
      <c r="J75" s="263">
        <f>VLOOKUP(I75,'Turnus BY'!D$10:E$26,2,FALSE)</f>
        <v>190</v>
      </c>
      <c r="K75" s="127">
        <f t="shared" ref="K75:K167" si="25">+H75*J75</f>
        <v>12008</v>
      </c>
      <c r="L75" s="266">
        <f>VLOOKUP(F75,'Leistungswerte UHR'!$C$6:$F$68,4,FALSE)</f>
        <v>0</v>
      </c>
      <c r="M75" s="267">
        <f t="shared" ref="M75:M167" si="26">IF(ISERROR(K75/L75),0,K75/L75)</f>
        <v>0</v>
      </c>
      <c r="N75" s="421">
        <f>'SVS UHR'!$F$77</f>
        <v>0</v>
      </c>
      <c r="O75" s="128">
        <f t="shared" ref="O75:O167" si="27">IF(ISERROR(H75/L75*N75),0,H75/L75*N75)</f>
        <v>0</v>
      </c>
      <c r="P75" s="128">
        <f t="shared" si="4"/>
        <v>0</v>
      </c>
      <c r="Q75" s="268">
        <f t="shared" ref="Q75:Q167" si="28">+M75*N75</f>
        <v>0</v>
      </c>
    </row>
    <row r="76" spans="1:17" s="269" customFormat="1" ht="19.5" customHeight="1" x14ac:dyDescent="0.3">
      <c r="A76" s="263" t="s">
        <v>402</v>
      </c>
      <c r="B76" s="263" t="s">
        <v>169</v>
      </c>
      <c r="C76" s="264" t="s">
        <v>526</v>
      </c>
      <c r="D76" s="265" t="s">
        <v>231</v>
      </c>
      <c r="E76" s="263" t="s">
        <v>33</v>
      </c>
      <c r="F76" s="263" t="s">
        <v>745</v>
      </c>
      <c r="G76" s="265" t="s">
        <v>224</v>
      </c>
      <c r="H76" s="127">
        <v>16.149999999999999</v>
      </c>
      <c r="I76" s="263" t="str">
        <f>VLOOKUP(F76,'Leistungswerte UHR'!$C$6:$F$68,3,FALSE)</f>
        <v>W1</v>
      </c>
      <c r="J76" s="263">
        <f>VLOOKUP(I76,'Turnus BY'!D$10:E$26,2,FALSE)</f>
        <v>38</v>
      </c>
      <c r="K76" s="127">
        <f t="shared" si="25"/>
        <v>613.69999999999993</v>
      </c>
      <c r="L76" s="266">
        <f>VLOOKUP(F76,'Leistungswerte UHR'!$C$6:$F$68,4,FALSE)</f>
        <v>0</v>
      </c>
      <c r="M76" s="267">
        <f t="shared" si="26"/>
        <v>0</v>
      </c>
      <c r="N76" s="421">
        <f>'SVS UHR'!$F$77</f>
        <v>0</v>
      </c>
      <c r="O76" s="128">
        <f t="shared" si="27"/>
        <v>0</v>
      </c>
      <c r="P76" s="128">
        <f t="shared" ref="P76:P167" si="29">Q76/12</f>
        <v>0</v>
      </c>
      <c r="Q76" s="268">
        <f t="shared" si="28"/>
        <v>0</v>
      </c>
    </row>
    <row r="77" spans="1:17" s="269" customFormat="1" ht="19.5" customHeight="1" x14ac:dyDescent="0.3">
      <c r="A77" s="263" t="s">
        <v>402</v>
      </c>
      <c r="B77" s="263" t="s">
        <v>169</v>
      </c>
      <c r="C77" s="264" t="s">
        <v>527</v>
      </c>
      <c r="D77" s="265" t="s">
        <v>653</v>
      </c>
      <c r="E77" s="263" t="s">
        <v>37</v>
      </c>
      <c r="F77" s="263" t="s">
        <v>488</v>
      </c>
      <c r="G77" s="265" t="s">
        <v>224</v>
      </c>
      <c r="H77" s="127">
        <v>87.35</v>
      </c>
      <c r="I77" s="263" t="str">
        <f>VLOOKUP(F77,'Leistungswerte UHR'!$C$6:$F$68,3,FALSE)</f>
        <v>W5</v>
      </c>
      <c r="J77" s="263">
        <f>VLOOKUP(I77,'Turnus BY'!D$10:E$26,2,FALSE)</f>
        <v>190</v>
      </c>
      <c r="K77" s="127">
        <f t="shared" si="25"/>
        <v>16596.5</v>
      </c>
      <c r="L77" s="266">
        <f>VLOOKUP(F77,'Leistungswerte UHR'!$C$6:$F$68,4,FALSE)</f>
        <v>0</v>
      </c>
      <c r="M77" s="267">
        <f t="shared" si="26"/>
        <v>0</v>
      </c>
      <c r="N77" s="421">
        <f>'SVS UHR'!$F$77</f>
        <v>0</v>
      </c>
      <c r="O77" s="128">
        <f t="shared" si="27"/>
        <v>0</v>
      </c>
      <c r="P77" s="128">
        <f t="shared" si="29"/>
        <v>0</v>
      </c>
      <c r="Q77" s="268">
        <f t="shared" si="28"/>
        <v>0</v>
      </c>
    </row>
    <row r="78" spans="1:17" s="269" customFormat="1" ht="19.5" customHeight="1" x14ac:dyDescent="0.3">
      <c r="A78" s="263" t="s">
        <v>402</v>
      </c>
      <c r="B78" s="263" t="s">
        <v>169</v>
      </c>
      <c r="C78" s="264" t="s">
        <v>452</v>
      </c>
      <c r="D78" s="265" t="s">
        <v>654</v>
      </c>
      <c r="E78" s="263" t="s">
        <v>35</v>
      </c>
      <c r="F78" s="263" t="s">
        <v>838</v>
      </c>
      <c r="G78" s="265" t="s">
        <v>200</v>
      </c>
      <c r="H78" s="127">
        <v>37.450000000000003</v>
      </c>
      <c r="I78" s="263" t="str">
        <f>VLOOKUP(F78,'Leistungswerte UHR'!$C$6:$F$68,3,FALSE)</f>
        <v>W3</v>
      </c>
      <c r="J78" s="263">
        <f>VLOOKUP(I78,'Turnus BY'!D$10:E$26,2,FALSE)</f>
        <v>114</v>
      </c>
      <c r="K78" s="127">
        <f t="shared" si="25"/>
        <v>4269.3</v>
      </c>
      <c r="L78" s="266">
        <f>VLOOKUP(F78,'Leistungswerte UHR'!$C$6:$F$68,4,FALSE)</f>
        <v>0</v>
      </c>
      <c r="M78" s="267">
        <f t="shared" si="26"/>
        <v>0</v>
      </c>
      <c r="N78" s="421">
        <f>'SVS UHR'!$F$77</f>
        <v>0</v>
      </c>
      <c r="O78" s="128">
        <f t="shared" si="27"/>
        <v>0</v>
      </c>
      <c r="P78" s="128">
        <f t="shared" si="29"/>
        <v>0</v>
      </c>
      <c r="Q78" s="268">
        <f t="shared" si="28"/>
        <v>0</v>
      </c>
    </row>
    <row r="79" spans="1:17" s="269" customFormat="1" ht="19.5" customHeight="1" x14ac:dyDescent="0.3">
      <c r="A79" s="263" t="s">
        <v>402</v>
      </c>
      <c r="B79" s="263" t="s">
        <v>169</v>
      </c>
      <c r="C79" s="264" t="s">
        <v>655</v>
      </c>
      <c r="D79" s="265" t="s">
        <v>335</v>
      </c>
      <c r="E79" s="263" t="s">
        <v>34</v>
      </c>
      <c r="F79" s="263" t="s">
        <v>496</v>
      </c>
      <c r="G79" s="265" t="s">
        <v>226</v>
      </c>
      <c r="H79" s="127">
        <v>20.65</v>
      </c>
      <c r="I79" s="263" t="str">
        <f>VLOOKUP(F79,'Leistungswerte UHR'!$C$6:$F$68,3,FALSE)</f>
        <v>W5</v>
      </c>
      <c r="J79" s="263">
        <f>VLOOKUP(I79,'Turnus BY'!D$10:E$26,2,FALSE)</f>
        <v>190</v>
      </c>
      <c r="K79" s="127">
        <f t="shared" si="25"/>
        <v>3923.4999999999995</v>
      </c>
      <c r="L79" s="266">
        <f>VLOOKUP(F79,'Leistungswerte UHR'!$C$6:$F$68,4,FALSE)</f>
        <v>0</v>
      </c>
      <c r="M79" s="267">
        <f t="shared" si="26"/>
        <v>0</v>
      </c>
      <c r="N79" s="421">
        <f>'SVS UHR'!$F$77</f>
        <v>0</v>
      </c>
      <c r="O79" s="128">
        <f t="shared" si="27"/>
        <v>0</v>
      </c>
      <c r="P79" s="128">
        <f t="shared" si="29"/>
        <v>0</v>
      </c>
      <c r="Q79" s="268">
        <f t="shared" si="28"/>
        <v>0</v>
      </c>
    </row>
    <row r="80" spans="1:17" s="269" customFormat="1" ht="19.5" customHeight="1" x14ac:dyDescent="0.3">
      <c r="A80" s="263" t="s">
        <v>402</v>
      </c>
      <c r="B80" s="263" t="s">
        <v>169</v>
      </c>
      <c r="C80" s="264" t="s">
        <v>656</v>
      </c>
      <c r="D80" s="265" t="s">
        <v>679</v>
      </c>
      <c r="E80" s="263" t="s">
        <v>34</v>
      </c>
      <c r="F80" s="263" t="s">
        <v>496</v>
      </c>
      <c r="G80" s="265" t="s">
        <v>226</v>
      </c>
      <c r="H80" s="127">
        <v>21.75</v>
      </c>
      <c r="I80" s="263" t="str">
        <f>VLOOKUP(F80,'Leistungswerte UHR'!$C$6:$F$68,3,FALSE)</f>
        <v>W5</v>
      </c>
      <c r="J80" s="263">
        <f>VLOOKUP(I80,'Turnus BY'!D$10:E$26,2,FALSE)</f>
        <v>190</v>
      </c>
      <c r="K80" s="127">
        <f t="shared" si="25"/>
        <v>4132.5</v>
      </c>
      <c r="L80" s="266">
        <f>VLOOKUP(F80,'Leistungswerte UHR'!$C$6:$F$68,4,FALSE)</f>
        <v>0</v>
      </c>
      <c r="M80" s="267">
        <f t="shared" si="26"/>
        <v>0</v>
      </c>
      <c r="N80" s="421">
        <f>'SVS UHR'!$F$77</f>
        <v>0</v>
      </c>
      <c r="O80" s="128">
        <f t="shared" si="27"/>
        <v>0</v>
      </c>
      <c r="P80" s="128">
        <f t="shared" si="29"/>
        <v>0</v>
      </c>
      <c r="Q80" s="268">
        <f t="shared" si="28"/>
        <v>0</v>
      </c>
    </row>
    <row r="81" spans="1:17" s="269" customFormat="1" ht="19.5" customHeight="1" x14ac:dyDescent="0.3">
      <c r="A81" s="263" t="s">
        <v>402</v>
      </c>
      <c r="B81" s="263" t="s">
        <v>169</v>
      </c>
      <c r="C81" s="264"/>
      <c r="D81" s="265" t="s">
        <v>336</v>
      </c>
      <c r="E81" s="263" t="s">
        <v>455</v>
      </c>
      <c r="F81" s="263" t="s">
        <v>842</v>
      </c>
      <c r="G81" s="265" t="s">
        <v>521</v>
      </c>
      <c r="H81" s="127">
        <v>2.2000000000000002</v>
      </c>
      <c r="I81" s="263" t="str">
        <f>VLOOKUP(F81,'Leistungswerte UHR'!$C$6:$F$68,3,FALSE)</f>
        <v>W3</v>
      </c>
      <c r="J81" s="263">
        <f>VLOOKUP(I81,'Turnus BY'!D$10:E$26,2,FALSE)</f>
        <v>114</v>
      </c>
      <c r="K81" s="127">
        <f t="shared" si="25"/>
        <v>250.8</v>
      </c>
      <c r="L81" s="266">
        <f>VLOOKUP(F81,'Leistungswerte UHR'!$C$6:$F$68,4,FALSE)</f>
        <v>0</v>
      </c>
      <c r="M81" s="267">
        <f t="shared" si="26"/>
        <v>0</v>
      </c>
      <c r="N81" s="421">
        <f>'SVS UHR'!$F$77</f>
        <v>0</v>
      </c>
      <c r="O81" s="128">
        <f t="shared" si="27"/>
        <v>0</v>
      </c>
      <c r="P81" s="128">
        <f t="shared" si="29"/>
        <v>0</v>
      </c>
      <c r="Q81" s="268">
        <f t="shared" si="28"/>
        <v>0</v>
      </c>
    </row>
    <row r="82" spans="1:17" s="269" customFormat="1" ht="19.5" customHeight="1" x14ac:dyDescent="0.3">
      <c r="A82" s="263" t="s">
        <v>402</v>
      </c>
      <c r="B82" s="263" t="s">
        <v>169</v>
      </c>
      <c r="C82" s="264" t="s">
        <v>541</v>
      </c>
      <c r="D82" s="265" t="s">
        <v>229</v>
      </c>
      <c r="E82" s="263" t="s">
        <v>30</v>
      </c>
      <c r="F82" s="263" t="s">
        <v>490</v>
      </c>
      <c r="G82" s="265" t="s">
        <v>521</v>
      </c>
      <c r="H82" s="127">
        <v>82.15</v>
      </c>
      <c r="I82" s="263" t="str">
        <f>VLOOKUP(F82,'Leistungswerte UHR'!$C$6:$F$68,3,FALSE)</f>
        <v>W5</v>
      </c>
      <c r="J82" s="263">
        <f>VLOOKUP(I82,'Turnus BY'!D$10:E$26,2,FALSE)</f>
        <v>190</v>
      </c>
      <c r="K82" s="127">
        <f>+H82*J82</f>
        <v>15608.500000000002</v>
      </c>
      <c r="L82" s="266">
        <f>VLOOKUP(F82,'Leistungswerte UHR'!$C$6:$F$68,4,FALSE)</f>
        <v>0</v>
      </c>
      <c r="M82" s="267">
        <f>IF(ISERROR(K82/L82),0,K82/L82)</f>
        <v>0</v>
      </c>
      <c r="N82" s="421">
        <f>'SVS UHR'!$F$77</f>
        <v>0</v>
      </c>
      <c r="O82" s="128">
        <f>IF(ISERROR(H82/L82*N82),0,H82/L82*N82)</f>
        <v>0</v>
      </c>
      <c r="P82" s="128">
        <f>Q82/12</f>
        <v>0</v>
      </c>
      <c r="Q82" s="268">
        <f>+M82*N82</f>
        <v>0</v>
      </c>
    </row>
    <row r="83" spans="1:17" s="269" customFormat="1" ht="19.5" customHeight="1" x14ac:dyDescent="0.3">
      <c r="A83" s="263" t="s">
        <v>402</v>
      </c>
      <c r="B83" s="263" t="s">
        <v>169</v>
      </c>
      <c r="C83" s="264" t="s">
        <v>542</v>
      </c>
      <c r="D83" s="265" t="s">
        <v>438</v>
      </c>
      <c r="E83" s="263" t="s">
        <v>36</v>
      </c>
      <c r="F83" s="263" t="s">
        <v>489</v>
      </c>
      <c r="G83" s="265" t="s">
        <v>535</v>
      </c>
      <c r="H83" s="127">
        <v>65.8</v>
      </c>
      <c r="I83" s="263" t="str">
        <f>VLOOKUP(F83,'Leistungswerte UHR'!$C$6:$F$68,3,FALSE)</f>
        <v>W5</v>
      </c>
      <c r="J83" s="263">
        <f>VLOOKUP(I83,'Turnus BY'!D$10:E$26,2,FALSE)</f>
        <v>190</v>
      </c>
      <c r="K83" s="127">
        <f>+H83*J83</f>
        <v>12502</v>
      </c>
      <c r="L83" s="266">
        <f>VLOOKUP(F83,'Leistungswerte UHR'!$C$6:$F$68,4,FALSE)</f>
        <v>0</v>
      </c>
      <c r="M83" s="267">
        <f>IF(ISERROR(K83/L83),0,K83/L83)</f>
        <v>0</v>
      </c>
      <c r="N83" s="421">
        <f>'SVS UHR'!$F$77</f>
        <v>0</v>
      </c>
      <c r="O83" s="128">
        <f>IF(ISERROR(H83/L83*N83),0,H83/L83*N83)</f>
        <v>0</v>
      </c>
      <c r="P83" s="128">
        <f>Q83/12</f>
        <v>0</v>
      </c>
      <c r="Q83" s="268">
        <f>+M83*N83</f>
        <v>0</v>
      </c>
    </row>
    <row r="84" spans="1:17" s="269" customFormat="1" ht="19.5" customHeight="1" x14ac:dyDescent="0.3">
      <c r="A84" s="263" t="s">
        <v>402</v>
      </c>
      <c r="B84" s="263" t="s">
        <v>169</v>
      </c>
      <c r="C84" s="264" t="s">
        <v>528</v>
      </c>
      <c r="D84" s="265" t="s">
        <v>304</v>
      </c>
      <c r="E84" s="263" t="s">
        <v>37</v>
      </c>
      <c r="F84" s="263" t="s">
        <v>488</v>
      </c>
      <c r="G84" s="265" t="s">
        <v>224</v>
      </c>
      <c r="H84" s="127">
        <v>72.849999999999994</v>
      </c>
      <c r="I84" s="263" t="str">
        <f>VLOOKUP(F84,'Leistungswerte UHR'!$C$6:$F$68,3,FALSE)</f>
        <v>W5</v>
      </c>
      <c r="J84" s="263">
        <f>VLOOKUP(I84,'Turnus BY'!D$10:E$26,2,FALSE)</f>
        <v>190</v>
      </c>
      <c r="K84" s="127">
        <f t="shared" si="25"/>
        <v>13841.499999999998</v>
      </c>
      <c r="L84" s="266">
        <f>VLOOKUP(F84,'Leistungswerte UHR'!$C$6:$F$68,4,FALSE)</f>
        <v>0</v>
      </c>
      <c r="M84" s="267">
        <f t="shared" si="26"/>
        <v>0</v>
      </c>
      <c r="N84" s="421">
        <f>'SVS UHR'!$F$77</f>
        <v>0</v>
      </c>
      <c r="O84" s="128">
        <f t="shared" si="27"/>
        <v>0</v>
      </c>
      <c r="P84" s="128">
        <f t="shared" si="29"/>
        <v>0</v>
      </c>
      <c r="Q84" s="268">
        <f t="shared" si="28"/>
        <v>0</v>
      </c>
    </row>
    <row r="85" spans="1:17" s="269" customFormat="1" ht="19.5" customHeight="1" x14ac:dyDescent="0.3">
      <c r="A85" s="263" t="s">
        <v>402</v>
      </c>
      <c r="B85" s="263" t="s">
        <v>169</v>
      </c>
      <c r="C85" s="264" t="s">
        <v>543</v>
      </c>
      <c r="D85" s="265" t="s">
        <v>438</v>
      </c>
      <c r="E85" s="263" t="s">
        <v>36</v>
      </c>
      <c r="F85" s="263" t="s">
        <v>489</v>
      </c>
      <c r="G85" s="265" t="s">
        <v>535</v>
      </c>
      <c r="H85" s="127">
        <v>68.150000000000006</v>
      </c>
      <c r="I85" s="263" t="str">
        <f>VLOOKUP(F85,'Leistungswerte UHR'!$C$6:$F$68,3,FALSE)</f>
        <v>W5</v>
      </c>
      <c r="J85" s="263">
        <f>VLOOKUP(I85,'Turnus BY'!D$10:E$26,2,FALSE)</f>
        <v>190</v>
      </c>
      <c r="K85" s="127">
        <f>+H85*J85</f>
        <v>12948.500000000002</v>
      </c>
      <c r="L85" s="266">
        <f>VLOOKUP(F85,'Leistungswerte UHR'!$C$6:$F$68,4,FALSE)</f>
        <v>0</v>
      </c>
      <c r="M85" s="267">
        <f>IF(ISERROR(K85/L85),0,K85/L85)</f>
        <v>0</v>
      </c>
      <c r="N85" s="421">
        <f>'SVS UHR'!$F$77</f>
        <v>0</v>
      </c>
      <c r="O85" s="128">
        <f>IF(ISERROR(H85/L85*N85),0,H85/L85*N85)</f>
        <v>0</v>
      </c>
      <c r="P85" s="128">
        <f>Q85/12</f>
        <v>0</v>
      </c>
      <c r="Q85" s="268">
        <f>+M85*N85</f>
        <v>0</v>
      </c>
    </row>
    <row r="86" spans="1:17" s="269" customFormat="1" ht="19.5" customHeight="1" x14ac:dyDescent="0.3">
      <c r="A86" s="263" t="s">
        <v>402</v>
      </c>
      <c r="B86" s="263" t="s">
        <v>169</v>
      </c>
      <c r="C86" s="264" t="s">
        <v>680</v>
      </c>
      <c r="D86" s="265" t="s">
        <v>657</v>
      </c>
      <c r="E86" s="263" t="s">
        <v>213</v>
      </c>
      <c r="F86" s="263" t="s">
        <v>491</v>
      </c>
      <c r="G86" s="265" t="s">
        <v>224</v>
      </c>
      <c r="H86" s="127">
        <v>50.3</v>
      </c>
      <c r="I86" s="263" t="str">
        <f>VLOOKUP(F86,'Leistungswerte UHR'!$C$6:$F$68,3,FALSE)</f>
        <v>W1</v>
      </c>
      <c r="J86" s="263">
        <f>VLOOKUP(I86,'Turnus BY'!D$10:E$26,2,FALSE)</f>
        <v>38</v>
      </c>
      <c r="K86" s="127">
        <f t="shared" si="25"/>
        <v>1911.3999999999999</v>
      </c>
      <c r="L86" s="266">
        <f>VLOOKUP(F86,'Leistungswerte UHR'!$C$6:$F$68,4,FALSE)</f>
        <v>0</v>
      </c>
      <c r="M86" s="267">
        <f t="shared" si="26"/>
        <v>0</v>
      </c>
      <c r="N86" s="421">
        <f>'SVS UHR'!$F$77</f>
        <v>0</v>
      </c>
      <c r="O86" s="128">
        <f t="shared" si="27"/>
        <v>0</v>
      </c>
      <c r="P86" s="128">
        <f t="shared" si="29"/>
        <v>0</v>
      </c>
      <c r="Q86" s="268">
        <f t="shared" si="28"/>
        <v>0</v>
      </c>
    </row>
    <row r="87" spans="1:17" s="269" customFormat="1" ht="19.5" customHeight="1" x14ac:dyDescent="0.3">
      <c r="A87" s="263" t="s">
        <v>402</v>
      </c>
      <c r="B87" s="263" t="s">
        <v>169</v>
      </c>
      <c r="C87" s="264" t="s">
        <v>659</v>
      </c>
      <c r="D87" s="265" t="s">
        <v>709</v>
      </c>
      <c r="E87" s="263" t="s">
        <v>37</v>
      </c>
      <c r="F87" s="263" t="s">
        <v>460</v>
      </c>
      <c r="G87" s="265" t="s">
        <v>224</v>
      </c>
      <c r="H87" s="127">
        <v>18</v>
      </c>
      <c r="I87" s="263" t="str">
        <f>VLOOKUP(F87,'Leistungswerte UHR'!$C$6:$F$68,3,FALSE)</f>
        <v>W1</v>
      </c>
      <c r="J87" s="263">
        <f>VLOOKUP(I87,'Turnus BY'!D$10:E$26,2,FALSE)</f>
        <v>38</v>
      </c>
      <c r="K87" s="127">
        <f>+H87*J87</f>
        <v>684</v>
      </c>
      <c r="L87" s="266">
        <f>VLOOKUP(F87,'Leistungswerte UHR'!$C$6:$F$68,4,FALSE)</f>
        <v>0</v>
      </c>
      <c r="M87" s="267">
        <f>IF(ISERROR(K87/L87),0,K87/L87)</f>
        <v>0</v>
      </c>
      <c r="N87" s="421">
        <f>'SVS UHR'!$F$77</f>
        <v>0</v>
      </c>
      <c r="O87" s="128">
        <f>IF(ISERROR(H87/L87*N87),0,H87/L87*N87)</f>
        <v>0</v>
      </c>
      <c r="P87" s="128">
        <f>Q87/12</f>
        <v>0</v>
      </c>
      <c r="Q87" s="268">
        <f>+M87*N87</f>
        <v>0</v>
      </c>
    </row>
    <row r="88" spans="1:17" s="269" customFormat="1" ht="19.5" customHeight="1" x14ac:dyDescent="0.3">
      <c r="A88" s="263" t="s">
        <v>402</v>
      </c>
      <c r="B88" s="263" t="s">
        <v>169</v>
      </c>
      <c r="C88" s="264" t="s">
        <v>529</v>
      </c>
      <c r="D88" s="265" t="s">
        <v>438</v>
      </c>
      <c r="E88" s="263" t="s">
        <v>36</v>
      </c>
      <c r="F88" s="263" t="s">
        <v>489</v>
      </c>
      <c r="G88" s="265" t="s">
        <v>224</v>
      </c>
      <c r="H88" s="127">
        <v>66.7</v>
      </c>
      <c r="I88" s="263" t="str">
        <f>VLOOKUP(F88,'Leistungswerte UHR'!$C$6:$F$68,3,FALSE)</f>
        <v>W5</v>
      </c>
      <c r="J88" s="263">
        <f>VLOOKUP(I88,'Turnus BY'!D$10:E$26,2,FALSE)</f>
        <v>190</v>
      </c>
      <c r="K88" s="127">
        <f t="shared" si="25"/>
        <v>12673</v>
      </c>
      <c r="L88" s="266">
        <f>VLOOKUP(F88,'Leistungswerte UHR'!$C$6:$F$68,4,FALSE)</f>
        <v>0</v>
      </c>
      <c r="M88" s="267">
        <f t="shared" si="26"/>
        <v>0</v>
      </c>
      <c r="N88" s="421">
        <f>'SVS UHR'!$F$77</f>
        <v>0</v>
      </c>
      <c r="O88" s="128">
        <f t="shared" si="27"/>
        <v>0</v>
      </c>
      <c r="P88" s="128">
        <f t="shared" si="29"/>
        <v>0</v>
      </c>
      <c r="Q88" s="268">
        <f t="shared" si="28"/>
        <v>0</v>
      </c>
    </row>
    <row r="89" spans="1:17" s="269" customFormat="1" ht="19.5" customHeight="1" x14ac:dyDescent="0.3">
      <c r="A89" s="263" t="s">
        <v>402</v>
      </c>
      <c r="B89" s="263" t="s">
        <v>169</v>
      </c>
      <c r="C89" s="264"/>
      <c r="D89" s="265" t="s">
        <v>561</v>
      </c>
      <c r="E89" s="263" t="s">
        <v>35</v>
      </c>
      <c r="F89" s="263" t="s">
        <v>838</v>
      </c>
      <c r="G89" s="265" t="s">
        <v>521</v>
      </c>
      <c r="H89" s="127">
        <v>35.479999999999997</v>
      </c>
      <c r="I89" s="263" t="str">
        <f>VLOOKUP(F89,'Leistungswerte UHR'!$C$6:$F$68,3,FALSE)</f>
        <v>W3</v>
      </c>
      <c r="J89" s="263">
        <f>VLOOKUP(I89,'Turnus BY'!D$10:E$26,2,FALSE)</f>
        <v>114</v>
      </c>
      <c r="K89" s="127">
        <f t="shared" si="25"/>
        <v>4044.72</v>
      </c>
      <c r="L89" s="266">
        <f>VLOOKUP(F89,'Leistungswerte UHR'!$C$6:$F$68,4,FALSE)</f>
        <v>0</v>
      </c>
      <c r="M89" s="267">
        <f t="shared" si="26"/>
        <v>0</v>
      </c>
      <c r="N89" s="421">
        <f>'SVS UHR'!$F$77</f>
        <v>0</v>
      </c>
      <c r="O89" s="128">
        <f t="shared" si="27"/>
        <v>0</v>
      </c>
      <c r="P89" s="128">
        <f t="shared" si="29"/>
        <v>0</v>
      </c>
      <c r="Q89" s="268">
        <f t="shared" si="28"/>
        <v>0</v>
      </c>
    </row>
    <row r="90" spans="1:17" s="269" customFormat="1" ht="19.5" customHeight="1" x14ac:dyDescent="0.3">
      <c r="A90" s="263" t="s">
        <v>402</v>
      </c>
      <c r="B90" s="263" t="s">
        <v>169</v>
      </c>
      <c r="C90" s="264" t="s">
        <v>530</v>
      </c>
      <c r="D90" s="265" t="s">
        <v>658</v>
      </c>
      <c r="E90" s="263" t="s">
        <v>37</v>
      </c>
      <c r="F90" s="263" t="s">
        <v>488</v>
      </c>
      <c r="G90" s="265" t="s">
        <v>224</v>
      </c>
      <c r="H90" s="127">
        <v>82.7</v>
      </c>
      <c r="I90" s="263" t="str">
        <f>VLOOKUP(F90,'Leistungswerte UHR'!$C$6:$F$68,3,FALSE)</f>
        <v>W5</v>
      </c>
      <c r="J90" s="263">
        <f>VLOOKUP(I90,'Turnus BY'!D$10:E$26,2,FALSE)</f>
        <v>190</v>
      </c>
      <c r="K90" s="127">
        <f t="shared" si="25"/>
        <v>15713</v>
      </c>
      <c r="L90" s="266">
        <f>VLOOKUP(F90,'Leistungswerte UHR'!$C$6:$F$68,4,FALSE)</f>
        <v>0</v>
      </c>
      <c r="M90" s="267">
        <f t="shared" si="26"/>
        <v>0</v>
      </c>
      <c r="N90" s="421">
        <f>'SVS UHR'!$F$77</f>
        <v>0</v>
      </c>
      <c r="O90" s="128">
        <f t="shared" si="27"/>
        <v>0</v>
      </c>
      <c r="P90" s="128">
        <f t="shared" si="29"/>
        <v>0</v>
      </c>
      <c r="Q90" s="268">
        <f t="shared" si="28"/>
        <v>0</v>
      </c>
    </row>
    <row r="91" spans="1:17" s="269" customFormat="1" ht="19.5" customHeight="1" x14ac:dyDescent="0.3">
      <c r="A91" s="263" t="s">
        <v>402</v>
      </c>
      <c r="B91" s="263" t="s">
        <v>169</v>
      </c>
      <c r="C91" s="264" t="s">
        <v>545</v>
      </c>
      <c r="D91" s="265" t="s">
        <v>681</v>
      </c>
      <c r="E91" s="263" t="s">
        <v>26</v>
      </c>
      <c r="F91" s="263" t="s">
        <v>457</v>
      </c>
      <c r="G91" s="265" t="s">
        <v>535</v>
      </c>
      <c r="H91" s="127">
        <v>41.4</v>
      </c>
      <c r="I91" s="263" t="str">
        <f>VLOOKUP(F91,'Leistungswerte UHR'!$C$6:$F$68,3,FALSE)</f>
        <v>W5</v>
      </c>
      <c r="J91" s="263">
        <f>VLOOKUP(I91,'Turnus BY'!D$10:E$26,2,FALSE)</f>
        <v>190</v>
      </c>
      <c r="K91" s="127">
        <f>+H91*J91</f>
        <v>7866</v>
      </c>
      <c r="L91" s="266">
        <f>VLOOKUP(F91,'Leistungswerte UHR'!$C$6:$F$68,4,FALSE)</f>
        <v>0</v>
      </c>
      <c r="M91" s="267">
        <f>IF(ISERROR(K91/L91),0,K91/L91)</f>
        <v>0</v>
      </c>
      <c r="N91" s="421">
        <f>'SVS UHR'!$F$77</f>
        <v>0</v>
      </c>
      <c r="O91" s="128">
        <f>IF(ISERROR(H91/L91*N91),0,H91/L91*N91)</f>
        <v>0</v>
      </c>
      <c r="P91" s="128">
        <f>Q91/12</f>
        <v>0</v>
      </c>
      <c r="Q91" s="268">
        <f>+M91*N91</f>
        <v>0</v>
      </c>
    </row>
    <row r="92" spans="1:17" s="269" customFormat="1" ht="19.5" customHeight="1" x14ac:dyDescent="0.3">
      <c r="A92" s="263" t="s">
        <v>402</v>
      </c>
      <c r="B92" s="263" t="s">
        <v>169</v>
      </c>
      <c r="C92" s="334" t="s">
        <v>531</v>
      </c>
      <c r="D92" s="265" t="s">
        <v>657</v>
      </c>
      <c r="E92" s="263" t="s">
        <v>213</v>
      </c>
      <c r="F92" s="263" t="s">
        <v>491</v>
      </c>
      <c r="G92" s="265" t="s">
        <v>224</v>
      </c>
      <c r="H92" s="127">
        <v>30.4</v>
      </c>
      <c r="I92" s="263" t="str">
        <f>VLOOKUP(F92,'Leistungswerte UHR'!$C$6:$F$68,3,FALSE)</f>
        <v>W1</v>
      </c>
      <c r="J92" s="263">
        <f>VLOOKUP(I92,'Turnus BY'!D$10:E$26,2,FALSE)</f>
        <v>38</v>
      </c>
      <c r="K92" s="127">
        <f t="shared" si="25"/>
        <v>1155.2</v>
      </c>
      <c r="L92" s="266">
        <f>VLOOKUP(F92,'Leistungswerte UHR'!$C$6:$F$68,4,FALSE)</f>
        <v>0</v>
      </c>
      <c r="M92" s="267">
        <f t="shared" si="26"/>
        <v>0</v>
      </c>
      <c r="N92" s="421">
        <f>'SVS UHR'!$F$77</f>
        <v>0</v>
      </c>
      <c r="O92" s="128">
        <f t="shared" si="27"/>
        <v>0</v>
      </c>
      <c r="P92" s="128">
        <f t="shared" si="29"/>
        <v>0</v>
      </c>
      <c r="Q92" s="268">
        <f t="shared" si="28"/>
        <v>0</v>
      </c>
    </row>
    <row r="93" spans="1:17" s="269" customFormat="1" ht="19.5" customHeight="1" x14ac:dyDescent="0.3">
      <c r="A93" s="263" t="s">
        <v>402</v>
      </c>
      <c r="B93" s="263" t="s">
        <v>169</v>
      </c>
      <c r="C93" s="264" t="s">
        <v>546</v>
      </c>
      <c r="D93" s="265" t="s">
        <v>438</v>
      </c>
      <c r="E93" s="263" t="s">
        <v>36</v>
      </c>
      <c r="F93" s="263" t="s">
        <v>489</v>
      </c>
      <c r="G93" s="265" t="s">
        <v>535</v>
      </c>
      <c r="H93" s="127">
        <v>67.75</v>
      </c>
      <c r="I93" s="263" t="str">
        <f>VLOOKUP(F93,'Leistungswerte UHR'!$C$6:$F$68,3,FALSE)</f>
        <v>W5</v>
      </c>
      <c r="J93" s="263">
        <f>VLOOKUP(I93,'Turnus BY'!D$10:E$26,2,FALSE)</f>
        <v>190</v>
      </c>
      <c r="K93" s="127">
        <f>+H93*J93</f>
        <v>12872.5</v>
      </c>
      <c r="L93" s="266">
        <f>VLOOKUP(F93,'Leistungswerte UHR'!$C$6:$F$68,4,FALSE)</f>
        <v>0</v>
      </c>
      <c r="M93" s="267">
        <f>IF(ISERROR(K93/L93),0,K93/L93)</f>
        <v>0</v>
      </c>
      <c r="N93" s="421">
        <f>'SVS UHR'!$F$77</f>
        <v>0</v>
      </c>
      <c r="O93" s="128">
        <f>IF(ISERROR(H93/L93*N93),0,H93/L93*N93)</f>
        <v>0</v>
      </c>
      <c r="P93" s="128">
        <f>Q93/12</f>
        <v>0</v>
      </c>
      <c r="Q93" s="268">
        <f>+M93*N93</f>
        <v>0</v>
      </c>
    </row>
    <row r="94" spans="1:17" s="269" customFormat="1" ht="19.5" customHeight="1" x14ac:dyDescent="0.3">
      <c r="A94" s="263" t="s">
        <v>402</v>
      </c>
      <c r="B94" s="263" t="s">
        <v>169</v>
      </c>
      <c r="C94" s="264" t="s">
        <v>532</v>
      </c>
      <c r="D94" s="265" t="s">
        <v>658</v>
      </c>
      <c r="E94" s="263" t="s">
        <v>37</v>
      </c>
      <c r="F94" s="263" t="s">
        <v>488</v>
      </c>
      <c r="G94" s="265" t="s">
        <v>224</v>
      </c>
      <c r="H94" s="127">
        <v>73.55</v>
      </c>
      <c r="I94" s="263" t="str">
        <f>VLOOKUP(F94,'Leistungswerte UHR'!$C$6:$F$68,3,FALSE)</f>
        <v>W5</v>
      </c>
      <c r="J94" s="263">
        <f>VLOOKUP(I94,'Turnus BY'!D$10:E$26,2,FALSE)</f>
        <v>190</v>
      </c>
      <c r="K94" s="127">
        <f t="shared" si="25"/>
        <v>13974.5</v>
      </c>
      <c r="L94" s="266">
        <f>VLOOKUP(F94,'Leistungswerte UHR'!$C$6:$F$68,4,FALSE)</f>
        <v>0</v>
      </c>
      <c r="M94" s="267">
        <f t="shared" si="26"/>
        <v>0</v>
      </c>
      <c r="N94" s="421">
        <f>'SVS UHR'!$F$77</f>
        <v>0</v>
      </c>
      <c r="O94" s="128">
        <f t="shared" si="27"/>
        <v>0</v>
      </c>
      <c r="P94" s="128">
        <f t="shared" si="29"/>
        <v>0</v>
      </c>
      <c r="Q94" s="268">
        <f t="shared" si="28"/>
        <v>0</v>
      </c>
    </row>
    <row r="95" spans="1:17" s="269" customFormat="1" ht="19.5" customHeight="1" x14ac:dyDescent="0.3">
      <c r="A95" s="263" t="s">
        <v>402</v>
      </c>
      <c r="B95" s="263" t="s">
        <v>169</v>
      </c>
      <c r="C95" s="264" t="s">
        <v>533</v>
      </c>
      <c r="D95" s="265" t="s">
        <v>438</v>
      </c>
      <c r="E95" s="263" t="s">
        <v>36</v>
      </c>
      <c r="F95" s="263" t="s">
        <v>489</v>
      </c>
      <c r="G95" s="265" t="s">
        <v>535</v>
      </c>
      <c r="H95" s="127">
        <v>69.55</v>
      </c>
      <c r="I95" s="263" t="str">
        <f>VLOOKUP(F95,'Leistungswerte UHR'!$C$6:$F$68,3,FALSE)</f>
        <v>W5</v>
      </c>
      <c r="J95" s="263">
        <f>VLOOKUP(I95,'Turnus BY'!D$10:E$26,2,FALSE)</f>
        <v>190</v>
      </c>
      <c r="K95" s="127">
        <f t="shared" si="25"/>
        <v>13214.5</v>
      </c>
      <c r="L95" s="266">
        <f>VLOOKUP(F95,'Leistungswerte UHR'!$C$6:$F$68,4,FALSE)</f>
        <v>0</v>
      </c>
      <c r="M95" s="267">
        <f t="shared" si="26"/>
        <v>0</v>
      </c>
      <c r="N95" s="421">
        <f>'SVS UHR'!$F$77</f>
        <v>0</v>
      </c>
      <c r="O95" s="128">
        <f t="shared" si="27"/>
        <v>0</v>
      </c>
      <c r="P95" s="128">
        <f t="shared" si="29"/>
        <v>0</v>
      </c>
      <c r="Q95" s="268">
        <f t="shared" si="28"/>
        <v>0</v>
      </c>
    </row>
    <row r="96" spans="1:17" s="269" customFormat="1" ht="19.5" customHeight="1" x14ac:dyDescent="0.3">
      <c r="A96" s="263" t="s">
        <v>402</v>
      </c>
      <c r="B96" s="263" t="s">
        <v>169</v>
      </c>
      <c r="C96" s="264" t="s">
        <v>534</v>
      </c>
      <c r="D96" s="265" t="s">
        <v>438</v>
      </c>
      <c r="E96" s="263" t="s">
        <v>36</v>
      </c>
      <c r="F96" s="263" t="s">
        <v>489</v>
      </c>
      <c r="G96" s="265" t="s">
        <v>535</v>
      </c>
      <c r="H96" s="127">
        <v>63.8</v>
      </c>
      <c r="I96" s="263" t="str">
        <f>VLOOKUP(F96,'Leistungswerte UHR'!$C$6:$F$68,3,FALSE)</f>
        <v>W5</v>
      </c>
      <c r="J96" s="263">
        <f>VLOOKUP(I96,'Turnus BY'!D$10:E$26,2,FALSE)</f>
        <v>190</v>
      </c>
      <c r="K96" s="127">
        <f t="shared" si="25"/>
        <v>12122</v>
      </c>
      <c r="L96" s="266">
        <f>VLOOKUP(F96,'Leistungswerte UHR'!$C$6:$F$68,4,FALSE)</f>
        <v>0</v>
      </c>
      <c r="M96" s="267">
        <f t="shared" si="26"/>
        <v>0</v>
      </c>
      <c r="N96" s="421">
        <f>'SVS UHR'!$F$77</f>
        <v>0</v>
      </c>
      <c r="O96" s="128">
        <f t="shared" si="27"/>
        <v>0</v>
      </c>
      <c r="P96" s="128">
        <f t="shared" si="29"/>
        <v>0</v>
      </c>
      <c r="Q96" s="268">
        <f t="shared" si="28"/>
        <v>0</v>
      </c>
    </row>
    <row r="97" spans="1:17" s="269" customFormat="1" ht="19.5" customHeight="1" x14ac:dyDescent="0.3">
      <c r="A97" s="263" t="s">
        <v>402</v>
      </c>
      <c r="B97" s="263" t="s">
        <v>169</v>
      </c>
      <c r="C97" s="264" t="s">
        <v>536</v>
      </c>
      <c r="D97" s="265" t="s">
        <v>438</v>
      </c>
      <c r="E97" s="263" t="s">
        <v>36</v>
      </c>
      <c r="F97" s="263" t="s">
        <v>489</v>
      </c>
      <c r="G97" s="265" t="s">
        <v>535</v>
      </c>
      <c r="H97" s="127">
        <v>65.75</v>
      </c>
      <c r="I97" s="263" t="str">
        <f>VLOOKUP(F97,'Leistungswerte UHR'!$C$6:$F$68,3,FALSE)</f>
        <v>W5</v>
      </c>
      <c r="J97" s="263">
        <f>VLOOKUP(I97,'Turnus BY'!D$10:E$26,2,FALSE)</f>
        <v>190</v>
      </c>
      <c r="K97" s="127">
        <f t="shared" si="25"/>
        <v>12492.5</v>
      </c>
      <c r="L97" s="266">
        <f>VLOOKUP(F97,'Leistungswerte UHR'!$C$6:$F$68,4,FALSE)</f>
        <v>0</v>
      </c>
      <c r="M97" s="267">
        <f t="shared" si="26"/>
        <v>0</v>
      </c>
      <c r="N97" s="421">
        <f>'SVS UHR'!$F$77</f>
        <v>0</v>
      </c>
      <c r="O97" s="128">
        <f t="shared" si="27"/>
        <v>0</v>
      </c>
      <c r="P97" s="128">
        <f t="shared" si="29"/>
        <v>0</v>
      </c>
      <c r="Q97" s="268">
        <f t="shared" si="28"/>
        <v>0</v>
      </c>
    </row>
    <row r="98" spans="1:17" s="269" customFormat="1" ht="19.5" customHeight="1" x14ac:dyDescent="0.3">
      <c r="A98" s="263" t="s">
        <v>402</v>
      </c>
      <c r="B98" s="263" t="s">
        <v>169</v>
      </c>
      <c r="C98" s="264" t="s">
        <v>538</v>
      </c>
      <c r="D98" s="265" t="s">
        <v>438</v>
      </c>
      <c r="E98" s="263" t="s">
        <v>36</v>
      </c>
      <c r="F98" s="263" t="s">
        <v>489</v>
      </c>
      <c r="G98" s="265" t="s">
        <v>535</v>
      </c>
      <c r="H98" s="127">
        <v>73.7</v>
      </c>
      <c r="I98" s="263" t="str">
        <f>VLOOKUP(F98,'Leistungswerte UHR'!$C$6:$F$68,3,FALSE)</f>
        <v>W5</v>
      </c>
      <c r="J98" s="263">
        <f>VLOOKUP(I98,'Turnus BY'!D$10:E$26,2,FALSE)</f>
        <v>190</v>
      </c>
      <c r="K98" s="127">
        <f t="shared" si="25"/>
        <v>14003</v>
      </c>
      <c r="L98" s="266">
        <f>VLOOKUP(F98,'Leistungswerte UHR'!$C$6:$F$68,4,FALSE)</f>
        <v>0</v>
      </c>
      <c r="M98" s="267">
        <f t="shared" si="26"/>
        <v>0</v>
      </c>
      <c r="N98" s="421">
        <f>'SVS UHR'!$F$77</f>
        <v>0</v>
      </c>
      <c r="O98" s="128">
        <f t="shared" si="27"/>
        <v>0</v>
      </c>
      <c r="P98" s="128">
        <f t="shared" si="29"/>
        <v>0</v>
      </c>
      <c r="Q98" s="268">
        <f t="shared" si="28"/>
        <v>0</v>
      </c>
    </row>
    <row r="99" spans="1:17" s="269" customFormat="1" ht="19.5" customHeight="1" x14ac:dyDescent="0.3">
      <c r="A99" s="263" t="s">
        <v>402</v>
      </c>
      <c r="B99" s="263" t="s">
        <v>169</v>
      </c>
      <c r="C99" s="264" t="s">
        <v>539</v>
      </c>
      <c r="D99" s="265" t="s">
        <v>438</v>
      </c>
      <c r="E99" s="263" t="s">
        <v>36</v>
      </c>
      <c r="F99" s="263" t="s">
        <v>489</v>
      </c>
      <c r="G99" s="265" t="s">
        <v>535</v>
      </c>
      <c r="H99" s="127">
        <v>65.849999999999994</v>
      </c>
      <c r="I99" s="263" t="str">
        <f>VLOOKUP(F99,'Leistungswerte UHR'!$C$6:$F$68,3,FALSE)</f>
        <v>W5</v>
      </c>
      <c r="J99" s="263">
        <f>VLOOKUP(I99,'Turnus BY'!D$10:E$26,2,FALSE)</f>
        <v>190</v>
      </c>
      <c r="K99" s="127">
        <f t="shared" si="25"/>
        <v>12511.499999999998</v>
      </c>
      <c r="L99" s="266">
        <f>VLOOKUP(F99,'Leistungswerte UHR'!$C$6:$F$68,4,FALSE)</f>
        <v>0</v>
      </c>
      <c r="M99" s="267">
        <f t="shared" si="26"/>
        <v>0</v>
      </c>
      <c r="N99" s="421">
        <f>'SVS UHR'!$F$77</f>
        <v>0</v>
      </c>
      <c r="O99" s="128">
        <f t="shared" si="27"/>
        <v>0</v>
      </c>
      <c r="P99" s="128">
        <f t="shared" si="29"/>
        <v>0</v>
      </c>
      <c r="Q99" s="268">
        <f t="shared" si="28"/>
        <v>0</v>
      </c>
    </row>
    <row r="100" spans="1:17" s="269" customFormat="1" ht="19.5" customHeight="1" x14ac:dyDescent="0.3">
      <c r="A100" s="263" t="s">
        <v>402</v>
      </c>
      <c r="B100" s="263" t="s">
        <v>169</v>
      </c>
      <c r="C100" s="264" t="s">
        <v>540</v>
      </c>
      <c r="D100" s="265" t="s">
        <v>438</v>
      </c>
      <c r="E100" s="263" t="s">
        <v>36</v>
      </c>
      <c r="F100" s="263" t="s">
        <v>489</v>
      </c>
      <c r="G100" s="265" t="s">
        <v>535</v>
      </c>
      <c r="H100" s="127">
        <v>65.849999999999994</v>
      </c>
      <c r="I100" s="263" t="str">
        <f>VLOOKUP(F100,'Leistungswerte UHR'!$C$6:$F$68,3,FALSE)</f>
        <v>W5</v>
      </c>
      <c r="J100" s="263">
        <f>VLOOKUP(I100,'Turnus BY'!D$10:E$26,2,FALSE)</f>
        <v>190</v>
      </c>
      <c r="K100" s="127">
        <f t="shared" si="25"/>
        <v>12511.499999999998</v>
      </c>
      <c r="L100" s="266">
        <f>VLOOKUP(F100,'Leistungswerte UHR'!$C$6:$F$68,4,FALSE)</f>
        <v>0</v>
      </c>
      <c r="M100" s="267">
        <f t="shared" si="26"/>
        <v>0</v>
      </c>
      <c r="N100" s="421">
        <f>'SVS UHR'!$F$77</f>
        <v>0</v>
      </c>
      <c r="O100" s="128">
        <f t="shared" si="27"/>
        <v>0</v>
      </c>
      <c r="P100" s="128">
        <f t="shared" si="29"/>
        <v>0</v>
      </c>
      <c r="Q100" s="268">
        <f t="shared" si="28"/>
        <v>0</v>
      </c>
    </row>
    <row r="101" spans="1:17" s="269" customFormat="1" ht="19.5" customHeight="1" x14ac:dyDescent="0.3">
      <c r="A101" s="263" t="s">
        <v>402</v>
      </c>
      <c r="B101" s="263" t="s">
        <v>169</v>
      </c>
      <c r="C101" s="264"/>
      <c r="D101" s="265" t="s">
        <v>168</v>
      </c>
      <c r="E101" s="263" t="s">
        <v>29</v>
      </c>
      <c r="F101" s="263" t="s">
        <v>840</v>
      </c>
      <c r="G101" s="265" t="s">
        <v>224</v>
      </c>
      <c r="H101" s="127">
        <v>226.16</v>
      </c>
      <c r="I101" s="263" t="str">
        <f>VLOOKUP(F101,'Leistungswerte UHR'!$C$6:$F$68,3,FALSE)</f>
        <v>W3</v>
      </c>
      <c r="J101" s="263">
        <f>VLOOKUP(I101,'Turnus BY'!D$10:E$26,2,FALSE)</f>
        <v>114</v>
      </c>
      <c r="K101" s="127">
        <f t="shared" si="25"/>
        <v>25782.239999999998</v>
      </c>
      <c r="L101" s="266">
        <f>VLOOKUP(F101,'Leistungswerte UHR'!$C$6:$F$68,4,FALSE)</f>
        <v>0</v>
      </c>
      <c r="M101" s="267">
        <f t="shared" si="26"/>
        <v>0</v>
      </c>
      <c r="N101" s="421">
        <f>'SVS UHR'!$F$77</f>
        <v>0</v>
      </c>
      <c r="O101" s="128">
        <f t="shared" si="27"/>
        <v>0</v>
      </c>
      <c r="P101" s="128">
        <f t="shared" si="29"/>
        <v>0</v>
      </c>
      <c r="Q101" s="268">
        <f t="shared" si="28"/>
        <v>0</v>
      </c>
    </row>
    <row r="102" spans="1:17" s="269" customFormat="1" ht="19.5" customHeight="1" x14ac:dyDescent="0.3">
      <c r="A102" s="263" t="s">
        <v>402</v>
      </c>
      <c r="B102" s="263" t="s">
        <v>169</v>
      </c>
      <c r="C102" s="264"/>
      <c r="D102" s="265" t="s">
        <v>537</v>
      </c>
      <c r="E102" s="263" t="s">
        <v>29</v>
      </c>
      <c r="F102" s="263" t="s">
        <v>840</v>
      </c>
      <c r="G102" s="265" t="s">
        <v>224</v>
      </c>
      <c r="H102" s="127">
        <f>144.85+21.06</f>
        <v>165.91</v>
      </c>
      <c r="I102" s="263" t="str">
        <f>VLOOKUP(F102,'Leistungswerte UHR'!$C$6:$F$68,3,FALSE)</f>
        <v>W3</v>
      </c>
      <c r="J102" s="263">
        <f>VLOOKUP(I102,'Turnus BY'!D$10:E$26,2,FALSE)</f>
        <v>114</v>
      </c>
      <c r="K102" s="127">
        <f t="shared" si="25"/>
        <v>18913.739999999998</v>
      </c>
      <c r="L102" s="266">
        <f>VLOOKUP(F102,'Leistungswerte UHR'!$C$6:$F$68,4,FALSE)</f>
        <v>0</v>
      </c>
      <c r="M102" s="267">
        <f t="shared" si="26"/>
        <v>0</v>
      </c>
      <c r="N102" s="421">
        <f>'SVS UHR'!$F$77</f>
        <v>0</v>
      </c>
      <c r="O102" s="128">
        <f t="shared" si="27"/>
        <v>0</v>
      </c>
      <c r="P102" s="128">
        <f t="shared" si="29"/>
        <v>0</v>
      </c>
      <c r="Q102" s="268">
        <f t="shared" si="28"/>
        <v>0</v>
      </c>
    </row>
    <row r="103" spans="1:17" s="269" customFormat="1" ht="19.5" customHeight="1" x14ac:dyDescent="0.3">
      <c r="A103" s="263" t="s">
        <v>402</v>
      </c>
      <c r="B103" s="263" t="s">
        <v>169</v>
      </c>
      <c r="C103" s="264"/>
      <c r="D103" s="265" t="s">
        <v>557</v>
      </c>
      <c r="E103" s="263" t="s">
        <v>38</v>
      </c>
      <c r="F103" s="263" t="s">
        <v>492</v>
      </c>
      <c r="G103" s="265" t="s">
        <v>764</v>
      </c>
      <c r="H103" s="127">
        <v>248.69</v>
      </c>
      <c r="I103" s="263" t="str">
        <f>VLOOKUP(F103,'Leistungswerte UHR'!$C$6:$F$68,3,FALSE)</f>
        <v>kR</v>
      </c>
      <c r="J103" s="263">
        <f>VLOOKUP(I103,'Turnus BY'!D$10:E$26,2,FALSE)</f>
        <v>0</v>
      </c>
      <c r="K103" s="127">
        <f t="shared" si="25"/>
        <v>0</v>
      </c>
      <c r="L103" s="266">
        <f>VLOOKUP(F103,'Leistungswerte UHR'!$C$6:$F$68,4,FALSE)</f>
        <v>0</v>
      </c>
      <c r="M103" s="267">
        <f t="shared" si="26"/>
        <v>0</v>
      </c>
      <c r="N103" s="421">
        <f>'SVS UHR'!$F$77</f>
        <v>0</v>
      </c>
      <c r="O103" s="128">
        <f t="shared" si="27"/>
        <v>0</v>
      </c>
      <c r="P103" s="128">
        <f t="shared" si="29"/>
        <v>0</v>
      </c>
      <c r="Q103" s="268">
        <f t="shared" si="28"/>
        <v>0</v>
      </c>
    </row>
    <row r="104" spans="1:17" s="269" customFormat="1" ht="19.5" customHeight="1" x14ac:dyDescent="0.3">
      <c r="A104" s="263" t="s">
        <v>402</v>
      </c>
      <c r="B104" s="263" t="s">
        <v>202</v>
      </c>
      <c r="C104" s="264"/>
      <c r="D104" s="265" t="s">
        <v>562</v>
      </c>
      <c r="E104" s="263" t="s">
        <v>35</v>
      </c>
      <c r="F104" s="263" t="s">
        <v>838</v>
      </c>
      <c r="G104" s="265" t="s">
        <v>521</v>
      </c>
      <c r="H104" s="127">
        <v>9.0299999999999994</v>
      </c>
      <c r="I104" s="263" t="str">
        <f>VLOOKUP(F104,'Leistungswerte UHR'!$C$6:$F$68,3,FALSE)</f>
        <v>W3</v>
      </c>
      <c r="J104" s="263">
        <f>VLOOKUP(I104,'Turnus BY'!D$10:E$26,2,FALSE)</f>
        <v>114</v>
      </c>
      <c r="K104" s="127">
        <f t="shared" si="25"/>
        <v>1029.4199999999998</v>
      </c>
      <c r="L104" s="266">
        <f>VLOOKUP(F104,'Leistungswerte UHR'!$C$6:$F$68,4,FALSE)</f>
        <v>0</v>
      </c>
      <c r="M104" s="267">
        <f t="shared" si="26"/>
        <v>0</v>
      </c>
      <c r="N104" s="421">
        <f>'SVS UHR'!$F$77</f>
        <v>0</v>
      </c>
      <c r="O104" s="128">
        <f t="shared" si="27"/>
        <v>0</v>
      </c>
      <c r="P104" s="128">
        <f t="shared" si="29"/>
        <v>0</v>
      </c>
      <c r="Q104" s="268">
        <f t="shared" si="28"/>
        <v>0</v>
      </c>
    </row>
    <row r="105" spans="1:17" s="269" customFormat="1" ht="19.5" customHeight="1" x14ac:dyDescent="0.3">
      <c r="A105" s="263" t="s">
        <v>402</v>
      </c>
      <c r="B105" s="263" t="s">
        <v>202</v>
      </c>
      <c r="C105" s="264"/>
      <c r="D105" s="265" t="s">
        <v>574</v>
      </c>
      <c r="E105" s="263" t="s">
        <v>35</v>
      </c>
      <c r="F105" s="263" t="s">
        <v>838</v>
      </c>
      <c r="G105" s="265" t="s">
        <v>200</v>
      </c>
      <c r="H105" s="127">
        <v>30.43</v>
      </c>
      <c r="I105" s="263" t="str">
        <f>VLOOKUP(F105,'Leistungswerte UHR'!$C$6:$F$68,3,FALSE)</f>
        <v>W3</v>
      </c>
      <c r="J105" s="263">
        <f>VLOOKUP(I105,'Turnus BY'!D$10:E$26,2,FALSE)</f>
        <v>114</v>
      </c>
      <c r="K105" s="127">
        <f>+H105*J105</f>
        <v>3469.02</v>
      </c>
      <c r="L105" s="266">
        <f>VLOOKUP(F105,'Leistungswerte UHR'!$C$6:$F$68,4,FALSE)</f>
        <v>0</v>
      </c>
      <c r="M105" s="267">
        <f>IF(ISERROR(K105/L105),0,K105/L105)</f>
        <v>0</v>
      </c>
      <c r="N105" s="421">
        <f>'SVS UHR'!$F$77</f>
        <v>0</v>
      </c>
      <c r="O105" s="128">
        <f>IF(ISERROR(H105/L105*N105),0,H105/L105*N105)</f>
        <v>0</v>
      </c>
      <c r="P105" s="128">
        <f>Q105/12</f>
        <v>0</v>
      </c>
      <c r="Q105" s="268">
        <f>+M105*N105</f>
        <v>0</v>
      </c>
    </row>
    <row r="106" spans="1:17" s="269" customFormat="1" ht="19.5" customHeight="1" x14ac:dyDescent="0.3">
      <c r="A106" s="263" t="s">
        <v>402</v>
      </c>
      <c r="B106" s="263" t="s">
        <v>202</v>
      </c>
      <c r="C106" s="264" t="s">
        <v>572</v>
      </c>
      <c r="D106" s="265" t="s">
        <v>307</v>
      </c>
      <c r="E106" s="263" t="s">
        <v>37</v>
      </c>
      <c r="F106" s="263" t="s">
        <v>488</v>
      </c>
      <c r="G106" s="265" t="s">
        <v>535</v>
      </c>
      <c r="H106" s="127">
        <v>58.5</v>
      </c>
      <c r="I106" s="263" t="str">
        <f>VLOOKUP(F106,'Leistungswerte UHR'!$C$6:$F$68,3,FALSE)</f>
        <v>W5</v>
      </c>
      <c r="J106" s="263">
        <f>VLOOKUP(I106,'Turnus BY'!D$10:E$26,2,FALSE)</f>
        <v>190</v>
      </c>
      <c r="K106" s="127">
        <f t="shared" ref="K106:K116" si="30">+H106*J106</f>
        <v>11115</v>
      </c>
      <c r="L106" s="266">
        <f>VLOOKUP(F106,'Leistungswerte UHR'!$C$6:$F$68,4,FALSE)</f>
        <v>0</v>
      </c>
      <c r="M106" s="267">
        <f t="shared" ref="M106:M116" si="31">IF(ISERROR(K106/L106),0,K106/L106)</f>
        <v>0</v>
      </c>
      <c r="N106" s="421">
        <f>'SVS UHR'!$F$77</f>
        <v>0</v>
      </c>
      <c r="O106" s="128">
        <f t="shared" ref="O106:O116" si="32">IF(ISERROR(H106/L106*N106),0,H106/L106*N106)</f>
        <v>0</v>
      </c>
      <c r="P106" s="128">
        <f t="shared" ref="P106:P116" si="33">Q106/12</f>
        <v>0</v>
      </c>
      <c r="Q106" s="268">
        <f t="shared" ref="Q106:Q116" si="34">+M106*N106</f>
        <v>0</v>
      </c>
    </row>
    <row r="107" spans="1:17" s="269" customFormat="1" ht="19.5" customHeight="1" x14ac:dyDescent="0.3">
      <c r="A107" s="263" t="s">
        <v>402</v>
      </c>
      <c r="B107" s="263" t="s">
        <v>202</v>
      </c>
      <c r="C107" s="264" t="s">
        <v>570</v>
      </c>
      <c r="D107" s="265" t="s">
        <v>438</v>
      </c>
      <c r="E107" s="263" t="s">
        <v>36</v>
      </c>
      <c r="F107" s="263" t="s">
        <v>489</v>
      </c>
      <c r="G107" s="265" t="s">
        <v>535</v>
      </c>
      <c r="H107" s="127">
        <v>50</v>
      </c>
      <c r="I107" s="263" t="str">
        <f>VLOOKUP(F107,'Leistungswerte UHR'!$C$6:$F$68,3,FALSE)</f>
        <v>W5</v>
      </c>
      <c r="J107" s="263">
        <f>VLOOKUP(I107,'Turnus BY'!D$10:E$26,2,FALSE)</f>
        <v>190</v>
      </c>
      <c r="K107" s="127">
        <f t="shared" si="30"/>
        <v>9500</v>
      </c>
      <c r="L107" s="266">
        <f>VLOOKUP(F107,'Leistungswerte UHR'!$C$6:$F$68,4,FALSE)</f>
        <v>0</v>
      </c>
      <c r="M107" s="267">
        <f t="shared" si="31"/>
        <v>0</v>
      </c>
      <c r="N107" s="421">
        <f>'SVS UHR'!$F$77</f>
        <v>0</v>
      </c>
      <c r="O107" s="128">
        <f t="shared" si="32"/>
        <v>0</v>
      </c>
      <c r="P107" s="128">
        <f t="shared" si="33"/>
        <v>0</v>
      </c>
      <c r="Q107" s="268">
        <f t="shared" si="34"/>
        <v>0</v>
      </c>
    </row>
    <row r="108" spans="1:17" s="269" customFormat="1" ht="19.5" customHeight="1" x14ac:dyDescent="0.3">
      <c r="A108" s="263" t="s">
        <v>402</v>
      </c>
      <c r="B108" s="263" t="s">
        <v>202</v>
      </c>
      <c r="C108" s="264" t="s">
        <v>571</v>
      </c>
      <c r="D108" s="265" t="s">
        <v>438</v>
      </c>
      <c r="E108" s="263" t="s">
        <v>36</v>
      </c>
      <c r="F108" s="263" t="s">
        <v>489</v>
      </c>
      <c r="G108" s="265" t="s">
        <v>535</v>
      </c>
      <c r="H108" s="127">
        <v>50.5</v>
      </c>
      <c r="I108" s="263" t="str">
        <f>VLOOKUP(F108,'Leistungswerte UHR'!$C$6:$F$68,3,FALSE)</f>
        <v>W5</v>
      </c>
      <c r="J108" s="263">
        <f>VLOOKUP(I108,'Turnus BY'!D$10:E$26,2,FALSE)</f>
        <v>190</v>
      </c>
      <c r="K108" s="127">
        <f t="shared" si="30"/>
        <v>9595</v>
      </c>
      <c r="L108" s="266">
        <f>VLOOKUP(F108,'Leistungswerte UHR'!$C$6:$F$68,4,FALSE)</f>
        <v>0</v>
      </c>
      <c r="M108" s="267">
        <f t="shared" si="31"/>
        <v>0</v>
      </c>
      <c r="N108" s="421">
        <f>'SVS UHR'!$F$77</f>
        <v>0</v>
      </c>
      <c r="O108" s="128">
        <f t="shared" si="32"/>
        <v>0</v>
      </c>
      <c r="P108" s="128">
        <f t="shared" si="33"/>
        <v>0</v>
      </c>
      <c r="Q108" s="268">
        <f t="shared" si="34"/>
        <v>0</v>
      </c>
    </row>
    <row r="109" spans="1:17" s="269" customFormat="1" ht="19.5" customHeight="1" x14ac:dyDescent="0.3">
      <c r="A109" s="263" t="s">
        <v>402</v>
      </c>
      <c r="B109" s="263" t="s">
        <v>202</v>
      </c>
      <c r="C109" s="264" t="s">
        <v>569</v>
      </c>
      <c r="D109" s="265" t="s">
        <v>438</v>
      </c>
      <c r="E109" s="263" t="s">
        <v>36</v>
      </c>
      <c r="F109" s="263" t="s">
        <v>489</v>
      </c>
      <c r="G109" s="265" t="s">
        <v>535</v>
      </c>
      <c r="H109" s="127">
        <v>66.5</v>
      </c>
      <c r="I109" s="263" t="str">
        <f>VLOOKUP(F109,'Leistungswerte UHR'!$C$6:$F$68,3,FALSE)</f>
        <v>W5</v>
      </c>
      <c r="J109" s="263">
        <f>VLOOKUP(I109,'Turnus BY'!D$10:E$26,2,FALSE)</f>
        <v>190</v>
      </c>
      <c r="K109" s="127">
        <f t="shared" si="30"/>
        <v>12635</v>
      </c>
      <c r="L109" s="266">
        <f>VLOOKUP(F109,'Leistungswerte UHR'!$C$6:$F$68,4,FALSE)</f>
        <v>0</v>
      </c>
      <c r="M109" s="267">
        <f t="shared" si="31"/>
        <v>0</v>
      </c>
      <c r="N109" s="421">
        <f>'SVS UHR'!$F$77</f>
        <v>0</v>
      </c>
      <c r="O109" s="128">
        <f t="shared" si="32"/>
        <v>0</v>
      </c>
      <c r="P109" s="128">
        <f t="shared" si="33"/>
        <v>0</v>
      </c>
      <c r="Q109" s="268">
        <f t="shared" si="34"/>
        <v>0</v>
      </c>
    </row>
    <row r="110" spans="1:17" s="269" customFormat="1" ht="19.5" customHeight="1" x14ac:dyDescent="0.3">
      <c r="A110" s="263" t="s">
        <v>402</v>
      </c>
      <c r="B110" s="263" t="s">
        <v>202</v>
      </c>
      <c r="C110" s="264" t="s">
        <v>568</v>
      </c>
      <c r="D110" s="265" t="s">
        <v>662</v>
      </c>
      <c r="E110" s="263" t="s">
        <v>33</v>
      </c>
      <c r="F110" s="263" t="s">
        <v>454</v>
      </c>
      <c r="G110" s="265" t="s">
        <v>224</v>
      </c>
      <c r="H110" s="127">
        <v>11.5</v>
      </c>
      <c r="I110" s="263" t="str">
        <f>VLOOKUP(F110,'Leistungswerte UHR'!$C$6:$F$68,3,FALSE)</f>
        <v>M1</v>
      </c>
      <c r="J110" s="263">
        <f>VLOOKUP(I110,'Turnus BY'!D$10:E$26,2,FALSE)</f>
        <v>11</v>
      </c>
      <c r="K110" s="127">
        <f t="shared" si="30"/>
        <v>126.5</v>
      </c>
      <c r="L110" s="266">
        <f>VLOOKUP(F110,'Leistungswerte UHR'!$C$6:$F$68,4,FALSE)</f>
        <v>0</v>
      </c>
      <c r="M110" s="267">
        <f t="shared" si="31"/>
        <v>0</v>
      </c>
      <c r="N110" s="421">
        <f>'SVS UHR'!$F$77</f>
        <v>0</v>
      </c>
      <c r="O110" s="128">
        <f t="shared" si="32"/>
        <v>0</v>
      </c>
      <c r="P110" s="128">
        <f t="shared" si="33"/>
        <v>0</v>
      </c>
      <c r="Q110" s="268">
        <f t="shared" si="34"/>
        <v>0</v>
      </c>
    </row>
    <row r="111" spans="1:17" s="269" customFormat="1" ht="19.5" customHeight="1" x14ac:dyDescent="0.3">
      <c r="A111" s="263" t="s">
        <v>402</v>
      </c>
      <c r="B111" s="263" t="s">
        <v>202</v>
      </c>
      <c r="C111" s="264" t="s">
        <v>661</v>
      </c>
      <c r="D111" s="265" t="s">
        <v>435</v>
      </c>
      <c r="E111" s="263" t="s">
        <v>26</v>
      </c>
      <c r="F111" s="263" t="s">
        <v>487</v>
      </c>
      <c r="G111" s="265" t="s">
        <v>224</v>
      </c>
      <c r="H111" s="127">
        <v>11.5</v>
      </c>
      <c r="I111" s="263" t="str">
        <f>VLOOKUP(F111,'Leistungswerte UHR'!$C$6:$F$68,3,FALSE)</f>
        <v>W1</v>
      </c>
      <c r="J111" s="263">
        <f>VLOOKUP(I111,'Turnus BY'!D$10:E$26,2,FALSE)</f>
        <v>38</v>
      </c>
      <c r="K111" s="127">
        <f t="shared" si="30"/>
        <v>437</v>
      </c>
      <c r="L111" s="266">
        <f>VLOOKUP(F111,'Leistungswerte UHR'!$C$6:$F$68,4,FALSE)</f>
        <v>0</v>
      </c>
      <c r="M111" s="267">
        <f t="shared" si="31"/>
        <v>0</v>
      </c>
      <c r="N111" s="421">
        <f>'SVS UHR'!$F$77</f>
        <v>0</v>
      </c>
      <c r="O111" s="128">
        <f t="shared" si="32"/>
        <v>0</v>
      </c>
      <c r="P111" s="128">
        <f t="shared" si="33"/>
        <v>0</v>
      </c>
      <c r="Q111" s="268">
        <f t="shared" si="34"/>
        <v>0</v>
      </c>
    </row>
    <row r="112" spans="1:17" s="269" customFormat="1" ht="19.5" customHeight="1" x14ac:dyDescent="0.3">
      <c r="A112" s="263" t="s">
        <v>402</v>
      </c>
      <c r="B112" s="263" t="s">
        <v>202</v>
      </c>
      <c r="C112" s="264"/>
      <c r="D112" s="265" t="s">
        <v>573</v>
      </c>
      <c r="E112" s="263" t="s">
        <v>29</v>
      </c>
      <c r="F112" s="263" t="s">
        <v>840</v>
      </c>
      <c r="G112" s="265" t="s">
        <v>675</v>
      </c>
      <c r="H112" s="127">
        <v>121.85</v>
      </c>
      <c r="I112" s="263" t="str">
        <f>VLOOKUP(F112,'Leistungswerte UHR'!$C$6:$F$68,3,FALSE)</f>
        <v>W3</v>
      </c>
      <c r="J112" s="263">
        <f>VLOOKUP(I112,'Turnus BY'!D$10:E$26,2,FALSE)</f>
        <v>114</v>
      </c>
      <c r="K112" s="127">
        <f t="shared" si="30"/>
        <v>13890.9</v>
      </c>
      <c r="L112" s="266">
        <f>VLOOKUP(F112,'Leistungswerte UHR'!$C$6:$F$68,4,FALSE)</f>
        <v>0</v>
      </c>
      <c r="M112" s="267">
        <f t="shared" si="31"/>
        <v>0</v>
      </c>
      <c r="N112" s="421">
        <f>'SVS UHR'!$F$77</f>
        <v>0</v>
      </c>
      <c r="O112" s="128">
        <f t="shared" si="32"/>
        <v>0</v>
      </c>
      <c r="P112" s="128">
        <f t="shared" si="33"/>
        <v>0</v>
      </c>
      <c r="Q112" s="268">
        <f t="shared" si="34"/>
        <v>0</v>
      </c>
    </row>
    <row r="113" spans="1:17" s="269" customFormat="1" ht="19.5" customHeight="1" x14ac:dyDescent="0.3">
      <c r="A113" s="263" t="s">
        <v>402</v>
      </c>
      <c r="B113" s="263" t="s">
        <v>202</v>
      </c>
      <c r="C113" s="264" t="s">
        <v>565</v>
      </c>
      <c r="D113" s="265" t="s">
        <v>438</v>
      </c>
      <c r="E113" s="263" t="s">
        <v>36</v>
      </c>
      <c r="F113" s="263" t="s">
        <v>489</v>
      </c>
      <c r="G113" s="265" t="s">
        <v>617</v>
      </c>
      <c r="H113" s="127">
        <v>58.43</v>
      </c>
      <c r="I113" s="263" t="str">
        <f>VLOOKUP(F113,'Leistungswerte UHR'!$C$6:$F$68,3,FALSE)</f>
        <v>W5</v>
      </c>
      <c r="J113" s="263">
        <f>VLOOKUP(I113,'Turnus BY'!D$10:E$26,2,FALSE)</f>
        <v>190</v>
      </c>
      <c r="K113" s="127">
        <f t="shared" si="30"/>
        <v>11101.7</v>
      </c>
      <c r="L113" s="266">
        <f>VLOOKUP(F113,'Leistungswerte UHR'!$C$6:$F$68,4,FALSE)</f>
        <v>0</v>
      </c>
      <c r="M113" s="267">
        <f t="shared" si="31"/>
        <v>0</v>
      </c>
      <c r="N113" s="421">
        <f>'SVS UHR'!$F$77</f>
        <v>0</v>
      </c>
      <c r="O113" s="128">
        <f t="shared" si="32"/>
        <v>0</v>
      </c>
      <c r="P113" s="128">
        <f t="shared" si="33"/>
        <v>0</v>
      </c>
      <c r="Q113" s="268">
        <f t="shared" si="34"/>
        <v>0</v>
      </c>
    </row>
    <row r="114" spans="1:17" s="269" customFormat="1" ht="19.5" customHeight="1" x14ac:dyDescent="0.3">
      <c r="A114" s="263" t="s">
        <v>402</v>
      </c>
      <c r="B114" s="263" t="s">
        <v>202</v>
      </c>
      <c r="C114" s="264" t="s">
        <v>567</v>
      </c>
      <c r="D114" s="265" t="s">
        <v>438</v>
      </c>
      <c r="E114" s="263" t="s">
        <v>36</v>
      </c>
      <c r="F114" s="263" t="s">
        <v>489</v>
      </c>
      <c r="G114" s="265" t="s">
        <v>535</v>
      </c>
      <c r="H114" s="127">
        <v>67.5</v>
      </c>
      <c r="I114" s="263" t="str">
        <f>VLOOKUP(F114,'Leistungswerte UHR'!$C$6:$F$68,3,FALSE)</f>
        <v>W5</v>
      </c>
      <c r="J114" s="263">
        <f>VLOOKUP(I114,'Turnus BY'!D$10:E$26,2,FALSE)</f>
        <v>190</v>
      </c>
      <c r="K114" s="127">
        <f t="shared" si="30"/>
        <v>12825</v>
      </c>
      <c r="L114" s="266">
        <f>VLOOKUP(F114,'Leistungswerte UHR'!$C$6:$F$68,4,FALSE)</f>
        <v>0</v>
      </c>
      <c r="M114" s="267">
        <f t="shared" si="31"/>
        <v>0</v>
      </c>
      <c r="N114" s="421">
        <f>'SVS UHR'!$F$77</f>
        <v>0</v>
      </c>
      <c r="O114" s="128">
        <f t="shared" si="32"/>
        <v>0</v>
      </c>
      <c r="P114" s="128">
        <f t="shared" si="33"/>
        <v>0</v>
      </c>
      <c r="Q114" s="268">
        <f t="shared" si="34"/>
        <v>0</v>
      </c>
    </row>
    <row r="115" spans="1:17" s="269" customFormat="1" ht="19.5" customHeight="1" x14ac:dyDescent="0.3">
      <c r="A115" s="263" t="s">
        <v>402</v>
      </c>
      <c r="B115" s="263" t="s">
        <v>202</v>
      </c>
      <c r="C115" s="264" t="s">
        <v>564</v>
      </c>
      <c r="D115" s="265" t="s">
        <v>438</v>
      </c>
      <c r="E115" s="263" t="s">
        <v>36</v>
      </c>
      <c r="F115" s="263" t="s">
        <v>489</v>
      </c>
      <c r="G115" s="265" t="s">
        <v>535</v>
      </c>
      <c r="H115" s="127">
        <v>50</v>
      </c>
      <c r="I115" s="263" t="str">
        <f>VLOOKUP(F115,'Leistungswerte UHR'!$C$6:$F$68,3,FALSE)</f>
        <v>W5</v>
      </c>
      <c r="J115" s="263">
        <f>VLOOKUP(I115,'Turnus BY'!D$10:E$26,2,FALSE)</f>
        <v>190</v>
      </c>
      <c r="K115" s="127">
        <f t="shared" si="30"/>
        <v>9500</v>
      </c>
      <c r="L115" s="266">
        <f>VLOOKUP(F115,'Leistungswerte UHR'!$C$6:$F$68,4,FALSE)</f>
        <v>0</v>
      </c>
      <c r="M115" s="267">
        <f t="shared" si="31"/>
        <v>0</v>
      </c>
      <c r="N115" s="421">
        <f>'SVS UHR'!$F$77</f>
        <v>0</v>
      </c>
      <c r="O115" s="128">
        <f t="shared" si="32"/>
        <v>0</v>
      </c>
      <c r="P115" s="128">
        <f t="shared" si="33"/>
        <v>0</v>
      </c>
      <c r="Q115" s="268">
        <f t="shared" si="34"/>
        <v>0</v>
      </c>
    </row>
    <row r="116" spans="1:17" s="269" customFormat="1" ht="19.5" customHeight="1" x14ac:dyDescent="0.3">
      <c r="A116" s="263" t="s">
        <v>402</v>
      </c>
      <c r="B116" s="263" t="s">
        <v>202</v>
      </c>
      <c r="C116" s="264" t="s">
        <v>566</v>
      </c>
      <c r="D116" s="265" t="s">
        <v>438</v>
      </c>
      <c r="E116" s="263" t="s">
        <v>36</v>
      </c>
      <c r="F116" s="263" t="s">
        <v>489</v>
      </c>
      <c r="G116" s="265" t="s">
        <v>535</v>
      </c>
      <c r="H116" s="127">
        <v>49.2</v>
      </c>
      <c r="I116" s="263" t="str">
        <f>VLOOKUP(F116,'Leistungswerte UHR'!$C$6:$F$68,3,FALSE)</f>
        <v>W5</v>
      </c>
      <c r="J116" s="263">
        <f>VLOOKUP(I116,'Turnus BY'!D$10:E$26,2,FALSE)</f>
        <v>190</v>
      </c>
      <c r="K116" s="127">
        <f t="shared" si="30"/>
        <v>9348</v>
      </c>
      <c r="L116" s="266">
        <f>VLOOKUP(F116,'Leistungswerte UHR'!$C$6:$F$68,4,FALSE)</f>
        <v>0</v>
      </c>
      <c r="M116" s="267">
        <f t="shared" si="31"/>
        <v>0</v>
      </c>
      <c r="N116" s="421">
        <f>'SVS UHR'!$F$77</f>
        <v>0</v>
      </c>
      <c r="O116" s="128">
        <f t="shared" si="32"/>
        <v>0</v>
      </c>
      <c r="P116" s="128">
        <f t="shared" si="33"/>
        <v>0</v>
      </c>
      <c r="Q116" s="268">
        <f t="shared" si="34"/>
        <v>0</v>
      </c>
    </row>
    <row r="117" spans="1:17" s="269" customFormat="1" ht="19.5" customHeight="1" x14ac:dyDescent="0.3">
      <c r="A117" s="263" t="s">
        <v>402</v>
      </c>
      <c r="B117" s="263" t="s">
        <v>202</v>
      </c>
      <c r="C117" s="264" t="s">
        <v>563</v>
      </c>
      <c r="D117" s="265" t="s">
        <v>438</v>
      </c>
      <c r="E117" s="263" t="s">
        <v>36</v>
      </c>
      <c r="F117" s="263" t="s">
        <v>489</v>
      </c>
      <c r="G117" s="265" t="s">
        <v>535</v>
      </c>
      <c r="H117" s="127">
        <v>49.85</v>
      </c>
      <c r="I117" s="263" t="str">
        <f>VLOOKUP(F117,'Leistungswerte UHR'!$C$6:$F$68,3,FALSE)</f>
        <v>W5</v>
      </c>
      <c r="J117" s="263">
        <f>VLOOKUP(I117,'Turnus BY'!D$10:E$26,2,FALSE)</f>
        <v>190</v>
      </c>
      <c r="K117" s="127">
        <f t="shared" si="25"/>
        <v>9471.5</v>
      </c>
      <c r="L117" s="266">
        <f>VLOOKUP(F117,'Leistungswerte UHR'!$C$6:$F$68,4,FALSE)</f>
        <v>0</v>
      </c>
      <c r="M117" s="267">
        <f t="shared" si="26"/>
        <v>0</v>
      </c>
      <c r="N117" s="421">
        <f>'SVS UHR'!$F$77</f>
        <v>0</v>
      </c>
      <c r="O117" s="128">
        <f t="shared" si="27"/>
        <v>0</v>
      </c>
      <c r="P117" s="128">
        <f t="shared" si="29"/>
        <v>0</v>
      </c>
      <c r="Q117" s="268">
        <f t="shared" si="28"/>
        <v>0</v>
      </c>
    </row>
    <row r="118" spans="1:17" s="269" customFormat="1" ht="19.5" customHeight="1" x14ac:dyDescent="0.3">
      <c r="A118" s="263" t="s">
        <v>437</v>
      </c>
      <c r="B118" s="263" t="s">
        <v>202</v>
      </c>
      <c r="C118" s="264" t="s">
        <v>578</v>
      </c>
      <c r="D118" s="265" t="s">
        <v>438</v>
      </c>
      <c r="E118" s="263" t="s">
        <v>36</v>
      </c>
      <c r="F118" s="263" t="s">
        <v>489</v>
      </c>
      <c r="G118" s="265" t="s">
        <v>535</v>
      </c>
      <c r="H118" s="127">
        <v>57</v>
      </c>
      <c r="I118" s="263" t="str">
        <f>VLOOKUP(F118,'Leistungswerte UHR'!$C$6:$F$68,3,FALSE)</f>
        <v>W5</v>
      </c>
      <c r="J118" s="263">
        <f>VLOOKUP(I118,'Turnus BY'!D$10:E$26,2,FALSE)</f>
        <v>190</v>
      </c>
      <c r="K118" s="127">
        <f t="shared" ref="K118:K123" si="35">+H118*J118</f>
        <v>10830</v>
      </c>
      <c r="L118" s="266">
        <f>VLOOKUP(F118,'Leistungswerte UHR'!$C$6:$F$68,4,FALSE)</f>
        <v>0</v>
      </c>
      <c r="M118" s="267">
        <f t="shared" ref="M118:M123" si="36">IF(ISERROR(K118/L118),0,K118/L118)</f>
        <v>0</v>
      </c>
      <c r="N118" s="421">
        <f>'SVS UHR'!$F$77</f>
        <v>0</v>
      </c>
      <c r="O118" s="128">
        <f t="shared" ref="O118:O123" si="37">IF(ISERROR(H118/L118*N118),0,H118/L118*N118)</f>
        <v>0</v>
      </c>
      <c r="P118" s="128">
        <f t="shared" ref="P118:P123" si="38">Q118/12</f>
        <v>0</v>
      </c>
      <c r="Q118" s="268">
        <f t="shared" ref="Q118:Q123" si="39">+M118*N118</f>
        <v>0</v>
      </c>
    </row>
    <row r="119" spans="1:17" s="269" customFormat="1" ht="19.5" customHeight="1" x14ac:dyDescent="0.3">
      <c r="A119" s="263" t="s">
        <v>437</v>
      </c>
      <c r="B119" s="263" t="s">
        <v>202</v>
      </c>
      <c r="C119" s="264" t="s">
        <v>577</v>
      </c>
      <c r="D119" s="265" t="s">
        <v>438</v>
      </c>
      <c r="E119" s="263" t="s">
        <v>36</v>
      </c>
      <c r="F119" s="263" t="s">
        <v>489</v>
      </c>
      <c r="G119" s="265" t="s">
        <v>535</v>
      </c>
      <c r="H119" s="127">
        <v>56.55</v>
      </c>
      <c r="I119" s="263" t="str">
        <f>VLOOKUP(F119,'Leistungswerte UHR'!$C$6:$F$68,3,FALSE)</f>
        <v>W5</v>
      </c>
      <c r="J119" s="263">
        <f>VLOOKUP(I119,'Turnus BY'!D$10:E$26,2,FALSE)</f>
        <v>190</v>
      </c>
      <c r="K119" s="127">
        <f t="shared" si="35"/>
        <v>10744.5</v>
      </c>
      <c r="L119" s="266">
        <f>VLOOKUP(F119,'Leistungswerte UHR'!$C$6:$F$68,4,FALSE)</f>
        <v>0</v>
      </c>
      <c r="M119" s="267">
        <f t="shared" si="36"/>
        <v>0</v>
      </c>
      <c r="N119" s="421">
        <f>'SVS UHR'!$F$77</f>
        <v>0</v>
      </c>
      <c r="O119" s="128">
        <f t="shared" si="37"/>
        <v>0</v>
      </c>
      <c r="P119" s="128">
        <f t="shared" si="38"/>
        <v>0</v>
      </c>
      <c r="Q119" s="268">
        <f t="shared" si="39"/>
        <v>0</v>
      </c>
    </row>
    <row r="120" spans="1:17" s="269" customFormat="1" ht="19.5" customHeight="1" x14ac:dyDescent="0.3">
      <c r="A120" s="263" t="s">
        <v>437</v>
      </c>
      <c r="B120" s="263" t="s">
        <v>202</v>
      </c>
      <c r="C120" s="264" t="s">
        <v>579</v>
      </c>
      <c r="D120" s="265" t="s">
        <v>438</v>
      </c>
      <c r="E120" s="263" t="s">
        <v>36</v>
      </c>
      <c r="F120" s="263" t="s">
        <v>489</v>
      </c>
      <c r="G120" s="265" t="s">
        <v>535</v>
      </c>
      <c r="H120" s="127">
        <v>69.650000000000006</v>
      </c>
      <c r="I120" s="263" t="str">
        <f>VLOOKUP(F120,'Leistungswerte UHR'!$C$6:$F$68,3,FALSE)</f>
        <v>W5</v>
      </c>
      <c r="J120" s="263">
        <f>VLOOKUP(I120,'Turnus BY'!D$10:E$26,2,FALSE)</f>
        <v>190</v>
      </c>
      <c r="K120" s="127">
        <f t="shared" si="35"/>
        <v>13233.500000000002</v>
      </c>
      <c r="L120" s="266">
        <f>VLOOKUP(F120,'Leistungswerte UHR'!$C$6:$F$68,4,FALSE)</f>
        <v>0</v>
      </c>
      <c r="M120" s="267">
        <f t="shared" si="36"/>
        <v>0</v>
      </c>
      <c r="N120" s="421">
        <f>'SVS UHR'!$F$77</f>
        <v>0</v>
      </c>
      <c r="O120" s="128">
        <f t="shared" si="37"/>
        <v>0</v>
      </c>
      <c r="P120" s="128">
        <f t="shared" si="38"/>
        <v>0</v>
      </c>
      <c r="Q120" s="268">
        <f t="shared" si="39"/>
        <v>0</v>
      </c>
    </row>
    <row r="121" spans="1:17" s="269" customFormat="1" ht="19.5" customHeight="1" x14ac:dyDescent="0.3">
      <c r="A121" s="263" t="s">
        <v>437</v>
      </c>
      <c r="B121" s="263" t="s">
        <v>202</v>
      </c>
      <c r="C121" s="264" t="s">
        <v>576</v>
      </c>
      <c r="D121" s="265" t="s">
        <v>438</v>
      </c>
      <c r="E121" s="263" t="s">
        <v>36</v>
      </c>
      <c r="F121" s="263" t="s">
        <v>489</v>
      </c>
      <c r="G121" s="265" t="s">
        <v>535</v>
      </c>
      <c r="H121" s="127">
        <v>42.53</v>
      </c>
      <c r="I121" s="263" t="str">
        <f>VLOOKUP(F121,'Leistungswerte UHR'!$C$6:$F$68,3,FALSE)</f>
        <v>W5</v>
      </c>
      <c r="J121" s="263">
        <f>VLOOKUP(I121,'Turnus BY'!D$10:E$26,2,FALSE)</f>
        <v>190</v>
      </c>
      <c r="K121" s="127">
        <f t="shared" si="35"/>
        <v>8080.7</v>
      </c>
      <c r="L121" s="266">
        <f>VLOOKUP(F121,'Leistungswerte UHR'!$C$6:$F$68,4,FALSE)</f>
        <v>0</v>
      </c>
      <c r="M121" s="267">
        <f t="shared" si="36"/>
        <v>0</v>
      </c>
      <c r="N121" s="421">
        <f>'SVS UHR'!$F$77</f>
        <v>0</v>
      </c>
      <c r="O121" s="128">
        <f t="shared" si="37"/>
        <v>0</v>
      </c>
      <c r="P121" s="128">
        <f t="shared" si="38"/>
        <v>0</v>
      </c>
      <c r="Q121" s="268">
        <f t="shared" si="39"/>
        <v>0</v>
      </c>
    </row>
    <row r="122" spans="1:17" s="269" customFormat="1" ht="19.2" customHeight="1" x14ac:dyDescent="0.3">
      <c r="A122" s="263" t="s">
        <v>437</v>
      </c>
      <c r="B122" s="263" t="s">
        <v>202</v>
      </c>
      <c r="C122" s="264"/>
      <c r="D122" s="265" t="s">
        <v>575</v>
      </c>
      <c r="E122" s="263" t="s">
        <v>35</v>
      </c>
      <c r="F122" s="263" t="s">
        <v>838</v>
      </c>
      <c r="G122" s="265" t="s">
        <v>521</v>
      </c>
      <c r="H122" s="127">
        <v>22.74</v>
      </c>
      <c r="I122" s="263" t="str">
        <f>VLOOKUP(F122,'Leistungswerte UHR'!$C$6:$F$68,3,FALSE)</f>
        <v>W3</v>
      </c>
      <c r="J122" s="263">
        <f>VLOOKUP(I122,'Turnus BY'!D$10:E$26,2,FALSE)</f>
        <v>114</v>
      </c>
      <c r="K122" s="127">
        <f t="shared" si="35"/>
        <v>2592.3599999999997</v>
      </c>
      <c r="L122" s="266">
        <f>VLOOKUP(F122,'Leistungswerte UHR'!$C$6:$F$68,4,FALSE)</f>
        <v>0</v>
      </c>
      <c r="M122" s="267">
        <f t="shared" si="36"/>
        <v>0</v>
      </c>
      <c r="N122" s="421">
        <f>'SVS UHR'!$F$77</f>
        <v>0</v>
      </c>
      <c r="O122" s="128">
        <f t="shared" si="37"/>
        <v>0</v>
      </c>
      <c r="P122" s="128">
        <f t="shared" si="38"/>
        <v>0</v>
      </c>
      <c r="Q122" s="268">
        <f t="shared" si="39"/>
        <v>0</v>
      </c>
    </row>
    <row r="123" spans="1:17" s="269" customFormat="1" ht="19.5" customHeight="1" x14ac:dyDescent="0.3">
      <c r="A123" s="263" t="s">
        <v>437</v>
      </c>
      <c r="B123" s="263" t="s">
        <v>202</v>
      </c>
      <c r="C123" s="264"/>
      <c r="D123" s="265" t="s">
        <v>580</v>
      </c>
      <c r="E123" s="263" t="s">
        <v>29</v>
      </c>
      <c r="F123" s="263" t="s">
        <v>840</v>
      </c>
      <c r="G123" s="265" t="s">
        <v>224</v>
      </c>
      <c r="H123" s="127">
        <v>57.67</v>
      </c>
      <c r="I123" s="263" t="str">
        <f>VLOOKUP(F123,'Leistungswerte UHR'!$C$6:$F$68,3,FALSE)</f>
        <v>W3</v>
      </c>
      <c r="J123" s="263">
        <f>VLOOKUP(I123,'Turnus BY'!D$10:E$26,2,FALSE)</f>
        <v>114</v>
      </c>
      <c r="K123" s="127">
        <f t="shared" si="35"/>
        <v>6574.38</v>
      </c>
      <c r="L123" s="266">
        <f>VLOOKUP(F123,'Leistungswerte UHR'!$C$6:$F$68,4,FALSE)</f>
        <v>0</v>
      </c>
      <c r="M123" s="267">
        <f t="shared" si="36"/>
        <v>0</v>
      </c>
      <c r="N123" s="421">
        <f>'SVS UHR'!$F$77</f>
        <v>0</v>
      </c>
      <c r="O123" s="128">
        <f t="shared" si="37"/>
        <v>0</v>
      </c>
      <c r="P123" s="128">
        <f t="shared" si="38"/>
        <v>0</v>
      </c>
      <c r="Q123" s="268">
        <f t="shared" si="39"/>
        <v>0</v>
      </c>
    </row>
    <row r="124" spans="1:17" s="269" customFormat="1" ht="19.5" customHeight="1" x14ac:dyDescent="0.3">
      <c r="A124" s="263" t="s">
        <v>402</v>
      </c>
      <c r="B124" s="263" t="s">
        <v>202</v>
      </c>
      <c r="C124" s="264" t="s">
        <v>591</v>
      </c>
      <c r="D124" s="265" t="s">
        <v>667</v>
      </c>
      <c r="E124" s="263" t="s">
        <v>26</v>
      </c>
      <c r="F124" s="263" t="s">
        <v>457</v>
      </c>
      <c r="G124" s="265" t="s">
        <v>535</v>
      </c>
      <c r="H124" s="127">
        <v>107.74</v>
      </c>
      <c r="I124" s="263" t="str">
        <f>VLOOKUP(F124,'Leistungswerte UHR'!$C$6:$F$68,3,FALSE)</f>
        <v>W5</v>
      </c>
      <c r="J124" s="263">
        <f>VLOOKUP(I124,'Turnus BY'!D$10:E$26,2,FALSE)</f>
        <v>190</v>
      </c>
      <c r="K124" s="127">
        <f t="shared" ref="K124:K129" si="40">+H124*J124</f>
        <v>20470.599999999999</v>
      </c>
      <c r="L124" s="266">
        <f>VLOOKUP(F124,'Leistungswerte UHR'!$C$6:$F$68,4,FALSE)</f>
        <v>0</v>
      </c>
      <c r="M124" s="267">
        <f t="shared" ref="M124:M129" si="41">IF(ISERROR(K124/L124),0,K124/L124)</f>
        <v>0</v>
      </c>
      <c r="N124" s="421">
        <f>'SVS UHR'!$F$77</f>
        <v>0</v>
      </c>
      <c r="O124" s="128">
        <f t="shared" ref="O124:O129" si="42">IF(ISERROR(H124/L124*N124),0,H124/L124*N124)</f>
        <v>0</v>
      </c>
      <c r="P124" s="128">
        <f t="shared" ref="P124:P129" si="43">Q124/12</f>
        <v>0</v>
      </c>
      <c r="Q124" s="268">
        <f t="shared" ref="Q124:Q129" si="44">+M124*N124</f>
        <v>0</v>
      </c>
    </row>
    <row r="125" spans="1:17" s="269" customFormat="1" ht="19.5" customHeight="1" x14ac:dyDescent="0.3">
      <c r="A125" s="263" t="s">
        <v>402</v>
      </c>
      <c r="B125" s="263" t="s">
        <v>202</v>
      </c>
      <c r="C125" s="264" t="s">
        <v>590</v>
      </c>
      <c r="D125" s="265" t="s">
        <v>288</v>
      </c>
      <c r="E125" s="263" t="s">
        <v>26</v>
      </c>
      <c r="F125" s="263" t="s">
        <v>457</v>
      </c>
      <c r="G125" s="265" t="s">
        <v>535</v>
      </c>
      <c r="H125" s="127">
        <v>121.96</v>
      </c>
      <c r="I125" s="263" t="str">
        <f>VLOOKUP(F125,'Leistungswerte UHR'!$C$6:$F$68,3,FALSE)</f>
        <v>W5</v>
      </c>
      <c r="J125" s="263">
        <f>VLOOKUP(I125,'Turnus BY'!D$10:E$26,2,FALSE)</f>
        <v>190</v>
      </c>
      <c r="K125" s="127">
        <f t="shared" si="40"/>
        <v>23172.399999999998</v>
      </c>
      <c r="L125" s="266">
        <f>VLOOKUP(F125,'Leistungswerte UHR'!$C$6:$F$68,4,FALSE)</f>
        <v>0</v>
      </c>
      <c r="M125" s="267">
        <f t="shared" si="41"/>
        <v>0</v>
      </c>
      <c r="N125" s="421">
        <f>'SVS UHR'!$F$77</f>
        <v>0</v>
      </c>
      <c r="O125" s="128">
        <f t="shared" si="42"/>
        <v>0</v>
      </c>
      <c r="P125" s="128">
        <f t="shared" si="43"/>
        <v>0</v>
      </c>
      <c r="Q125" s="268">
        <f t="shared" si="44"/>
        <v>0</v>
      </c>
    </row>
    <row r="126" spans="1:17" s="269" customFormat="1" ht="19.5" customHeight="1" x14ac:dyDescent="0.3">
      <c r="A126" s="263" t="s">
        <v>402</v>
      </c>
      <c r="B126" s="263" t="s">
        <v>202</v>
      </c>
      <c r="C126" s="264" t="s">
        <v>589</v>
      </c>
      <c r="D126" s="265" t="s">
        <v>718</v>
      </c>
      <c r="E126" s="263" t="s">
        <v>37</v>
      </c>
      <c r="F126" s="263" t="s">
        <v>488</v>
      </c>
      <c r="G126" s="265" t="s">
        <v>535</v>
      </c>
      <c r="H126" s="127">
        <v>70.05</v>
      </c>
      <c r="I126" s="263" t="str">
        <f>VLOOKUP(F126,'Leistungswerte UHR'!$C$6:$F$68,3,FALSE)</f>
        <v>W5</v>
      </c>
      <c r="J126" s="263">
        <f>VLOOKUP(I126,'Turnus BY'!D$10:E$26,2,FALSE)</f>
        <v>190</v>
      </c>
      <c r="K126" s="127">
        <f t="shared" si="40"/>
        <v>13309.5</v>
      </c>
      <c r="L126" s="266">
        <f>VLOOKUP(F126,'Leistungswerte UHR'!$C$6:$F$68,4,FALSE)</f>
        <v>0</v>
      </c>
      <c r="M126" s="267">
        <f t="shared" si="41"/>
        <v>0</v>
      </c>
      <c r="N126" s="421">
        <f>'SVS UHR'!$F$77</f>
        <v>0</v>
      </c>
      <c r="O126" s="128">
        <f t="shared" si="42"/>
        <v>0</v>
      </c>
      <c r="P126" s="128">
        <f t="shared" si="43"/>
        <v>0</v>
      </c>
      <c r="Q126" s="268">
        <f t="shared" si="44"/>
        <v>0</v>
      </c>
    </row>
    <row r="127" spans="1:17" s="269" customFormat="1" ht="19.5" customHeight="1" x14ac:dyDescent="0.3">
      <c r="A127" s="263" t="s">
        <v>402</v>
      </c>
      <c r="B127" s="263" t="s">
        <v>202</v>
      </c>
      <c r="C127" s="264" t="s">
        <v>26</v>
      </c>
      <c r="D127" s="265" t="s">
        <v>588</v>
      </c>
      <c r="E127" s="263" t="s">
        <v>213</v>
      </c>
      <c r="F127" s="263" t="s">
        <v>491</v>
      </c>
      <c r="G127" s="265" t="s">
        <v>535</v>
      </c>
      <c r="H127" s="127">
        <v>8.98</v>
      </c>
      <c r="I127" s="263" t="str">
        <f>VLOOKUP(F127,'Leistungswerte UHR'!$C$6:$F$68,3,FALSE)</f>
        <v>W1</v>
      </c>
      <c r="J127" s="263">
        <f>VLOOKUP(I127,'Turnus BY'!D$10:E$26,2,FALSE)</f>
        <v>38</v>
      </c>
      <c r="K127" s="127">
        <f t="shared" si="40"/>
        <v>341.24</v>
      </c>
      <c r="L127" s="266">
        <f>VLOOKUP(F127,'Leistungswerte UHR'!$C$6:$F$68,4,FALSE)</f>
        <v>0</v>
      </c>
      <c r="M127" s="267">
        <f t="shared" si="41"/>
        <v>0</v>
      </c>
      <c r="N127" s="421">
        <f>'SVS UHR'!$F$77</f>
        <v>0</v>
      </c>
      <c r="O127" s="128">
        <f t="shared" si="42"/>
        <v>0</v>
      </c>
      <c r="P127" s="128">
        <f t="shared" si="43"/>
        <v>0</v>
      </c>
      <c r="Q127" s="268">
        <f t="shared" si="44"/>
        <v>0</v>
      </c>
    </row>
    <row r="128" spans="1:17" s="269" customFormat="1" ht="19.5" customHeight="1" x14ac:dyDescent="0.3">
      <c r="A128" s="263" t="s">
        <v>402</v>
      </c>
      <c r="B128" s="263" t="s">
        <v>202</v>
      </c>
      <c r="C128" s="264" t="s">
        <v>26</v>
      </c>
      <c r="D128" s="265" t="s">
        <v>588</v>
      </c>
      <c r="E128" s="263" t="s">
        <v>213</v>
      </c>
      <c r="F128" s="263" t="s">
        <v>491</v>
      </c>
      <c r="G128" s="265" t="s">
        <v>535</v>
      </c>
      <c r="H128" s="127">
        <v>14.29</v>
      </c>
      <c r="I128" s="263" t="str">
        <f>VLOOKUP(F128,'Leistungswerte UHR'!$C$6:$F$68,3,FALSE)</f>
        <v>W1</v>
      </c>
      <c r="J128" s="263">
        <f>VLOOKUP(I128,'Turnus BY'!D$10:E$26,2,FALSE)</f>
        <v>38</v>
      </c>
      <c r="K128" s="127">
        <f t="shared" si="40"/>
        <v>543.02</v>
      </c>
      <c r="L128" s="266">
        <f>VLOOKUP(F128,'Leistungswerte UHR'!$C$6:$F$68,4,FALSE)</f>
        <v>0</v>
      </c>
      <c r="M128" s="267">
        <f t="shared" si="41"/>
        <v>0</v>
      </c>
      <c r="N128" s="421">
        <f>'SVS UHR'!$F$77</f>
        <v>0</v>
      </c>
      <c r="O128" s="128">
        <f t="shared" si="42"/>
        <v>0</v>
      </c>
      <c r="P128" s="128">
        <f t="shared" si="43"/>
        <v>0</v>
      </c>
      <c r="Q128" s="268">
        <f t="shared" si="44"/>
        <v>0</v>
      </c>
    </row>
    <row r="129" spans="1:17" s="269" customFormat="1" ht="19.5" customHeight="1" x14ac:dyDescent="0.3">
      <c r="A129" s="263" t="s">
        <v>402</v>
      </c>
      <c r="B129" s="263" t="s">
        <v>202</v>
      </c>
      <c r="C129" s="264" t="s">
        <v>26</v>
      </c>
      <c r="D129" s="265" t="s">
        <v>684</v>
      </c>
      <c r="E129" s="263" t="s">
        <v>29</v>
      </c>
      <c r="F129" s="263" t="s">
        <v>458</v>
      </c>
      <c r="G129" s="265" t="s">
        <v>224</v>
      </c>
      <c r="H129" s="127">
        <v>35.97</v>
      </c>
      <c r="I129" s="263" t="str">
        <f>VLOOKUP(F129,'Leistungswerte UHR'!$C$6:$F$68,3,FALSE)</f>
        <v>W5</v>
      </c>
      <c r="J129" s="263">
        <f>VLOOKUP(I129,'Turnus BY'!D$10:E$26,2,FALSE)</f>
        <v>190</v>
      </c>
      <c r="K129" s="127">
        <f t="shared" si="40"/>
        <v>6834.3</v>
      </c>
      <c r="L129" s="266">
        <f>VLOOKUP(F129,'Leistungswerte UHR'!$C$6:$F$68,4,FALSE)</f>
        <v>0</v>
      </c>
      <c r="M129" s="267">
        <f t="shared" si="41"/>
        <v>0</v>
      </c>
      <c r="N129" s="421">
        <f>'SVS UHR'!$F$77</f>
        <v>0</v>
      </c>
      <c r="O129" s="128">
        <f t="shared" si="42"/>
        <v>0</v>
      </c>
      <c r="P129" s="128">
        <f t="shared" si="43"/>
        <v>0</v>
      </c>
      <c r="Q129" s="268">
        <f t="shared" si="44"/>
        <v>0</v>
      </c>
    </row>
    <row r="130" spans="1:17" s="269" customFormat="1" ht="19.5" customHeight="1" x14ac:dyDescent="0.3">
      <c r="A130" s="263" t="s">
        <v>402</v>
      </c>
      <c r="B130" s="263" t="s">
        <v>202</v>
      </c>
      <c r="C130" s="264" t="s">
        <v>663</v>
      </c>
      <c r="D130" s="265" t="s">
        <v>682</v>
      </c>
      <c r="E130" s="263" t="s">
        <v>34</v>
      </c>
      <c r="F130" s="263" t="s">
        <v>496</v>
      </c>
      <c r="G130" s="265" t="s">
        <v>226</v>
      </c>
      <c r="H130" s="127">
        <v>22.15</v>
      </c>
      <c r="I130" s="263" t="str">
        <f>VLOOKUP(F130,'Leistungswerte UHR'!$C$6:$F$68,3,FALSE)</f>
        <v>W5</v>
      </c>
      <c r="J130" s="263">
        <f>VLOOKUP(I130,'Turnus BY'!D$10:E$26,2,FALSE)</f>
        <v>190</v>
      </c>
      <c r="K130" s="127">
        <f t="shared" si="25"/>
        <v>4208.5</v>
      </c>
      <c r="L130" s="266">
        <f>VLOOKUP(F130,'Leistungswerte UHR'!$C$6:$F$68,4,FALSE)</f>
        <v>0</v>
      </c>
      <c r="M130" s="267">
        <f t="shared" si="26"/>
        <v>0</v>
      </c>
      <c r="N130" s="421">
        <f>'SVS UHR'!$F$77</f>
        <v>0</v>
      </c>
      <c r="O130" s="128">
        <f t="shared" si="27"/>
        <v>0</v>
      </c>
      <c r="P130" s="128">
        <f t="shared" si="29"/>
        <v>0</v>
      </c>
      <c r="Q130" s="268">
        <f t="shared" si="28"/>
        <v>0</v>
      </c>
    </row>
    <row r="131" spans="1:17" s="269" customFormat="1" ht="19.5" customHeight="1" x14ac:dyDescent="0.3">
      <c r="A131" s="263" t="s">
        <v>402</v>
      </c>
      <c r="B131" s="263" t="s">
        <v>202</v>
      </c>
      <c r="C131" s="264" t="s">
        <v>664</v>
      </c>
      <c r="D131" s="265" t="s">
        <v>683</v>
      </c>
      <c r="E131" s="263" t="s">
        <v>34</v>
      </c>
      <c r="F131" s="263" t="s">
        <v>496</v>
      </c>
      <c r="G131" s="265" t="s">
        <v>226</v>
      </c>
      <c r="H131" s="127">
        <v>24.05</v>
      </c>
      <c r="I131" s="263" t="str">
        <f>VLOOKUP(F131,'Leistungswerte UHR'!$C$6:$F$68,3,FALSE)</f>
        <v>W5</v>
      </c>
      <c r="J131" s="263">
        <f>VLOOKUP(I131,'Turnus BY'!D$10:E$26,2,FALSE)</f>
        <v>190</v>
      </c>
      <c r="K131" s="127">
        <f t="shared" si="25"/>
        <v>4569.5</v>
      </c>
      <c r="L131" s="266">
        <f>VLOOKUP(F131,'Leistungswerte UHR'!$C$6:$F$68,4,FALSE)</f>
        <v>0</v>
      </c>
      <c r="M131" s="267">
        <f t="shared" si="26"/>
        <v>0</v>
      </c>
      <c r="N131" s="421">
        <f>'SVS UHR'!$F$77</f>
        <v>0</v>
      </c>
      <c r="O131" s="128">
        <f t="shared" si="27"/>
        <v>0</v>
      </c>
      <c r="P131" s="128">
        <f t="shared" si="29"/>
        <v>0</v>
      </c>
      <c r="Q131" s="268">
        <f t="shared" si="28"/>
        <v>0</v>
      </c>
    </row>
    <row r="132" spans="1:17" s="269" customFormat="1" ht="19.5" customHeight="1" x14ac:dyDescent="0.3">
      <c r="A132" s="263" t="s">
        <v>402</v>
      </c>
      <c r="B132" s="263" t="s">
        <v>202</v>
      </c>
      <c r="C132" s="264" t="s">
        <v>581</v>
      </c>
      <c r="D132" s="265" t="s">
        <v>634</v>
      </c>
      <c r="E132" s="263" t="s">
        <v>32</v>
      </c>
      <c r="F132" s="263" t="s">
        <v>500</v>
      </c>
      <c r="G132" s="265" t="s">
        <v>225</v>
      </c>
      <c r="H132" s="127">
        <v>7.15</v>
      </c>
      <c r="I132" s="263" t="str">
        <f>VLOOKUP(F132,'Leistungswerte UHR'!$C$6:$F$68,3,FALSE)</f>
        <v>W5</v>
      </c>
      <c r="J132" s="263">
        <f>VLOOKUP(I132,'Turnus BY'!D$10:E$26,2,FALSE)</f>
        <v>190</v>
      </c>
      <c r="K132" s="127">
        <f t="shared" ref="K132" si="45">+H132*J132</f>
        <v>1358.5</v>
      </c>
      <c r="L132" s="266">
        <f>VLOOKUP(F132,'Leistungswerte UHR'!$C$6:$F$68,4,FALSE)</f>
        <v>0</v>
      </c>
      <c r="M132" s="267">
        <f t="shared" ref="M132" si="46">IF(ISERROR(K132/L132),0,K132/L132)</f>
        <v>0</v>
      </c>
      <c r="N132" s="421">
        <f>'SVS UHR'!$F$77</f>
        <v>0</v>
      </c>
      <c r="O132" s="128">
        <f t="shared" ref="O132" si="47">IF(ISERROR(H132/L132*N132),0,H132/L132*N132)</f>
        <v>0</v>
      </c>
      <c r="P132" s="128">
        <f t="shared" ref="P132" si="48">Q132/12</f>
        <v>0</v>
      </c>
      <c r="Q132" s="268">
        <f t="shared" ref="Q132" si="49">+M132*N132</f>
        <v>0</v>
      </c>
    </row>
    <row r="133" spans="1:17" s="269" customFormat="1" ht="19.5" customHeight="1" x14ac:dyDescent="0.3">
      <c r="A133" s="263" t="s">
        <v>402</v>
      </c>
      <c r="B133" s="263" t="s">
        <v>202</v>
      </c>
      <c r="C133" s="264" t="s">
        <v>582</v>
      </c>
      <c r="D133" s="265" t="s">
        <v>710</v>
      </c>
      <c r="E133" s="263" t="s">
        <v>26</v>
      </c>
      <c r="F133" s="263" t="s">
        <v>457</v>
      </c>
      <c r="G133" s="265" t="s">
        <v>225</v>
      </c>
      <c r="H133" s="127">
        <v>60.25</v>
      </c>
      <c r="I133" s="263" t="str">
        <f>VLOOKUP(F133,'Leistungswerte UHR'!$C$6:$F$68,3,FALSE)</f>
        <v>W5</v>
      </c>
      <c r="J133" s="263">
        <f>VLOOKUP(I133,'Turnus BY'!D$10:E$26,2,FALSE)</f>
        <v>190</v>
      </c>
      <c r="K133" s="127">
        <f t="shared" si="25"/>
        <v>11447.5</v>
      </c>
      <c r="L133" s="266">
        <f>VLOOKUP(F133,'Leistungswerte UHR'!$C$6:$F$68,4,FALSE)</f>
        <v>0</v>
      </c>
      <c r="M133" s="267">
        <f t="shared" si="26"/>
        <v>0</v>
      </c>
      <c r="N133" s="421">
        <f>'SVS UHR'!$F$77</f>
        <v>0</v>
      </c>
      <c r="O133" s="128">
        <f t="shared" si="27"/>
        <v>0</v>
      </c>
      <c r="P133" s="128">
        <f t="shared" si="29"/>
        <v>0</v>
      </c>
      <c r="Q133" s="268">
        <f t="shared" si="28"/>
        <v>0</v>
      </c>
    </row>
    <row r="134" spans="1:17" s="269" customFormat="1" ht="19.5" customHeight="1" x14ac:dyDescent="0.3">
      <c r="A134" s="263" t="s">
        <v>402</v>
      </c>
      <c r="B134" s="263" t="s">
        <v>202</v>
      </c>
      <c r="C134" s="264" t="s">
        <v>583</v>
      </c>
      <c r="D134" s="265" t="s">
        <v>290</v>
      </c>
      <c r="E134" s="263" t="s">
        <v>26</v>
      </c>
      <c r="F134" s="263" t="s">
        <v>457</v>
      </c>
      <c r="G134" s="265" t="s">
        <v>225</v>
      </c>
      <c r="H134" s="127">
        <v>22.25</v>
      </c>
      <c r="I134" s="263" t="str">
        <f>VLOOKUP(F134,'Leistungswerte UHR'!$C$6:$F$68,3,FALSE)</f>
        <v>W5</v>
      </c>
      <c r="J134" s="263">
        <f>VLOOKUP(I134,'Turnus BY'!D$10:E$26,2,FALSE)</f>
        <v>190</v>
      </c>
      <c r="K134" s="127">
        <f t="shared" si="25"/>
        <v>4227.5</v>
      </c>
      <c r="L134" s="266">
        <f>VLOOKUP(F134,'Leistungswerte UHR'!$C$6:$F$68,4,FALSE)</f>
        <v>0</v>
      </c>
      <c r="M134" s="267">
        <f t="shared" si="26"/>
        <v>0</v>
      </c>
      <c r="N134" s="421">
        <f>'SVS UHR'!$F$77</f>
        <v>0</v>
      </c>
      <c r="O134" s="128">
        <f t="shared" si="27"/>
        <v>0</v>
      </c>
      <c r="P134" s="128">
        <f t="shared" si="29"/>
        <v>0</v>
      </c>
      <c r="Q134" s="268">
        <f t="shared" si="28"/>
        <v>0</v>
      </c>
    </row>
    <row r="135" spans="1:17" s="269" customFormat="1" ht="19.5" customHeight="1" x14ac:dyDescent="0.3">
      <c r="A135" s="263" t="s">
        <v>402</v>
      </c>
      <c r="B135" s="263" t="s">
        <v>202</v>
      </c>
      <c r="C135" s="264" t="s">
        <v>584</v>
      </c>
      <c r="D135" s="265" t="s">
        <v>665</v>
      </c>
      <c r="E135" s="263" t="s">
        <v>26</v>
      </c>
      <c r="F135" s="263" t="s">
        <v>457</v>
      </c>
      <c r="G135" s="265" t="s">
        <v>225</v>
      </c>
      <c r="H135" s="127">
        <v>28.05</v>
      </c>
      <c r="I135" s="263" t="str">
        <f>VLOOKUP(F135,'Leistungswerte UHR'!$C$6:$F$68,3,FALSE)</f>
        <v>W5</v>
      </c>
      <c r="J135" s="263">
        <f>VLOOKUP(I135,'Turnus BY'!D$10:E$26,2,FALSE)</f>
        <v>190</v>
      </c>
      <c r="K135" s="127">
        <f t="shared" si="25"/>
        <v>5329.5</v>
      </c>
      <c r="L135" s="266">
        <f>VLOOKUP(F135,'Leistungswerte UHR'!$C$6:$F$68,4,FALSE)</f>
        <v>0</v>
      </c>
      <c r="M135" s="267">
        <f t="shared" si="26"/>
        <v>0</v>
      </c>
      <c r="N135" s="421">
        <f>'SVS UHR'!$F$77</f>
        <v>0</v>
      </c>
      <c r="O135" s="128">
        <f t="shared" si="27"/>
        <v>0</v>
      </c>
      <c r="P135" s="128">
        <f t="shared" si="29"/>
        <v>0</v>
      </c>
      <c r="Q135" s="268">
        <f t="shared" si="28"/>
        <v>0</v>
      </c>
    </row>
    <row r="136" spans="1:17" s="269" customFormat="1" ht="19.5" customHeight="1" x14ac:dyDescent="0.3">
      <c r="A136" s="263" t="s">
        <v>402</v>
      </c>
      <c r="B136" s="263" t="s">
        <v>202</v>
      </c>
      <c r="C136" s="264" t="s">
        <v>666</v>
      </c>
      <c r="D136" s="265" t="s">
        <v>585</v>
      </c>
      <c r="E136" s="263" t="s">
        <v>34</v>
      </c>
      <c r="F136" s="263" t="s">
        <v>496</v>
      </c>
      <c r="G136" s="265" t="s">
        <v>226</v>
      </c>
      <c r="H136" s="127">
        <v>10.75</v>
      </c>
      <c r="I136" s="263" t="str">
        <f>VLOOKUP(F136,'Leistungswerte UHR'!$C$6:$F$68,3,FALSE)</f>
        <v>W5</v>
      </c>
      <c r="J136" s="263">
        <f>VLOOKUP(I136,'Turnus BY'!D$10:E$26,2,FALSE)</f>
        <v>190</v>
      </c>
      <c r="K136" s="127">
        <f t="shared" si="25"/>
        <v>2042.5</v>
      </c>
      <c r="L136" s="266">
        <f>VLOOKUP(F136,'Leistungswerte UHR'!$C$6:$F$68,4,FALSE)</f>
        <v>0</v>
      </c>
      <c r="M136" s="267">
        <f t="shared" si="26"/>
        <v>0</v>
      </c>
      <c r="N136" s="421">
        <f>'SVS UHR'!$F$77</f>
        <v>0</v>
      </c>
      <c r="O136" s="128">
        <f t="shared" si="27"/>
        <v>0</v>
      </c>
      <c r="P136" s="128">
        <f t="shared" si="29"/>
        <v>0</v>
      </c>
      <c r="Q136" s="268">
        <f t="shared" si="28"/>
        <v>0</v>
      </c>
    </row>
    <row r="137" spans="1:17" s="269" customFormat="1" ht="19.5" customHeight="1" x14ac:dyDescent="0.3">
      <c r="A137" s="263" t="s">
        <v>402</v>
      </c>
      <c r="B137" s="263" t="s">
        <v>202</v>
      </c>
      <c r="C137" s="264" t="s">
        <v>609</v>
      </c>
      <c r="D137" s="265" t="s">
        <v>586</v>
      </c>
      <c r="E137" s="263" t="s">
        <v>34</v>
      </c>
      <c r="F137" s="263" t="s">
        <v>496</v>
      </c>
      <c r="G137" s="265" t="s">
        <v>226</v>
      </c>
      <c r="H137" s="127">
        <v>7.5</v>
      </c>
      <c r="I137" s="263" t="str">
        <f>VLOOKUP(F137,'Leistungswerte UHR'!$C$6:$F$68,3,FALSE)</f>
        <v>W5</v>
      </c>
      <c r="J137" s="263">
        <f>VLOOKUP(I137,'Turnus BY'!D$10:E$26,2,FALSE)</f>
        <v>190</v>
      </c>
      <c r="K137" s="127">
        <f t="shared" si="25"/>
        <v>1425</v>
      </c>
      <c r="L137" s="266">
        <f>VLOOKUP(F137,'Leistungswerte UHR'!$C$6:$F$68,4,FALSE)</f>
        <v>0</v>
      </c>
      <c r="M137" s="267">
        <f t="shared" si="26"/>
        <v>0</v>
      </c>
      <c r="N137" s="421">
        <f>'SVS UHR'!$F$77</f>
        <v>0</v>
      </c>
      <c r="O137" s="128">
        <f t="shared" si="27"/>
        <v>0</v>
      </c>
      <c r="P137" s="128">
        <f t="shared" si="29"/>
        <v>0</v>
      </c>
      <c r="Q137" s="268">
        <f t="shared" si="28"/>
        <v>0</v>
      </c>
    </row>
    <row r="138" spans="1:17" s="269" customFormat="1" ht="19.5" customHeight="1" x14ac:dyDescent="0.3">
      <c r="A138" s="263" t="s">
        <v>402</v>
      </c>
      <c r="B138" s="263" t="s">
        <v>202</v>
      </c>
      <c r="C138" s="264" t="s">
        <v>26</v>
      </c>
      <c r="D138" s="265" t="s">
        <v>587</v>
      </c>
      <c r="E138" s="263" t="s">
        <v>29</v>
      </c>
      <c r="F138" s="263" t="s">
        <v>840</v>
      </c>
      <c r="G138" s="265" t="s">
        <v>224</v>
      </c>
      <c r="H138" s="127">
        <v>93.31</v>
      </c>
      <c r="I138" s="263" t="str">
        <f>VLOOKUP(F138,'Leistungswerte UHR'!$C$6:$F$68,3,FALSE)</f>
        <v>W3</v>
      </c>
      <c r="J138" s="263">
        <f>VLOOKUP(I138,'Turnus BY'!D$10:E$26,2,FALSE)</f>
        <v>114</v>
      </c>
      <c r="K138" s="127">
        <f t="shared" si="25"/>
        <v>10637.34</v>
      </c>
      <c r="L138" s="266">
        <f>VLOOKUP(F138,'Leistungswerte UHR'!$C$6:$F$68,4,FALSE)</f>
        <v>0</v>
      </c>
      <c r="M138" s="267">
        <f t="shared" si="26"/>
        <v>0</v>
      </c>
      <c r="N138" s="421">
        <f>'SVS UHR'!$F$77</f>
        <v>0</v>
      </c>
      <c r="O138" s="128">
        <f t="shared" si="27"/>
        <v>0</v>
      </c>
      <c r="P138" s="128">
        <f t="shared" si="29"/>
        <v>0</v>
      </c>
      <c r="Q138" s="268">
        <f t="shared" si="28"/>
        <v>0</v>
      </c>
    </row>
    <row r="139" spans="1:17" s="269" customFormat="1" ht="19.5" customHeight="1" x14ac:dyDescent="0.3">
      <c r="A139" s="263" t="s">
        <v>402</v>
      </c>
      <c r="B139" s="263" t="s">
        <v>202</v>
      </c>
      <c r="C139" s="264" t="s">
        <v>452</v>
      </c>
      <c r="D139" s="265" t="s">
        <v>592</v>
      </c>
      <c r="E139" s="263" t="s">
        <v>35</v>
      </c>
      <c r="F139" s="263" t="s">
        <v>838</v>
      </c>
      <c r="G139" s="265" t="s">
        <v>200</v>
      </c>
      <c r="H139" s="127">
        <v>25.65</v>
      </c>
      <c r="I139" s="263" t="str">
        <f>VLOOKUP(F139,'Leistungswerte UHR'!$C$6:$F$68,3,FALSE)</f>
        <v>W3</v>
      </c>
      <c r="J139" s="263">
        <f>VLOOKUP(I139,'Turnus BY'!D$10:E$26,2,FALSE)</f>
        <v>114</v>
      </c>
      <c r="K139" s="127">
        <f t="shared" si="25"/>
        <v>2924.1</v>
      </c>
      <c r="L139" s="266">
        <f>VLOOKUP(F139,'Leistungswerte UHR'!$C$6:$F$68,4,FALSE)</f>
        <v>0</v>
      </c>
      <c r="M139" s="267">
        <f t="shared" si="26"/>
        <v>0</v>
      </c>
      <c r="N139" s="421">
        <f>'SVS UHR'!$F$77</f>
        <v>0</v>
      </c>
      <c r="O139" s="128">
        <f t="shared" si="27"/>
        <v>0</v>
      </c>
      <c r="P139" s="128">
        <f t="shared" si="29"/>
        <v>0</v>
      </c>
      <c r="Q139" s="268">
        <f t="shared" si="28"/>
        <v>0</v>
      </c>
    </row>
    <row r="140" spans="1:17" s="269" customFormat="1" ht="19.5" customHeight="1" x14ac:dyDescent="0.3">
      <c r="A140" s="263" t="s">
        <v>402</v>
      </c>
      <c r="B140" s="263" t="s">
        <v>202</v>
      </c>
      <c r="C140" s="264" t="s">
        <v>596</v>
      </c>
      <c r="D140" s="265" t="s">
        <v>436</v>
      </c>
      <c r="E140" s="263" t="s">
        <v>26</v>
      </c>
      <c r="F140" s="263" t="s">
        <v>716</v>
      </c>
      <c r="G140" s="265" t="s">
        <v>535</v>
      </c>
      <c r="H140" s="127">
        <v>44</v>
      </c>
      <c r="I140" s="263" t="str">
        <f>VLOOKUP(F140,'Leistungswerte UHR'!$C$6:$F$68,3,FALSE)</f>
        <v>W2</v>
      </c>
      <c r="J140" s="263">
        <f>VLOOKUP(I140,'Turnus BY'!D$10:E$26,2,FALSE)</f>
        <v>76</v>
      </c>
      <c r="K140" s="127">
        <f>+H140*J140</f>
        <v>3344</v>
      </c>
      <c r="L140" s="266">
        <f>VLOOKUP(F140,'Leistungswerte UHR'!$C$6:$F$68,4,FALSE)</f>
        <v>0</v>
      </c>
      <c r="M140" s="267">
        <f>IF(ISERROR(K140/L140),0,K140/L140)</f>
        <v>0</v>
      </c>
      <c r="N140" s="421">
        <f>'SVS UHR'!$F$77</f>
        <v>0</v>
      </c>
      <c r="O140" s="128">
        <f>IF(ISERROR(H140/L140*N140),0,H140/L140*N140)</f>
        <v>0</v>
      </c>
      <c r="P140" s="128">
        <f>Q140/12</f>
        <v>0</v>
      </c>
      <c r="Q140" s="268">
        <f>+M140*N140</f>
        <v>0</v>
      </c>
    </row>
    <row r="141" spans="1:17" s="269" customFormat="1" ht="19.5" customHeight="1" x14ac:dyDescent="0.3">
      <c r="A141" s="263" t="s">
        <v>402</v>
      </c>
      <c r="B141" s="263" t="s">
        <v>202</v>
      </c>
      <c r="C141" s="264" t="s">
        <v>597</v>
      </c>
      <c r="D141" s="265" t="s">
        <v>335</v>
      </c>
      <c r="E141" s="263" t="s">
        <v>34</v>
      </c>
      <c r="F141" s="263" t="s">
        <v>496</v>
      </c>
      <c r="G141" s="265" t="s">
        <v>226</v>
      </c>
      <c r="H141" s="127">
        <v>22.35</v>
      </c>
      <c r="I141" s="263" t="str">
        <f>VLOOKUP(F141,'Leistungswerte UHR'!$C$6:$F$68,3,FALSE)</f>
        <v>W5</v>
      </c>
      <c r="J141" s="263">
        <f>VLOOKUP(I141,'Turnus BY'!D$10:E$26,2,FALSE)</f>
        <v>190</v>
      </c>
      <c r="K141" s="127">
        <f t="shared" si="25"/>
        <v>4246.5</v>
      </c>
      <c r="L141" s="266">
        <f>VLOOKUP(F141,'Leistungswerte UHR'!$C$6:$F$68,4,FALSE)</f>
        <v>0</v>
      </c>
      <c r="M141" s="267">
        <f t="shared" si="26"/>
        <v>0</v>
      </c>
      <c r="N141" s="421">
        <f>'SVS UHR'!$F$77</f>
        <v>0</v>
      </c>
      <c r="O141" s="128">
        <f t="shared" si="27"/>
        <v>0</v>
      </c>
      <c r="P141" s="128">
        <f t="shared" si="29"/>
        <v>0</v>
      </c>
      <c r="Q141" s="268">
        <f t="shared" si="28"/>
        <v>0</v>
      </c>
    </row>
    <row r="142" spans="1:17" s="269" customFormat="1" ht="19.5" customHeight="1" x14ac:dyDescent="0.3">
      <c r="A142" s="263" t="s">
        <v>402</v>
      </c>
      <c r="B142" s="263" t="s">
        <v>202</v>
      </c>
      <c r="C142" s="264" t="s">
        <v>598</v>
      </c>
      <c r="D142" s="265" t="s">
        <v>436</v>
      </c>
      <c r="E142" s="263" t="s">
        <v>26</v>
      </c>
      <c r="F142" s="263" t="s">
        <v>716</v>
      </c>
      <c r="G142" s="265" t="s">
        <v>224</v>
      </c>
      <c r="H142" s="127">
        <v>31.8</v>
      </c>
      <c r="I142" s="263" t="str">
        <f>VLOOKUP(F142,'Leistungswerte UHR'!$C$6:$F$68,3,FALSE)</f>
        <v>W2</v>
      </c>
      <c r="J142" s="263">
        <f>VLOOKUP(I142,'Turnus BY'!D$10:E$26,2,FALSE)</f>
        <v>76</v>
      </c>
      <c r="K142" s="127">
        <f>+H142*J142</f>
        <v>2416.8000000000002</v>
      </c>
      <c r="L142" s="266">
        <f>VLOOKUP(F142,'Leistungswerte UHR'!$C$6:$F$68,4,FALSE)</f>
        <v>0</v>
      </c>
      <c r="M142" s="267">
        <f>IF(ISERROR(K142/L142),0,K142/L142)</f>
        <v>0</v>
      </c>
      <c r="N142" s="421">
        <f>'SVS UHR'!$F$77</f>
        <v>0</v>
      </c>
      <c r="O142" s="128">
        <f>IF(ISERROR(H142/L142*N142),0,H142/L142*N142)</f>
        <v>0</v>
      </c>
      <c r="P142" s="128">
        <f>Q142/12</f>
        <v>0</v>
      </c>
      <c r="Q142" s="268">
        <f>+M142*N142</f>
        <v>0</v>
      </c>
    </row>
    <row r="143" spans="1:17" s="269" customFormat="1" ht="19.5" customHeight="1" x14ac:dyDescent="0.3">
      <c r="A143" s="263" t="s">
        <v>402</v>
      </c>
      <c r="B143" s="263" t="s">
        <v>202</v>
      </c>
      <c r="C143" s="264" t="s">
        <v>668</v>
      </c>
      <c r="D143" s="265" t="s">
        <v>423</v>
      </c>
      <c r="E143" s="263" t="s">
        <v>34</v>
      </c>
      <c r="F143" s="263" t="s">
        <v>496</v>
      </c>
      <c r="G143" s="265" t="s">
        <v>226</v>
      </c>
      <c r="H143" s="127">
        <v>22.25</v>
      </c>
      <c r="I143" s="263" t="str">
        <f>VLOOKUP(F143,'Leistungswerte UHR'!$C$6:$F$68,3,FALSE)</f>
        <v>W5</v>
      </c>
      <c r="J143" s="263">
        <f>VLOOKUP(I143,'Turnus BY'!D$10:E$26,2,FALSE)</f>
        <v>190</v>
      </c>
      <c r="K143" s="127">
        <f t="shared" si="25"/>
        <v>4227.5</v>
      </c>
      <c r="L143" s="266">
        <f>VLOOKUP(F143,'Leistungswerte UHR'!$C$6:$F$68,4,FALSE)</f>
        <v>0</v>
      </c>
      <c r="M143" s="267">
        <f t="shared" si="26"/>
        <v>0</v>
      </c>
      <c r="N143" s="421">
        <f>'SVS UHR'!$F$77</f>
        <v>0</v>
      </c>
      <c r="O143" s="128">
        <f t="shared" si="27"/>
        <v>0</v>
      </c>
      <c r="P143" s="128">
        <f t="shared" si="29"/>
        <v>0</v>
      </c>
      <c r="Q143" s="268">
        <f t="shared" si="28"/>
        <v>0</v>
      </c>
    </row>
    <row r="144" spans="1:17" s="269" customFormat="1" ht="19.5" customHeight="1" x14ac:dyDescent="0.3">
      <c r="A144" s="263" t="s">
        <v>402</v>
      </c>
      <c r="B144" s="263" t="s">
        <v>202</v>
      </c>
      <c r="C144" s="264" t="s">
        <v>668</v>
      </c>
      <c r="D144" s="265" t="s">
        <v>544</v>
      </c>
      <c r="E144" s="263" t="s">
        <v>38</v>
      </c>
      <c r="F144" s="263" t="s">
        <v>492</v>
      </c>
      <c r="G144" s="265" t="s">
        <v>226</v>
      </c>
      <c r="H144" s="335"/>
      <c r="I144" s="263" t="str">
        <f>VLOOKUP(F144,'Leistungswerte UHR'!$C$6:$F$68,3,FALSE)</f>
        <v>kR</v>
      </c>
      <c r="J144" s="263">
        <f>VLOOKUP(I144,'Turnus BY'!D$10:E$26,2,FALSE)</f>
        <v>0</v>
      </c>
      <c r="K144" s="127">
        <f>+H144*J144</f>
        <v>0</v>
      </c>
      <c r="L144" s="266">
        <f>VLOOKUP(F144,'Leistungswerte UHR'!$C$6:$F$68,4,FALSE)</f>
        <v>0</v>
      </c>
      <c r="M144" s="267">
        <f>IF(ISERROR(K144/L144),0,K144/L144)</f>
        <v>0</v>
      </c>
      <c r="N144" s="421">
        <f>'SVS UHR'!$F$77</f>
        <v>0</v>
      </c>
      <c r="O144" s="128">
        <f>IF(ISERROR(H144/L144*N144),0,H144/L144*N144)</f>
        <v>0</v>
      </c>
      <c r="P144" s="128">
        <f>Q144/12</f>
        <v>0</v>
      </c>
      <c r="Q144" s="268">
        <f>+M144*N144</f>
        <v>0</v>
      </c>
    </row>
    <row r="145" spans="1:17" s="269" customFormat="1" ht="19.5" customHeight="1" x14ac:dyDescent="0.3">
      <c r="A145" s="263" t="s">
        <v>402</v>
      </c>
      <c r="B145" s="263" t="s">
        <v>202</v>
      </c>
      <c r="C145" s="264" t="s">
        <v>452</v>
      </c>
      <c r="D145" s="265" t="s">
        <v>877</v>
      </c>
      <c r="E145" s="263" t="s">
        <v>455</v>
      </c>
      <c r="F145" s="263" t="s">
        <v>842</v>
      </c>
      <c r="G145" s="265" t="s">
        <v>521</v>
      </c>
      <c r="H145" s="127">
        <v>0</v>
      </c>
      <c r="I145" s="263" t="str">
        <f>VLOOKUP(F145,'Leistungswerte UHR'!$C$6:$F$68,3,FALSE)</f>
        <v>W3</v>
      </c>
      <c r="J145" s="263">
        <f>VLOOKUP(I145,'Turnus BY'!D$10:E$26,2,FALSE)</f>
        <v>114</v>
      </c>
      <c r="K145" s="127">
        <f t="shared" si="25"/>
        <v>0</v>
      </c>
      <c r="L145" s="266">
        <f>VLOOKUP(F145,'Leistungswerte UHR'!$C$6:$F$68,4,FALSE)</f>
        <v>0</v>
      </c>
      <c r="M145" s="267">
        <f t="shared" si="26"/>
        <v>0</v>
      </c>
      <c r="N145" s="421">
        <f>'SVS UHR'!$F$77</f>
        <v>0</v>
      </c>
      <c r="O145" s="128">
        <f t="shared" si="27"/>
        <v>0</v>
      </c>
      <c r="P145" s="128">
        <f t="shared" si="29"/>
        <v>0</v>
      </c>
      <c r="Q145" s="268">
        <f t="shared" si="28"/>
        <v>0</v>
      </c>
    </row>
    <row r="146" spans="1:17" s="269" customFormat="1" ht="19.5" customHeight="1" x14ac:dyDescent="0.3">
      <c r="A146" s="263" t="s">
        <v>402</v>
      </c>
      <c r="B146" s="263" t="s">
        <v>202</v>
      </c>
      <c r="C146" s="264" t="s">
        <v>599</v>
      </c>
      <c r="D146" s="265" t="s">
        <v>438</v>
      </c>
      <c r="E146" s="263" t="s">
        <v>36</v>
      </c>
      <c r="F146" s="263" t="s">
        <v>489</v>
      </c>
      <c r="G146" s="265" t="s">
        <v>535</v>
      </c>
      <c r="H146" s="127">
        <v>49.9</v>
      </c>
      <c r="I146" s="263" t="str">
        <f>VLOOKUP(F146,'Leistungswerte UHR'!$C$6:$F$68,3,FALSE)</f>
        <v>W5</v>
      </c>
      <c r="J146" s="263">
        <f>VLOOKUP(I146,'Turnus BY'!D$10:E$26,2,FALSE)</f>
        <v>190</v>
      </c>
      <c r="K146" s="127">
        <f>+H146*J146</f>
        <v>9481</v>
      </c>
      <c r="L146" s="266">
        <f>VLOOKUP(F146,'Leistungswerte UHR'!$C$6:$F$68,4,FALSE)</f>
        <v>0</v>
      </c>
      <c r="M146" s="267">
        <f>IF(ISERROR(K146/L146),0,K146/L146)</f>
        <v>0</v>
      </c>
      <c r="N146" s="421">
        <f>'SVS UHR'!$F$77</f>
        <v>0</v>
      </c>
      <c r="O146" s="128">
        <f>IF(ISERROR(H146/L146*N146),0,H146/L146*N146)</f>
        <v>0</v>
      </c>
      <c r="P146" s="128">
        <f>Q146/12</f>
        <v>0</v>
      </c>
      <c r="Q146" s="268">
        <f>+M146*N146</f>
        <v>0</v>
      </c>
    </row>
    <row r="147" spans="1:17" s="269" customFormat="1" ht="19.5" customHeight="1" x14ac:dyDescent="0.3">
      <c r="A147" s="263" t="s">
        <v>402</v>
      </c>
      <c r="B147" s="263" t="s">
        <v>202</v>
      </c>
      <c r="C147" s="264" t="s">
        <v>669</v>
      </c>
      <c r="D147" s="265" t="s">
        <v>670</v>
      </c>
      <c r="E147" s="263" t="s">
        <v>26</v>
      </c>
      <c r="F147" s="263" t="s">
        <v>716</v>
      </c>
      <c r="G147" s="265" t="s">
        <v>535</v>
      </c>
      <c r="H147" s="127">
        <v>16.05</v>
      </c>
      <c r="I147" s="263" t="str">
        <f>VLOOKUP(F147,'Leistungswerte UHR'!$C$6:$F$68,3,FALSE)</f>
        <v>W2</v>
      </c>
      <c r="J147" s="263">
        <f>VLOOKUP(I147,'Turnus BY'!D$10:E$26,2,FALSE)</f>
        <v>76</v>
      </c>
      <c r="K147" s="127">
        <f>+H147*J147</f>
        <v>1219.8</v>
      </c>
      <c r="L147" s="266">
        <f>VLOOKUP(F147,'Leistungswerte UHR'!$C$6:$F$68,4,FALSE)</f>
        <v>0</v>
      </c>
      <c r="M147" s="267">
        <f>IF(ISERROR(K147/L147),0,K147/L147)</f>
        <v>0</v>
      </c>
      <c r="N147" s="421">
        <f>'SVS UHR'!$F$77</f>
        <v>0</v>
      </c>
      <c r="O147" s="128">
        <f>IF(ISERROR(H147/L147*N147),0,H147/L147*N147)</f>
        <v>0</v>
      </c>
      <c r="P147" s="128">
        <f>Q147/12</f>
        <v>0</v>
      </c>
      <c r="Q147" s="268">
        <f>+M147*N147</f>
        <v>0</v>
      </c>
    </row>
    <row r="148" spans="1:17" s="269" customFormat="1" ht="19.5" customHeight="1" x14ac:dyDescent="0.3">
      <c r="A148" s="263" t="s">
        <v>402</v>
      </c>
      <c r="B148" s="263" t="s">
        <v>202</v>
      </c>
      <c r="C148" s="264" t="s">
        <v>593</v>
      </c>
      <c r="D148" s="265" t="s">
        <v>438</v>
      </c>
      <c r="E148" s="263" t="s">
        <v>36</v>
      </c>
      <c r="F148" s="263" t="s">
        <v>489</v>
      </c>
      <c r="G148" s="265" t="s">
        <v>535</v>
      </c>
      <c r="H148" s="127">
        <v>58.45</v>
      </c>
      <c r="I148" s="263" t="str">
        <f>VLOOKUP(F148,'Leistungswerte UHR'!$C$6:$F$68,3,FALSE)</f>
        <v>W5</v>
      </c>
      <c r="J148" s="263">
        <f>VLOOKUP(I148,'Turnus BY'!D$10:E$26,2,FALSE)</f>
        <v>190</v>
      </c>
      <c r="K148" s="127">
        <f t="shared" si="25"/>
        <v>11105.5</v>
      </c>
      <c r="L148" s="266">
        <f>VLOOKUP(F148,'Leistungswerte UHR'!$C$6:$F$68,4,FALSE)</f>
        <v>0</v>
      </c>
      <c r="M148" s="267">
        <f t="shared" si="26"/>
        <v>0</v>
      </c>
      <c r="N148" s="421">
        <f>'SVS UHR'!$F$77</f>
        <v>0</v>
      </c>
      <c r="O148" s="128">
        <f t="shared" si="27"/>
        <v>0</v>
      </c>
      <c r="P148" s="128">
        <f t="shared" si="29"/>
        <v>0</v>
      </c>
      <c r="Q148" s="268">
        <f t="shared" si="28"/>
        <v>0</v>
      </c>
    </row>
    <row r="149" spans="1:17" s="269" customFormat="1" ht="19.5" customHeight="1" x14ac:dyDescent="0.3">
      <c r="A149" s="263" t="s">
        <v>402</v>
      </c>
      <c r="B149" s="263" t="s">
        <v>202</v>
      </c>
      <c r="C149" s="264" t="s">
        <v>600</v>
      </c>
      <c r="D149" s="265" t="s">
        <v>438</v>
      </c>
      <c r="E149" s="263" t="s">
        <v>36</v>
      </c>
      <c r="F149" s="263" t="s">
        <v>489</v>
      </c>
      <c r="G149" s="265" t="s">
        <v>535</v>
      </c>
      <c r="H149" s="127">
        <v>58.05</v>
      </c>
      <c r="I149" s="263" t="str">
        <f>VLOOKUP(F149,'Leistungswerte UHR'!$C$6:$F$68,3,FALSE)</f>
        <v>W5</v>
      </c>
      <c r="J149" s="263">
        <f>VLOOKUP(I149,'Turnus BY'!D$10:E$26,2,FALSE)</f>
        <v>190</v>
      </c>
      <c r="K149" s="127">
        <f>+H149*J149</f>
        <v>11029.5</v>
      </c>
      <c r="L149" s="266">
        <f>VLOOKUP(F149,'Leistungswerte UHR'!$C$6:$F$68,4,FALSE)</f>
        <v>0</v>
      </c>
      <c r="M149" s="267">
        <f>IF(ISERROR(K149/L149),0,K149/L149)</f>
        <v>0</v>
      </c>
      <c r="N149" s="421">
        <f>'SVS UHR'!$F$77</f>
        <v>0</v>
      </c>
      <c r="O149" s="128">
        <f>IF(ISERROR(H149/L149*N149),0,H149/L149*N149)</f>
        <v>0</v>
      </c>
      <c r="P149" s="128">
        <f>Q149/12</f>
        <v>0</v>
      </c>
      <c r="Q149" s="268">
        <f>+M149*N149</f>
        <v>0</v>
      </c>
    </row>
    <row r="150" spans="1:17" s="269" customFormat="1" ht="19.5" customHeight="1" x14ac:dyDescent="0.3">
      <c r="A150" s="263" t="s">
        <v>402</v>
      </c>
      <c r="B150" s="263" t="s">
        <v>202</v>
      </c>
      <c r="C150" s="264" t="s">
        <v>594</v>
      </c>
      <c r="D150" s="265" t="s">
        <v>438</v>
      </c>
      <c r="E150" s="263" t="s">
        <v>36</v>
      </c>
      <c r="F150" s="263" t="s">
        <v>489</v>
      </c>
      <c r="G150" s="265" t="s">
        <v>535</v>
      </c>
      <c r="H150" s="127">
        <v>58.45</v>
      </c>
      <c r="I150" s="263" t="str">
        <f>VLOOKUP(F150,'Leistungswerte UHR'!$C$6:$F$68,3,FALSE)</f>
        <v>W5</v>
      </c>
      <c r="J150" s="263">
        <f>VLOOKUP(I150,'Turnus BY'!D$10:E$26,2,FALSE)</f>
        <v>190</v>
      </c>
      <c r="K150" s="127">
        <f t="shared" si="25"/>
        <v>11105.5</v>
      </c>
      <c r="L150" s="266">
        <f>VLOOKUP(F150,'Leistungswerte UHR'!$C$6:$F$68,4,FALSE)</f>
        <v>0</v>
      </c>
      <c r="M150" s="267">
        <f t="shared" si="26"/>
        <v>0</v>
      </c>
      <c r="N150" s="421">
        <f>'SVS UHR'!$F$77</f>
        <v>0</v>
      </c>
      <c r="O150" s="128">
        <f t="shared" si="27"/>
        <v>0</v>
      </c>
      <c r="P150" s="128">
        <f t="shared" si="29"/>
        <v>0</v>
      </c>
      <c r="Q150" s="268">
        <f t="shared" si="28"/>
        <v>0</v>
      </c>
    </row>
    <row r="151" spans="1:17" s="269" customFormat="1" ht="19.5" customHeight="1" x14ac:dyDescent="0.3">
      <c r="A151" s="263" t="s">
        <v>402</v>
      </c>
      <c r="B151" s="263" t="s">
        <v>202</v>
      </c>
      <c r="C151" s="264" t="s">
        <v>671</v>
      </c>
      <c r="D151" s="265" t="s">
        <v>672</v>
      </c>
      <c r="E151" s="263" t="s">
        <v>26</v>
      </c>
      <c r="F151" s="263" t="s">
        <v>487</v>
      </c>
      <c r="G151" s="265" t="s">
        <v>224</v>
      </c>
      <c r="H151" s="127">
        <v>11.1</v>
      </c>
      <c r="I151" s="263" t="str">
        <f>VLOOKUP(F151,'Leistungswerte UHR'!$C$6:$F$68,3,FALSE)</f>
        <v>W1</v>
      </c>
      <c r="J151" s="263">
        <f>VLOOKUP(I151,'Turnus BY'!D$10:E$26,2,FALSE)</f>
        <v>38</v>
      </c>
      <c r="K151" s="127">
        <f>+H151*J151</f>
        <v>421.8</v>
      </c>
      <c r="L151" s="266">
        <f>VLOOKUP(F151,'Leistungswerte UHR'!$C$6:$F$68,4,FALSE)</f>
        <v>0</v>
      </c>
      <c r="M151" s="267">
        <f>IF(ISERROR(K151/L151),0,K151/L151)</f>
        <v>0</v>
      </c>
      <c r="N151" s="421">
        <f>'SVS UHR'!$F$77</f>
        <v>0</v>
      </c>
      <c r="O151" s="128">
        <f>IF(ISERROR(H151/L151*N151),0,H151/L151*N151)</f>
        <v>0</v>
      </c>
      <c r="P151" s="128">
        <f>Q151/12</f>
        <v>0</v>
      </c>
      <c r="Q151" s="268">
        <f>+M151*N151</f>
        <v>0</v>
      </c>
    </row>
    <row r="152" spans="1:17" s="269" customFormat="1" ht="19.5" customHeight="1" x14ac:dyDescent="0.3">
      <c r="A152" s="263" t="s">
        <v>402</v>
      </c>
      <c r="B152" s="263" t="s">
        <v>202</v>
      </c>
      <c r="C152" s="264" t="s">
        <v>595</v>
      </c>
      <c r="D152" s="265" t="s">
        <v>438</v>
      </c>
      <c r="E152" s="263" t="s">
        <v>36</v>
      </c>
      <c r="F152" s="263" t="s">
        <v>489</v>
      </c>
      <c r="G152" s="265" t="s">
        <v>535</v>
      </c>
      <c r="H152" s="127">
        <v>58.45</v>
      </c>
      <c r="I152" s="263" t="str">
        <f>VLOOKUP(F152,'Leistungswerte UHR'!$C$6:$F$68,3,FALSE)</f>
        <v>W5</v>
      </c>
      <c r="J152" s="263">
        <f>VLOOKUP(I152,'Turnus BY'!D$10:E$26,2,FALSE)</f>
        <v>190</v>
      </c>
      <c r="K152" s="127">
        <f t="shared" si="25"/>
        <v>11105.5</v>
      </c>
      <c r="L152" s="266">
        <f>VLOOKUP(F152,'Leistungswerte UHR'!$C$6:$F$68,4,FALSE)</f>
        <v>0</v>
      </c>
      <c r="M152" s="267">
        <f t="shared" si="26"/>
        <v>0</v>
      </c>
      <c r="N152" s="421">
        <f>'SVS UHR'!$F$77</f>
        <v>0</v>
      </c>
      <c r="O152" s="128">
        <f t="shared" si="27"/>
        <v>0</v>
      </c>
      <c r="P152" s="128">
        <f t="shared" si="29"/>
        <v>0</v>
      </c>
      <c r="Q152" s="268">
        <f t="shared" si="28"/>
        <v>0</v>
      </c>
    </row>
    <row r="153" spans="1:17" s="269" customFormat="1" ht="19.5" customHeight="1" x14ac:dyDescent="0.3">
      <c r="A153" s="263" t="s">
        <v>402</v>
      </c>
      <c r="B153" s="263" t="s">
        <v>202</v>
      </c>
      <c r="C153" s="264" t="s">
        <v>601</v>
      </c>
      <c r="D153" s="265" t="s">
        <v>673</v>
      </c>
      <c r="E153" s="263" t="s">
        <v>213</v>
      </c>
      <c r="F153" s="263" t="s">
        <v>491</v>
      </c>
      <c r="G153" s="265" t="s">
        <v>224</v>
      </c>
      <c r="H153" s="127">
        <v>22.2</v>
      </c>
      <c r="I153" s="263" t="str">
        <f>VLOOKUP(F153,'Leistungswerte UHR'!$C$6:$F$68,3,FALSE)</f>
        <v>W1</v>
      </c>
      <c r="J153" s="263">
        <f>VLOOKUP(I153,'Turnus BY'!D$10:E$26,2,FALSE)</f>
        <v>38</v>
      </c>
      <c r="K153" s="127">
        <f t="shared" si="25"/>
        <v>843.6</v>
      </c>
      <c r="L153" s="266">
        <f>VLOOKUP(F153,'Leistungswerte UHR'!$C$6:$F$68,4,FALSE)</f>
        <v>0</v>
      </c>
      <c r="M153" s="267">
        <f t="shared" si="26"/>
        <v>0</v>
      </c>
      <c r="N153" s="421">
        <f>'SVS UHR'!$F$77</f>
        <v>0</v>
      </c>
      <c r="O153" s="128">
        <f t="shared" si="27"/>
        <v>0</v>
      </c>
      <c r="P153" s="128">
        <f t="shared" si="29"/>
        <v>0</v>
      </c>
      <c r="Q153" s="268">
        <f t="shared" si="28"/>
        <v>0</v>
      </c>
    </row>
    <row r="154" spans="1:17" s="269" customFormat="1" ht="19.5" customHeight="1" x14ac:dyDescent="0.3">
      <c r="A154" s="263" t="s">
        <v>402</v>
      </c>
      <c r="B154" s="263" t="s">
        <v>202</v>
      </c>
      <c r="C154" s="264"/>
      <c r="D154" s="265" t="s">
        <v>602</v>
      </c>
      <c r="E154" s="263" t="s">
        <v>35</v>
      </c>
      <c r="F154" s="263" t="s">
        <v>838</v>
      </c>
      <c r="G154" s="265" t="s">
        <v>521</v>
      </c>
      <c r="H154" s="127">
        <v>12.04</v>
      </c>
      <c r="I154" s="263" t="str">
        <f>VLOOKUP(F154,'Leistungswerte UHR'!$C$6:$F$68,3,FALSE)</f>
        <v>W3</v>
      </c>
      <c r="J154" s="263">
        <f>VLOOKUP(I154,'Turnus BY'!D$10:E$26,2,FALSE)</f>
        <v>114</v>
      </c>
      <c r="K154" s="127">
        <f t="shared" si="25"/>
        <v>1372.56</v>
      </c>
      <c r="L154" s="266">
        <f>VLOOKUP(F154,'Leistungswerte UHR'!$C$6:$F$68,4,FALSE)</f>
        <v>0</v>
      </c>
      <c r="M154" s="267">
        <f t="shared" si="26"/>
        <v>0</v>
      </c>
      <c r="N154" s="421">
        <f>'SVS UHR'!$F$77</f>
        <v>0</v>
      </c>
      <c r="O154" s="128">
        <f t="shared" si="27"/>
        <v>0</v>
      </c>
      <c r="P154" s="128">
        <f t="shared" si="29"/>
        <v>0</v>
      </c>
      <c r="Q154" s="268">
        <f t="shared" si="28"/>
        <v>0</v>
      </c>
    </row>
    <row r="155" spans="1:17" s="269" customFormat="1" ht="19.5" customHeight="1" x14ac:dyDescent="0.3">
      <c r="A155" s="263" t="s">
        <v>402</v>
      </c>
      <c r="B155" s="263" t="s">
        <v>202</v>
      </c>
      <c r="C155" s="264" t="s">
        <v>603</v>
      </c>
      <c r="D155" s="265" t="s">
        <v>438</v>
      </c>
      <c r="E155" s="263" t="s">
        <v>36</v>
      </c>
      <c r="F155" s="263" t="s">
        <v>489</v>
      </c>
      <c r="G155" s="265" t="s">
        <v>535</v>
      </c>
      <c r="H155" s="127">
        <v>57.45</v>
      </c>
      <c r="I155" s="263" t="str">
        <f>VLOOKUP(F155,'Leistungswerte UHR'!$C$6:$F$68,3,FALSE)</f>
        <v>W5</v>
      </c>
      <c r="J155" s="263">
        <f>VLOOKUP(I155,'Turnus BY'!D$10:E$26,2,FALSE)</f>
        <v>190</v>
      </c>
      <c r="K155" s="127">
        <f t="shared" si="25"/>
        <v>10915.5</v>
      </c>
      <c r="L155" s="266">
        <f>VLOOKUP(F155,'Leistungswerte UHR'!$C$6:$F$68,4,FALSE)</f>
        <v>0</v>
      </c>
      <c r="M155" s="267">
        <f t="shared" si="26"/>
        <v>0</v>
      </c>
      <c r="N155" s="421">
        <f>'SVS UHR'!$F$77</f>
        <v>0</v>
      </c>
      <c r="O155" s="128">
        <f t="shared" si="27"/>
        <v>0</v>
      </c>
      <c r="P155" s="128">
        <f t="shared" si="29"/>
        <v>0</v>
      </c>
      <c r="Q155" s="268">
        <f t="shared" si="28"/>
        <v>0</v>
      </c>
    </row>
    <row r="156" spans="1:17" s="269" customFormat="1" ht="19.5" customHeight="1" x14ac:dyDescent="0.3">
      <c r="A156" s="263" t="s">
        <v>402</v>
      </c>
      <c r="B156" s="263" t="s">
        <v>202</v>
      </c>
      <c r="C156" s="264" t="s">
        <v>606</v>
      </c>
      <c r="D156" s="265" t="s">
        <v>438</v>
      </c>
      <c r="E156" s="263" t="s">
        <v>36</v>
      </c>
      <c r="F156" s="263" t="s">
        <v>489</v>
      </c>
      <c r="G156" s="265" t="s">
        <v>535</v>
      </c>
      <c r="H156" s="127">
        <v>58</v>
      </c>
      <c r="I156" s="263" t="str">
        <f>VLOOKUP(F156,'Leistungswerte UHR'!$C$6:$F$68,3,FALSE)</f>
        <v>W5</v>
      </c>
      <c r="J156" s="263">
        <f>VLOOKUP(I156,'Turnus BY'!D$10:E$26,2,FALSE)</f>
        <v>190</v>
      </c>
      <c r="K156" s="127">
        <f>+H156*J156</f>
        <v>11020</v>
      </c>
      <c r="L156" s="266">
        <f>VLOOKUP(F156,'Leistungswerte UHR'!$C$6:$F$68,4,FALSE)</f>
        <v>0</v>
      </c>
      <c r="M156" s="267">
        <f>IF(ISERROR(K156/L156),0,K156/L156)</f>
        <v>0</v>
      </c>
      <c r="N156" s="421">
        <f>'SVS UHR'!$F$77</f>
        <v>0</v>
      </c>
      <c r="O156" s="128">
        <f>IF(ISERROR(H156/L156*N156),0,H156/L156*N156)</f>
        <v>0</v>
      </c>
      <c r="P156" s="128">
        <f>Q156/12</f>
        <v>0</v>
      </c>
      <c r="Q156" s="268">
        <f>+M156*N156</f>
        <v>0</v>
      </c>
    </row>
    <row r="157" spans="1:17" s="269" customFormat="1" ht="19.5" customHeight="1" x14ac:dyDescent="0.3">
      <c r="A157" s="263" t="s">
        <v>402</v>
      </c>
      <c r="B157" s="263" t="s">
        <v>202</v>
      </c>
      <c r="C157" s="264" t="s">
        <v>604</v>
      </c>
      <c r="D157" s="265" t="s">
        <v>438</v>
      </c>
      <c r="E157" s="263" t="s">
        <v>36</v>
      </c>
      <c r="F157" s="263" t="s">
        <v>489</v>
      </c>
      <c r="G157" s="265" t="s">
        <v>535</v>
      </c>
      <c r="H157" s="127">
        <v>58</v>
      </c>
      <c r="I157" s="263" t="str">
        <f>VLOOKUP(F157,'Leistungswerte UHR'!$C$6:$F$68,3,FALSE)</f>
        <v>W5</v>
      </c>
      <c r="J157" s="263">
        <f>VLOOKUP(I157,'Turnus BY'!D$10:E$26,2,FALSE)</f>
        <v>190</v>
      </c>
      <c r="K157" s="127">
        <f t="shared" si="25"/>
        <v>11020</v>
      </c>
      <c r="L157" s="266">
        <f>VLOOKUP(F157,'Leistungswerte UHR'!$C$6:$F$68,4,FALSE)</f>
        <v>0</v>
      </c>
      <c r="M157" s="267">
        <f t="shared" si="26"/>
        <v>0</v>
      </c>
      <c r="N157" s="421">
        <f>'SVS UHR'!$F$77</f>
        <v>0</v>
      </c>
      <c r="O157" s="128">
        <f t="shared" si="27"/>
        <v>0</v>
      </c>
      <c r="P157" s="128">
        <f t="shared" si="29"/>
        <v>0</v>
      </c>
      <c r="Q157" s="268">
        <f t="shared" si="28"/>
        <v>0</v>
      </c>
    </row>
    <row r="158" spans="1:17" s="269" customFormat="1" ht="19.5" customHeight="1" x14ac:dyDescent="0.3">
      <c r="A158" s="263" t="s">
        <v>402</v>
      </c>
      <c r="B158" s="263" t="s">
        <v>202</v>
      </c>
      <c r="C158" s="264" t="s">
        <v>607</v>
      </c>
      <c r="D158" s="265" t="s">
        <v>438</v>
      </c>
      <c r="E158" s="263" t="s">
        <v>36</v>
      </c>
      <c r="F158" s="263" t="s">
        <v>489</v>
      </c>
      <c r="G158" s="265" t="s">
        <v>535</v>
      </c>
      <c r="H158" s="127">
        <v>58.15</v>
      </c>
      <c r="I158" s="263" t="str">
        <f>VLOOKUP(F158,'Leistungswerte UHR'!$C$6:$F$68,3,FALSE)</f>
        <v>W5</v>
      </c>
      <c r="J158" s="263">
        <f>VLOOKUP(I158,'Turnus BY'!D$10:E$26,2,FALSE)</f>
        <v>190</v>
      </c>
      <c r="K158" s="127">
        <f>+H158*J158</f>
        <v>11048.5</v>
      </c>
      <c r="L158" s="266">
        <f>VLOOKUP(F158,'Leistungswerte UHR'!$C$6:$F$68,4,FALSE)</f>
        <v>0</v>
      </c>
      <c r="M158" s="267">
        <f>IF(ISERROR(K158/L158),0,K158/L158)</f>
        <v>0</v>
      </c>
      <c r="N158" s="421">
        <f>'SVS UHR'!$F$77</f>
        <v>0</v>
      </c>
      <c r="O158" s="128">
        <f>IF(ISERROR(H158/L158*N158),0,H158/L158*N158)</f>
        <v>0</v>
      </c>
      <c r="P158" s="128">
        <f>Q158/12</f>
        <v>0</v>
      </c>
      <c r="Q158" s="268">
        <f>+M158*N158</f>
        <v>0</v>
      </c>
    </row>
    <row r="159" spans="1:17" s="269" customFormat="1" ht="19.5" customHeight="1" x14ac:dyDescent="0.3">
      <c r="A159" s="263" t="s">
        <v>402</v>
      </c>
      <c r="B159" s="263" t="s">
        <v>202</v>
      </c>
      <c r="C159" s="264" t="s">
        <v>605</v>
      </c>
      <c r="D159" s="265" t="s">
        <v>438</v>
      </c>
      <c r="E159" s="263" t="s">
        <v>36</v>
      </c>
      <c r="F159" s="263" t="s">
        <v>489</v>
      </c>
      <c r="G159" s="265" t="s">
        <v>535</v>
      </c>
      <c r="H159" s="127">
        <v>58.1</v>
      </c>
      <c r="I159" s="263" t="str">
        <f>VLOOKUP(F159,'Leistungswerte UHR'!$C$6:$F$68,3,FALSE)</f>
        <v>W5</v>
      </c>
      <c r="J159" s="263">
        <f>VLOOKUP(I159,'Turnus BY'!D$10:E$26,2,FALSE)</f>
        <v>190</v>
      </c>
      <c r="K159" s="127">
        <f t="shared" si="25"/>
        <v>11039</v>
      </c>
      <c r="L159" s="266">
        <f>VLOOKUP(F159,'Leistungswerte UHR'!$C$6:$F$68,4,FALSE)</f>
        <v>0</v>
      </c>
      <c r="M159" s="267">
        <f t="shared" si="26"/>
        <v>0</v>
      </c>
      <c r="N159" s="421">
        <f>'SVS UHR'!$F$77</f>
        <v>0</v>
      </c>
      <c r="O159" s="128">
        <f t="shared" si="27"/>
        <v>0</v>
      </c>
      <c r="P159" s="128">
        <f t="shared" si="29"/>
        <v>0</v>
      </c>
      <c r="Q159" s="268">
        <f t="shared" si="28"/>
        <v>0</v>
      </c>
    </row>
    <row r="160" spans="1:17" s="269" customFormat="1" ht="19.5" customHeight="1" x14ac:dyDescent="0.3">
      <c r="A160" s="263" t="s">
        <v>402</v>
      </c>
      <c r="B160" s="263" t="s">
        <v>202</v>
      </c>
      <c r="C160" s="264" t="s">
        <v>452</v>
      </c>
      <c r="D160" s="265" t="s">
        <v>168</v>
      </c>
      <c r="E160" s="263" t="s">
        <v>29</v>
      </c>
      <c r="F160" s="263" t="s">
        <v>840</v>
      </c>
      <c r="G160" s="265" t="s">
        <v>224</v>
      </c>
      <c r="H160" s="127">
        <v>170.94</v>
      </c>
      <c r="I160" s="263" t="str">
        <f>VLOOKUP(F160,'Leistungswerte UHR'!$C$6:$F$68,3,FALSE)</f>
        <v>W3</v>
      </c>
      <c r="J160" s="263">
        <f>VLOOKUP(I160,'Turnus BY'!D$10:E$26,2,FALSE)</f>
        <v>114</v>
      </c>
      <c r="K160" s="127">
        <f t="shared" si="25"/>
        <v>19487.16</v>
      </c>
      <c r="L160" s="266">
        <f>VLOOKUP(F160,'Leistungswerte UHR'!$C$6:$F$68,4,FALSE)</f>
        <v>0</v>
      </c>
      <c r="M160" s="267">
        <f t="shared" si="26"/>
        <v>0</v>
      </c>
      <c r="N160" s="421">
        <f>'SVS UHR'!$F$77</f>
        <v>0</v>
      </c>
      <c r="O160" s="128">
        <f t="shared" si="27"/>
        <v>0</v>
      </c>
      <c r="P160" s="128">
        <f t="shared" si="29"/>
        <v>0</v>
      </c>
      <c r="Q160" s="268">
        <f t="shared" si="28"/>
        <v>0</v>
      </c>
    </row>
    <row r="161" spans="1:17" s="269" customFormat="1" ht="19.95" customHeight="1" x14ac:dyDescent="0.3">
      <c r="A161" s="263" t="s">
        <v>610</v>
      </c>
      <c r="B161" s="263" t="s">
        <v>170</v>
      </c>
      <c r="C161" s="264" t="s">
        <v>611</v>
      </c>
      <c r="D161" s="265" t="s">
        <v>660</v>
      </c>
      <c r="E161" s="263" t="s">
        <v>30</v>
      </c>
      <c r="F161" s="263" t="s">
        <v>843</v>
      </c>
      <c r="G161" s="265" t="s">
        <v>535</v>
      </c>
      <c r="H161" s="127">
        <v>48.35</v>
      </c>
      <c r="I161" s="263" t="str">
        <f>VLOOKUP(F161,'Leistungswerte UHR'!$C$6:$F$68,3,FALSE)</f>
        <v>W3</v>
      </c>
      <c r="J161" s="263">
        <f>VLOOKUP(I161,'Turnus BY'!D$10:E$26,2,FALSE)</f>
        <v>114</v>
      </c>
      <c r="K161" s="127">
        <f t="shared" si="25"/>
        <v>5511.9000000000005</v>
      </c>
      <c r="L161" s="266">
        <f>VLOOKUP(F161,'Leistungswerte UHR'!$C$6:$F$68,4,FALSE)</f>
        <v>0</v>
      </c>
      <c r="M161" s="267">
        <f t="shared" si="26"/>
        <v>0</v>
      </c>
      <c r="N161" s="421">
        <f>'SVS UHR'!$F$77</f>
        <v>0</v>
      </c>
      <c r="O161" s="128">
        <f t="shared" si="27"/>
        <v>0</v>
      </c>
      <c r="P161" s="128">
        <f t="shared" si="29"/>
        <v>0</v>
      </c>
      <c r="Q161" s="268">
        <f t="shared" si="28"/>
        <v>0</v>
      </c>
    </row>
    <row r="162" spans="1:17" s="269" customFormat="1" ht="19.2" customHeight="1" x14ac:dyDescent="0.3">
      <c r="A162" s="263" t="s">
        <v>610</v>
      </c>
      <c r="B162" s="263" t="s">
        <v>170</v>
      </c>
      <c r="C162" s="264" t="s">
        <v>685</v>
      </c>
      <c r="D162" s="265" t="s">
        <v>711</v>
      </c>
      <c r="E162" s="263" t="s">
        <v>30</v>
      </c>
      <c r="F162" s="263" t="s">
        <v>644</v>
      </c>
      <c r="G162" s="265" t="s">
        <v>535</v>
      </c>
      <c r="H162" s="127">
        <v>44.25</v>
      </c>
      <c r="I162" s="263" t="str">
        <f>VLOOKUP(F162,'Leistungswerte UHR'!$C$6:$F$68,3,FALSE)</f>
        <v>W1</v>
      </c>
      <c r="J162" s="263">
        <f>VLOOKUP(I162,'Turnus BY'!D$10:E$26,2,FALSE)</f>
        <v>38</v>
      </c>
      <c r="K162" s="127">
        <f t="shared" si="25"/>
        <v>1681.5</v>
      </c>
      <c r="L162" s="266">
        <f>VLOOKUP(F162,'Leistungswerte UHR'!$C$6:$F$68,4,FALSE)</f>
        <v>0</v>
      </c>
      <c r="M162" s="267">
        <f t="shared" si="26"/>
        <v>0</v>
      </c>
      <c r="N162" s="421">
        <f>'SVS UHR'!$F$77</f>
        <v>0</v>
      </c>
      <c r="O162" s="128">
        <f t="shared" si="27"/>
        <v>0</v>
      </c>
      <c r="P162" s="128">
        <f t="shared" si="29"/>
        <v>0</v>
      </c>
      <c r="Q162" s="268">
        <f t="shared" si="28"/>
        <v>0</v>
      </c>
    </row>
    <row r="163" spans="1:17" s="269" customFormat="1" ht="19.5" customHeight="1" x14ac:dyDescent="0.3">
      <c r="A163" s="263" t="s">
        <v>610</v>
      </c>
      <c r="B163" s="263" t="s">
        <v>170</v>
      </c>
      <c r="C163" s="264" t="s">
        <v>612</v>
      </c>
      <c r="D163" s="265" t="s">
        <v>635</v>
      </c>
      <c r="E163" s="263" t="s">
        <v>213</v>
      </c>
      <c r="F163" s="263" t="s">
        <v>491</v>
      </c>
      <c r="G163" s="265" t="s">
        <v>535</v>
      </c>
      <c r="H163" s="127">
        <v>22.45</v>
      </c>
      <c r="I163" s="263" t="str">
        <f>VLOOKUP(F163,'Leistungswerte UHR'!$C$6:$F$68,3,FALSE)</f>
        <v>W1</v>
      </c>
      <c r="J163" s="263">
        <f>VLOOKUP(I163,'Turnus BY'!D$10:E$26,2,FALSE)</f>
        <v>38</v>
      </c>
      <c r="K163" s="127">
        <f t="shared" si="25"/>
        <v>853.1</v>
      </c>
      <c r="L163" s="266">
        <f>VLOOKUP(F163,'Leistungswerte UHR'!$C$6:$F$68,4,FALSE)</f>
        <v>0</v>
      </c>
      <c r="M163" s="267">
        <f t="shared" si="26"/>
        <v>0</v>
      </c>
      <c r="N163" s="421">
        <f>'SVS UHR'!$F$77</f>
        <v>0</v>
      </c>
      <c r="O163" s="128">
        <f t="shared" si="27"/>
        <v>0</v>
      </c>
      <c r="P163" s="128">
        <f t="shared" si="29"/>
        <v>0</v>
      </c>
      <c r="Q163" s="268">
        <f t="shared" si="28"/>
        <v>0</v>
      </c>
    </row>
    <row r="164" spans="1:17" s="269" customFormat="1" ht="19.5" customHeight="1" x14ac:dyDescent="0.3">
      <c r="A164" s="263" t="s">
        <v>610</v>
      </c>
      <c r="B164" s="263" t="s">
        <v>170</v>
      </c>
      <c r="C164" s="264" t="s">
        <v>613</v>
      </c>
      <c r="D164" s="265" t="s">
        <v>744</v>
      </c>
      <c r="E164" s="263" t="s">
        <v>33</v>
      </c>
      <c r="F164" s="263" t="s">
        <v>745</v>
      </c>
      <c r="G164" s="265" t="s">
        <v>535</v>
      </c>
      <c r="H164" s="127">
        <v>24.4</v>
      </c>
      <c r="I164" s="263" t="str">
        <f>VLOOKUP(F164,'Leistungswerte UHR'!$C$6:$F$68,3,FALSE)</f>
        <v>W1</v>
      </c>
      <c r="J164" s="263">
        <f>VLOOKUP(I164,'Turnus BY'!D$10:E$26,2,FALSE)</f>
        <v>38</v>
      </c>
      <c r="K164" s="127">
        <f t="shared" si="25"/>
        <v>927.19999999999993</v>
      </c>
      <c r="L164" s="266">
        <f>VLOOKUP(F164,'Leistungswerte UHR'!$C$6:$F$68,4,FALSE)</f>
        <v>0</v>
      </c>
      <c r="M164" s="267">
        <f t="shared" si="26"/>
        <v>0</v>
      </c>
      <c r="N164" s="421">
        <f>'SVS UHR'!$F$77</f>
        <v>0</v>
      </c>
      <c r="O164" s="128">
        <f t="shared" si="27"/>
        <v>0</v>
      </c>
      <c r="P164" s="128">
        <f t="shared" si="29"/>
        <v>0</v>
      </c>
      <c r="Q164" s="268">
        <f t="shared" si="28"/>
        <v>0</v>
      </c>
    </row>
    <row r="165" spans="1:17" s="269" customFormat="1" ht="19.5" customHeight="1" x14ac:dyDescent="0.3">
      <c r="A165" s="263" t="s">
        <v>610</v>
      </c>
      <c r="B165" s="263" t="s">
        <v>170</v>
      </c>
      <c r="C165" s="264" t="s">
        <v>614</v>
      </c>
      <c r="D165" s="265" t="s">
        <v>686</v>
      </c>
      <c r="E165" s="263" t="s">
        <v>30</v>
      </c>
      <c r="F165" s="263" t="s">
        <v>644</v>
      </c>
      <c r="G165" s="265" t="s">
        <v>535</v>
      </c>
      <c r="H165" s="127">
        <v>36.5</v>
      </c>
      <c r="I165" s="263" t="str">
        <f>VLOOKUP(F165,'Leistungswerte UHR'!$C$6:$F$68,3,FALSE)</f>
        <v>W1</v>
      </c>
      <c r="J165" s="263">
        <f>VLOOKUP(I165,'Turnus BY'!D$10:E$26,2,FALSE)</f>
        <v>38</v>
      </c>
      <c r="K165" s="127">
        <f t="shared" si="25"/>
        <v>1387</v>
      </c>
      <c r="L165" s="266">
        <f>VLOOKUP(F165,'Leistungswerte UHR'!$C$6:$F$68,4,FALSE)</f>
        <v>0</v>
      </c>
      <c r="M165" s="267">
        <f t="shared" si="26"/>
        <v>0</v>
      </c>
      <c r="N165" s="421">
        <f>'SVS UHR'!$F$77</f>
        <v>0</v>
      </c>
      <c r="O165" s="128">
        <f t="shared" si="27"/>
        <v>0</v>
      </c>
      <c r="P165" s="128">
        <f t="shared" si="29"/>
        <v>0</v>
      </c>
      <c r="Q165" s="268">
        <f t="shared" si="28"/>
        <v>0</v>
      </c>
    </row>
    <row r="166" spans="1:17" s="269" customFormat="1" ht="19.5" customHeight="1" x14ac:dyDescent="0.3">
      <c r="A166" s="263" t="s">
        <v>610</v>
      </c>
      <c r="B166" s="263" t="s">
        <v>170</v>
      </c>
      <c r="C166" s="264"/>
      <c r="D166" s="265" t="s">
        <v>615</v>
      </c>
      <c r="E166" s="263" t="s">
        <v>35</v>
      </c>
      <c r="F166" s="263" t="s">
        <v>838</v>
      </c>
      <c r="G166" s="265" t="s">
        <v>200</v>
      </c>
      <c r="H166" s="127">
        <v>10.58</v>
      </c>
      <c r="I166" s="263" t="str">
        <f>VLOOKUP(F166,'Leistungswerte UHR'!$C$6:$F$68,3,FALSE)</f>
        <v>W3</v>
      </c>
      <c r="J166" s="263">
        <f>VLOOKUP(I166,'Turnus BY'!D$10:E$26,2,FALSE)</f>
        <v>114</v>
      </c>
      <c r="K166" s="127">
        <f t="shared" si="25"/>
        <v>1206.1200000000001</v>
      </c>
      <c r="L166" s="266">
        <f>VLOOKUP(F166,'Leistungswerte UHR'!$C$6:$F$68,4,FALSE)</f>
        <v>0</v>
      </c>
      <c r="M166" s="267">
        <f t="shared" si="26"/>
        <v>0</v>
      </c>
      <c r="N166" s="421">
        <f>'SVS UHR'!$F$77</f>
        <v>0</v>
      </c>
      <c r="O166" s="128">
        <f t="shared" si="27"/>
        <v>0</v>
      </c>
      <c r="P166" s="128">
        <f t="shared" si="29"/>
        <v>0</v>
      </c>
      <c r="Q166" s="268">
        <f t="shared" si="28"/>
        <v>0</v>
      </c>
    </row>
    <row r="167" spans="1:17" s="269" customFormat="1" ht="19.5" customHeight="1" x14ac:dyDescent="0.3">
      <c r="A167" s="263" t="s">
        <v>610</v>
      </c>
      <c r="B167" s="263" t="s">
        <v>170</v>
      </c>
      <c r="C167" s="264"/>
      <c r="D167" s="265" t="s">
        <v>616</v>
      </c>
      <c r="E167" s="263" t="s">
        <v>35</v>
      </c>
      <c r="F167" s="263" t="s">
        <v>493</v>
      </c>
      <c r="G167" s="265" t="s">
        <v>535</v>
      </c>
      <c r="H167" s="127">
        <v>8.14</v>
      </c>
      <c r="I167" s="263" t="str">
        <f>VLOOKUP(F167,'Leistungswerte UHR'!$C$6:$F$68,3,FALSE)</f>
        <v>W1</v>
      </c>
      <c r="J167" s="263">
        <f>VLOOKUP(I167,'Turnus BY'!D$10:E$26,2,FALSE)</f>
        <v>38</v>
      </c>
      <c r="K167" s="127">
        <f t="shared" si="25"/>
        <v>309.32000000000005</v>
      </c>
      <c r="L167" s="266">
        <f>VLOOKUP(F167,'Leistungswerte UHR'!$C$6:$F$68,4,FALSE)</f>
        <v>0</v>
      </c>
      <c r="M167" s="267">
        <f t="shared" si="26"/>
        <v>0</v>
      </c>
      <c r="N167" s="421">
        <f>'SVS UHR'!$F$77</f>
        <v>0</v>
      </c>
      <c r="O167" s="128">
        <f t="shared" si="27"/>
        <v>0</v>
      </c>
      <c r="P167" s="128">
        <f t="shared" si="29"/>
        <v>0</v>
      </c>
      <c r="Q167" s="268">
        <f t="shared" si="28"/>
        <v>0</v>
      </c>
    </row>
    <row r="168" spans="1:17" x14ac:dyDescent="0.2">
      <c r="A168" s="272"/>
      <c r="B168" s="272"/>
      <c r="C168" s="272"/>
      <c r="D168" s="271"/>
      <c r="E168" s="272"/>
      <c r="F168" s="272"/>
      <c r="G168" s="272"/>
      <c r="H168" s="273"/>
      <c r="I168" s="274"/>
      <c r="J168" s="275"/>
      <c r="K168" s="273"/>
      <c r="L168" s="276"/>
      <c r="M168" s="277"/>
      <c r="N168" s="511"/>
      <c r="O168" s="511"/>
      <c r="P168" s="278"/>
      <c r="Q168" s="279"/>
    </row>
    <row r="169" spans="1:17" x14ac:dyDescent="0.2">
      <c r="A169" s="280"/>
      <c r="B169" s="280"/>
      <c r="G169" s="241"/>
      <c r="I169" s="241"/>
      <c r="J169" s="283"/>
      <c r="K169" s="241"/>
    </row>
    <row r="170" spans="1:17" x14ac:dyDescent="0.2">
      <c r="B170" s="280"/>
      <c r="G170" s="241"/>
      <c r="I170" s="241"/>
      <c r="J170" s="283"/>
      <c r="K170" s="241"/>
    </row>
    <row r="171" spans="1:17" x14ac:dyDescent="0.2">
      <c r="D171" s="281"/>
      <c r="G171" s="241"/>
      <c r="I171" s="241"/>
      <c r="J171" s="283"/>
      <c r="K171" s="241"/>
    </row>
    <row r="172" spans="1:17" x14ac:dyDescent="0.2">
      <c r="C172" s="241"/>
      <c r="D172" s="281"/>
    </row>
    <row r="173" spans="1:17" x14ac:dyDescent="0.2">
      <c r="C173" s="241"/>
      <c r="D173" s="281"/>
    </row>
    <row r="174" spans="1:17" x14ac:dyDescent="0.2">
      <c r="C174" s="241"/>
      <c r="D174" s="281"/>
    </row>
    <row r="175" spans="1:17" x14ac:dyDescent="0.2">
      <c r="C175" s="241"/>
      <c r="D175" s="281"/>
    </row>
    <row r="176" spans="1:17" x14ac:dyDescent="0.2">
      <c r="B176" s="241"/>
      <c r="C176" s="241"/>
      <c r="D176" s="281"/>
    </row>
    <row r="177" spans="1:17" x14ac:dyDescent="0.2">
      <c r="C177" s="241"/>
      <c r="D177" s="281"/>
    </row>
    <row r="178" spans="1:17" x14ac:dyDescent="0.2">
      <c r="D178" s="281"/>
    </row>
    <row r="179" spans="1:17" x14ac:dyDescent="0.2">
      <c r="D179" s="281"/>
    </row>
    <row r="180" spans="1:17" x14ac:dyDescent="0.2">
      <c r="D180" s="281"/>
    </row>
    <row r="181" spans="1:17" s="281" customFormat="1" x14ac:dyDescent="0.2">
      <c r="A181" s="241"/>
      <c r="H181" s="282"/>
      <c r="I181" s="287"/>
      <c r="J181" s="288"/>
      <c r="K181" s="282"/>
      <c r="L181" s="284"/>
      <c r="M181" s="285"/>
      <c r="N181" s="286"/>
      <c r="O181" s="286"/>
      <c r="P181" s="286"/>
      <c r="Q181" s="286"/>
    </row>
    <row r="182" spans="1:17" s="281" customFormat="1" x14ac:dyDescent="0.2">
      <c r="A182" s="241"/>
      <c r="H182" s="282"/>
      <c r="I182" s="287"/>
      <c r="J182" s="288"/>
      <c r="K182" s="282"/>
      <c r="L182" s="284"/>
      <c r="M182" s="285"/>
      <c r="N182" s="286"/>
      <c r="O182" s="286"/>
      <c r="P182" s="286"/>
      <c r="Q182" s="286"/>
    </row>
    <row r="183" spans="1:17" s="281" customFormat="1" x14ac:dyDescent="0.2">
      <c r="A183" s="241"/>
      <c r="H183" s="282"/>
      <c r="I183" s="287"/>
      <c r="J183" s="288"/>
      <c r="K183" s="282"/>
      <c r="L183" s="284"/>
      <c r="M183" s="285"/>
      <c r="N183" s="286"/>
      <c r="O183" s="286"/>
      <c r="P183" s="286"/>
      <c r="Q183" s="286"/>
    </row>
    <row r="184" spans="1:17" s="281" customFormat="1" x14ac:dyDescent="0.2">
      <c r="A184" s="241"/>
      <c r="H184" s="282"/>
      <c r="I184" s="287"/>
      <c r="J184" s="288"/>
      <c r="K184" s="282"/>
      <c r="L184" s="284"/>
      <c r="M184" s="285"/>
      <c r="N184" s="286"/>
      <c r="O184" s="286"/>
      <c r="P184" s="286"/>
      <c r="Q184" s="286"/>
    </row>
    <row r="185" spans="1:17" s="281" customFormat="1" x14ac:dyDescent="0.2">
      <c r="A185" s="241"/>
      <c r="H185" s="282"/>
      <c r="I185" s="287"/>
      <c r="J185" s="288"/>
      <c r="K185" s="282"/>
      <c r="L185" s="284"/>
      <c r="M185" s="285"/>
      <c r="N185" s="286"/>
      <c r="O185" s="286"/>
      <c r="P185" s="286"/>
      <c r="Q185" s="286"/>
    </row>
    <row r="186" spans="1:17" s="281" customFormat="1" x14ac:dyDescent="0.2">
      <c r="A186" s="241"/>
      <c r="H186" s="282"/>
      <c r="I186" s="287"/>
      <c r="J186" s="288"/>
      <c r="K186" s="282"/>
      <c r="L186" s="284"/>
      <c r="M186" s="285"/>
      <c r="N186" s="286"/>
      <c r="O186" s="286"/>
      <c r="P186" s="286"/>
      <c r="Q186" s="286"/>
    </row>
    <row r="187" spans="1:17" s="281" customFormat="1" x14ac:dyDescent="0.2">
      <c r="A187" s="241"/>
      <c r="H187" s="282"/>
      <c r="I187" s="287"/>
      <c r="J187" s="288"/>
      <c r="K187" s="282"/>
      <c r="L187" s="284"/>
      <c r="M187" s="285"/>
      <c r="N187" s="286"/>
      <c r="O187" s="286"/>
      <c r="P187" s="286"/>
      <c r="Q187" s="286"/>
    </row>
    <row r="188" spans="1:17" s="281" customFormat="1" x14ac:dyDescent="0.2">
      <c r="A188" s="241"/>
      <c r="H188" s="282"/>
      <c r="I188" s="287"/>
      <c r="J188" s="288"/>
      <c r="K188" s="282"/>
      <c r="L188" s="284"/>
      <c r="M188" s="285"/>
      <c r="N188" s="286"/>
      <c r="O188" s="286"/>
      <c r="P188" s="286"/>
      <c r="Q188" s="286"/>
    </row>
    <row r="189" spans="1:17" s="281" customFormat="1" x14ac:dyDescent="0.2">
      <c r="A189" s="241"/>
      <c r="H189" s="282"/>
      <c r="I189" s="287"/>
      <c r="J189" s="288"/>
      <c r="K189" s="282"/>
      <c r="L189" s="284"/>
      <c r="M189" s="285"/>
      <c r="N189" s="286"/>
      <c r="O189" s="286"/>
      <c r="P189" s="286"/>
      <c r="Q189" s="286"/>
    </row>
    <row r="190" spans="1:17" s="281" customFormat="1" x14ac:dyDescent="0.2">
      <c r="A190" s="241"/>
      <c r="H190" s="282"/>
      <c r="I190" s="287"/>
      <c r="J190" s="288"/>
      <c r="K190" s="282"/>
      <c r="L190" s="284"/>
      <c r="M190" s="285"/>
      <c r="N190" s="286"/>
      <c r="O190" s="286"/>
      <c r="P190" s="286"/>
      <c r="Q190" s="286"/>
    </row>
    <row r="191" spans="1:17" s="281" customFormat="1" x14ac:dyDescent="0.2">
      <c r="A191" s="241"/>
      <c r="H191" s="282"/>
      <c r="I191" s="287"/>
      <c r="J191" s="288"/>
      <c r="K191" s="282"/>
      <c r="L191" s="284"/>
      <c r="M191" s="285"/>
      <c r="N191" s="286"/>
      <c r="O191" s="286"/>
      <c r="P191" s="286"/>
      <c r="Q191" s="286"/>
    </row>
    <row r="192" spans="1:17" s="281" customFormat="1" x14ac:dyDescent="0.2">
      <c r="A192" s="241"/>
      <c r="H192" s="282"/>
      <c r="I192" s="287"/>
      <c r="J192" s="288"/>
      <c r="K192" s="282"/>
      <c r="L192" s="284"/>
      <c r="M192" s="285"/>
      <c r="N192" s="286"/>
      <c r="O192" s="286"/>
      <c r="P192" s="286"/>
      <c r="Q192" s="286"/>
    </row>
    <row r="193" spans="1:17" s="281" customFormat="1" x14ac:dyDescent="0.2">
      <c r="A193" s="241"/>
      <c r="H193" s="282"/>
      <c r="I193" s="287"/>
      <c r="J193" s="288"/>
      <c r="K193" s="282"/>
      <c r="L193" s="284"/>
      <c r="M193" s="285"/>
      <c r="N193" s="286"/>
      <c r="O193" s="286"/>
      <c r="P193" s="286"/>
      <c r="Q193" s="286"/>
    </row>
    <row r="194" spans="1:17" s="281" customFormat="1" x14ac:dyDescent="0.2">
      <c r="A194" s="241"/>
      <c r="H194" s="282"/>
      <c r="I194" s="287"/>
      <c r="J194" s="288"/>
      <c r="K194" s="282"/>
      <c r="L194" s="284"/>
      <c r="M194" s="285"/>
      <c r="N194" s="286"/>
      <c r="O194" s="286"/>
      <c r="P194" s="286"/>
      <c r="Q194" s="286"/>
    </row>
    <row r="195" spans="1:17" s="281" customFormat="1" x14ac:dyDescent="0.2">
      <c r="A195" s="241"/>
      <c r="H195" s="282"/>
      <c r="I195" s="287"/>
      <c r="J195" s="288"/>
      <c r="K195" s="282"/>
      <c r="L195" s="284"/>
      <c r="M195" s="285"/>
      <c r="N195" s="286"/>
      <c r="O195" s="286"/>
      <c r="P195" s="286"/>
      <c r="Q195" s="286"/>
    </row>
    <row r="196" spans="1:17" s="281" customFormat="1" x14ac:dyDescent="0.2">
      <c r="A196" s="241"/>
      <c r="H196" s="282"/>
      <c r="I196" s="287"/>
      <c r="J196" s="288"/>
      <c r="K196" s="282"/>
      <c r="L196" s="284"/>
      <c r="M196" s="285"/>
      <c r="N196" s="286"/>
      <c r="O196" s="286"/>
      <c r="P196" s="286"/>
      <c r="Q196" s="286"/>
    </row>
    <row r="197" spans="1:17" s="281" customFormat="1" x14ac:dyDescent="0.2">
      <c r="A197" s="241"/>
      <c r="H197" s="282"/>
      <c r="I197" s="287"/>
      <c r="J197" s="288"/>
      <c r="K197" s="282"/>
      <c r="L197" s="284"/>
      <c r="M197" s="285"/>
      <c r="N197" s="286"/>
      <c r="O197" s="286"/>
      <c r="P197" s="286"/>
      <c r="Q197" s="286"/>
    </row>
    <row r="198" spans="1:17" s="281" customFormat="1" x14ac:dyDescent="0.2">
      <c r="A198" s="241"/>
      <c r="H198" s="282"/>
      <c r="I198" s="287"/>
      <c r="J198" s="288"/>
      <c r="K198" s="282"/>
      <c r="L198" s="284"/>
      <c r="M198" s="285"/>
      <c r="N198" s="286"/>
      <c r="O198" s="286"/>
      <c r="P198" s="286"/>
      <c r="Q198" s="286"/>
    </row>
    <row r="199" spans="1:17" s="281" customFormat="1" x14ac:dyDescent="0.2">
      <c r="A199" s="241"/>
      <c r="H199" s="282"/>
      <c r="I199" s="287"/>
      <c r="J199" s="288"/>
      <c r="K199" s="282"/>
      <c r="L199" s="284"/>
      <c r="M199" s="285"/>
      <c r="N199" s="286"/>
      <c r="O199" s="286"/>
      <c r="P199" s="286"/>
      <c r="Q199" s="286"/>
    </row>
    <row r="200" spans="1:17" s="281" customFormat="1" x14ac:dyDescent="0.2">
      <c r="A200" s="241"/>
      <c r="H200" s="282"/>
      <c r="I200" s="287"/>
      <c r="J200" s="288"/>
      <c r="K200" s="282"/>
      <c r="L200" s="284"/>
      <c r="M200" s="285"/>
      <c r="N200" s="286"/>
      <c r="O200" s="286"/>
      <c r="P200" s="286"/>
      <c r="Q200" s="286"/>
    </row>
    <row r="201" spans="1:17" s="281" customFormat="1" x14ac:dyDescent="0.2">
      <c r="A201" s="241"/>
      <c r="H201" s="282"/>
      <c r="I201" s="287"/>
      <c r="J201" s="288"/>
      <c r="K201" s="282"/>
      <c r="L201" s="284"/>
      <c r="M201" s="285"/>
      <c r="N201" s="286"/>
      <c r="O201" s="286"/>
      <c r="P201" s="286"/>
      <c r="Q201" s="286"/>
    </row>
    <row r="202" spans="1:17" s="281" customFormat="1" x14ac:dyDescent="0.2">
      <c r="A202" s="241"/>
      <c r="H202" s="282"/>
      <c r="I202" s="287"/>
      <c r="J202" s="288"/>
      <c r="K202" s="282"/>
      <c r="L202" s="284"/>
      <c r="M202" s="285"/>
      <c r="N202" s="286"/>
      <c r="O202" s="286"/>
      <c r="P202" s="286"/>
      <c r="Q202" s="286"/>
    </row>
    <row r="203" spans="1:17" s="281" customFormat="1" x14ac:dyDescent="0.2">
      <c r="A203" s="241"/>
      <c r="H203" s="282"/>
      <c r="I203" s="287"/>
      <c r="J203" s="288"/>
      <c r="K203" s="282"/>
      <c r="L203" s="284"/>
      <c r="M203" s="285"/>
      <c r="N203" s="286"/>
      <c r="O203" s="286"/>
      <c r="P203" s="286"/>
      <c r="Q203" s="286"/>
    </row>
    <row r="204" spans="1:17" s="281" customFormat="1" x14ac:dyDescent="0.2">
      <c r="A204" s="241"/>
      <c r="H204" s="282"/>
      <c r="I204" s="287"/>
      <c r="J204" s="288"/>
      <c r="K204" s="282"/>
      <c r="L204" s="284"/>
      <c r="M204" s="285"/>
      <c r="N204" s="286"/>
      <c r="O204" s="286"/>
      <c r="P204" s="286"/>
      <c r="Q204" s="286"/>
    </row>
    <row r="205" spans="1:17" s="281" customFormat="1" x14ac:dyDescent="0.2">
      <c r="A205" s="241"/>
      <c r="H205" s="282"/>
      <c r="I205" s="287"/>
      <c r="J205" s="288"/>
      <c r="K205" s="282"/>
      <c r="L205" s="284"/>
      <c r="M205" s="285"/>
      <c r="N205" s="286"/>
      <c r="O205" s="286"/>
      <c r="P205" s="286"/>
      <c r="Q205" s="286"/>
    </row>
    <row r="206" spans="1:17" s="281" customFormat="1" x14ac:dyDescent="0.2">
      <c r="A206" s="241"/>
      <c r="H206" s="282"/>
      <c r="I206" s="287"/>
      <c r="J206" s="288"/>
      <c r="K206" s="282"/>
      <c r="L206" s="284"/>
      <c r="M206" s="285"/>
      <c r="N206" s="286"/>
      <c r="O206" s="286"/>
      <c r="P206" s="286"/>
      <c r="Q206" s="286"/>
    </row>
    <row r="207" spans="1:17" s="281" customFormat="1" x14ac:dyDescent="0.2">
      <c r="A207" s="241"/>
      <c r="H207" s="282"/>
      <c r="I207" s="287"/>
      <c r="J207" s="288"/>
      <c r="K207" s="282"/>
      <c r="L207" s="284"/>
      <c r="M207" s="285"/>
      <c r="N207" s="286"/>
      <c r="O207" s="286"/>
      <c r="P207" s="286"/>
      <c r="Q207" s="286"/>
    </row>
    <row r="208" spans="1:17" s="281" customFormat="1" x14ac:dyDescent="0.2">
      <c r="A208" s="241"/>
      <c r="H208" s="282"/>
      <c r="I208" s="287"/>
      <c r="J208" s="288"/>
      <c r="K208" s="282"/>
      <c r="L208" s="284"/>
      <c r="M208" s="285"/>
      <c r="N208" s="286"/>
      <c r="O208" s="286"/>
      <c r="P208" s="286"/>
      <c r="Q208" s="286"/>
    </row>
    <row r="209" spans="1:17" s="281" customFormat="1" x14ac:dyDescent="0.2">
      <c r="A209" s="241"/>
      <c r="H209" s="282"/>
      <c r="I209" s="287"/>
      <c r="J209" s="288"/>
      <c r="K209" s="282"/>
      <c r="L209" s="284"/>
      <c r="M209" s="285"/>
      <c r="N209" s="286"/>
      <c r="O209" s="286"/>
      <c r="P209" s="286"/>
      <c r="Q209" s="286"/>
    </row>
    <row r="210" spans="1:17" s="281" customFormat="1" x14ac:dyDescent="0.2">
      <c r="A210" s="241"/>
      <c r="H210" s="282"/>
      <c r="I210" s="287"/>
      <c r="J210" s="288"/>
      <c r="K210" s="282"/>
      <c r="L210" s="284"/>
      <c r="M210" s="285"/>
      <c r="N210" s="286"/>
      <c r="O210" s="286"/>
      <c r="P210" s="286"/>
      <c r="Q210" s="286"/>
    </row>
    <row r="211" spans="1:17" s="281" customFormat="1" x14ac:dyDescent="0.2">
      <c r="A211" s="241"/>
      <c r="H211" s="282"/>
      <c r="I211" s="287"/>
      <c r="J211" s="288"/>
      <c r="K211" s="282"/>
      <c r="L211" s="284"/>
      <c r="M211" s="285"/>
      <c r="N211" s="286"/>
      <c r="O211" s="286"/>
      <c r="P211" s="286"/>
      <c r="Q211" s="286"/>
    </row>
    <row r="212" spans="1:17" s="281" customFormat="1" x14ac:dyDescent="0.2">
      <c r="A212" s="241"/>
      <c r="H212" s="282"/>
      <c r="I212" s="287"/>
      <c r="J212" s="288"/>
      <c r="K212" s="282"/>
      <c r="L212" s="284"/>
      <c r="M212" s="285"/>
      <c r="N212" s="286"/>
      <c r="O212" s="286"/>
      <c r="P212" s="286"/>
      <c r="Q212" s="286"/>
    </row>
    <row r="213" spans="1:17" s="281" customFormat="1" x14ac:dyDescent="0.2">
      <c r="A213" s="241"/>
      <c r="H213" s="282"/>
      <c r="I213" s="287"/>
      <c r="J213" s="288"/>
      <c r="K213" s="282"/>
      <c r="L213" s="284"/>
      <c r="M213" s="285"/>
      <c r="N213" s="286"/>
      <c r="O213" s="286"/>
      <c r="P213" s="286"/>
      <c r="Q213" s="286"/>
    </row>
    <row r="214" spans="1:17" s="281" customFormat="1" x14ac:dyDescent="0.2">
      <c r="A214" s="241"/>
      <c r="H214" s="282"/>
      <c r="I214" s="287"/>
      <c r="J214" s="288"/>
      <c r="K214" s="282"/>
      <c r="L214" s="284"/>
      <c r="M214" s="285"/>
      <c r="N214" s="286"/>
      <c r="O214" s="286"/>
      <c r="P214" s="286"/>
      <c r="Q214" s="286"/>
    </row>
    <row r="215" spans="1:17" s="281" customFormat="1" x14ac:dyDescent="0.2">
      <c r="A215" s="241"/>
      <c r="H215" s="282"/>
      <c r="I215" s="287"/>
      <c r="J215" s="288"/>
      <c r="K215" s="282"/>
      <c r="L215" s="284"/>
      <c r="M215" s="285"/>
      <c r="N215" s="286"/>
      <c r="O215" s="286"/>
      <c r="P215" s="286"/>
      <c r="Q215" s="286"/>
    </row>
    <row r="216" spans="1:17" s="281" customFormat="1" x14ac:dyDescent="0.2">
      <c r="A216" s="241"/>
      <c r="H216" s="282"/>
      <c r="I216" s="287"/>
      <c r="J216" s="288"/>
      <c r="K216" s="282"/>
      <c r="L216" s="284"/>
      <c r="M216" s="285"/>
      <c r="N216" s="286"/>
      <c r="O216" s="286"/>
      <c r="P216" s="286"/>
      <c r="Q216" s="286"/>
    </row>
    <row r="217" spans="1:17" s="281" customFormat="1" x14ac:dyDescent="0.2">
      <c r="A217" s="241"/>
      <c r="H217" s="282"/>
      <c r="I217" s="287"/>
      <c r="J217" s="288"/>
      <c r="K217" s="282"/>
      <c r="L217" s="284"/>
      <c r="M217" s="285"/>
      <c r="N217" s="286"/>
      <c r="O217" s="286"/>
      <c r="P217" s="286"/>
      <c r="Q217" s="286"/>
    </row>
    <row r="218" spans="1:17" s="281" customFormat="1" x14ac:dyDescent="0.2">
      <c r="A218" s="241"/>
      <c r="H218" s="282"/>
      <c r="I218" s="287"/>
      <c r="J218" s="288"/>
      <c r="K218" s="282"/>
      <c r="L218" s="284"/>
      <c r="M218" s="285"/>
      <c r="N218" s="286"/>
      <c r="O218" s="286"/>
      <c r="P218" s="286"/>
      <c r="Q218" s="286"/>
    </row>
    <row r="219" spans="1:17" s="281" customFormat="1" x14ac:dyDescent="0.2">
      <c r="A219" s="241"/>
      <c r="H219" s="282"/>
      <c r="I219" s="287"/>
      <c r="J219" s="288"/>
      <c r="K219" s="282"/>
      <c r="L219" s="284"/>
      <c r="M219" s="285"/>
      <c r="N219" s="286"/>
      <c r="O219" s="286"/>
      <c r="P219" s="286"/>
      <c r="Q219" s="286"/>
    </row>
    <row r="220" spans="1:17" s="281" customFormat="1" x14ac:dyDescent="0.2">
      <c r="A220" s="241"/>
      <c r="H220" s="282"/>
      <c r="I220" s="287"/>
      <c r="J220" s="288"/>
      <c r="K220" s="282"/>
      <c r="L220" s="284"/>
      <c r="M220" s="285"/>
      <c r="N220" s="286"/>
      <c r="O220" s="286"/>
      <c r="P220" s="286"/>
      <c r="Q220" s="286"/>
    </row>
    <row r="221" spans="1:17" s="281" customFormat="1" x14ac:dyDescent="0.2">
      <c r="A221" s="241"/>
      <c r="H221" s="282"/>
      <c r="I221" s="287"/>
      <c r="J221" s="288"/>
      <c r="K221" s="282"/>
      <c r="L221" s="284"/>
      <c r="M221" s="285"/>
      <c r="N221" s="286"/>
      <c r="O221" s="286"/>
      <c r="P221" s="286"/>
      <c r="Q221" s="286"/>
    </row>
    <row r="222" spans="1:17" s="281" customFormat="1" x14ac:dyDescent="0.2">
      <c r="A222" s="241"/>
      <c r="H222" s="282"/>
      <c r="I222" s="287"/>
      <c r="J222" s="288"/>
      <c r="K222" s="282"/>
      <c r="L222" s="284"/>
      <c r="M222" s="285"/>
      <c r="N222" s="286"/>
      <c r="O222" s="286"/>
      <c r="P222" s="286"/>
      <c r="Q222" s="286"/>
    </row>
    <row r="223" spans="1:17" s="281" customFormat="1" x14ac:dyDescent="0.2">
      <c r="A223" s="241"/>
      <c r="H223" s="282"/>
      <c r="I223" s="287"/>
      <c r="J223" s="288"/>
      <c r="K223" s="282"/>
      <c r="L223" s="284"/>
      <c r="M223" s="285"/>
      <c r="N223" s="286"/>
      <c r="O223" s="286"/>
      <c r="P223" s="286"/>
      <c r="Q223" s="286"/>
    </row>
    <row r="224" spans="1:17" s="281" customFormat="1" x14ac:dyDescent="0.2">
      <c r="A224" s="241"/>
      <c r="H224" s="282"/>
      <c r="I224" s="287"/>
      <c r="J224" s="288"/>
      <c r="K224" s="282"/>
      <c r="L224" s="284"/>
      <c r="M224" s="285"/>
      <c r="N224" s="286"/>
      <c r="O224" s="286"/>
      <c r="P224" s="286"/>
      <c r="Q224" s="286"/>
    </row>
    <row r="225" spans="1:17" s="281" customFormat="1" x14ac:dyDescent="0.2">
      <c r="A225" s="241"/>
      <c r="H225" s="282"/>
      <c r="I225" s="287"/>
      <c r="J225" s="288"/>
      <c r="K225" s="282"/>
      <c r="L225" s="284"/>
      <c r="M225" s="285"/>
      <c r="N225" s="286"/>
      <c r="O225" s="286"/>
      <c r="P225" s="286"/>
      <c r="Q225" s="286"/>
    </row>
    <row r="226" spans="1:17" s="281" customFormat="1" x14ac:dyDescent="0.2">
      <c r="A226" s="241"/>
      <c r="H226" s="282"/>
      <c r="I226" s="287"/>
      <c r="J226" s="288"/>
      <c r="K226" s="282"/>
      <c r="L226" s="284"/>
      <c r="M226" s="285"/>
      <c r="N226" s="286"/>
      <c r="O226" s="286"/>
      <c r="P226" s="286"/>
      <c r="Q226" s="286"/>
    </row>
    <row r="227" spans="1:17" s="281" customFormat="1" x14ac:dyDescent="0.2">
      <c r="A227" s="241"/>
      <c r="H227" s="282"/>
      <c r="I227" s="287"/>
      <c r="J227" s="288"/>
      <c r="K227" s="282"/>
      <c r="L227" s="284"/>
      <c r="M227" s="285"/>
      <c r="N227" s="286"/>
      <c r="O227" s="286"/>
      <c r="P227" s="286"/>
      <c r="Q227" s="286"/>
    </row>
    <row r="228" spans="1:17" s="281" customFormat="1" x14ac:dyDescent="0.2">
      <c r="A228" s="241"/>
      <c r="H228" s="282"/>
      <c r="I228" s="287"/>
      <c r="J228" s="288"/>
      <c r="K228" s="282"/>
      <c r="L228" s="284"/>
      <c r="M228" s="285"/>
      <c r="N228" s="286"/>
      <c r="O228" s="286"/>
      <c r="P228" s="286"/>
      <c r="Q228" s="286"/>
    </row>
    <row r="229" spans="1:17" s="281" customFormat="1" x14ac:dyDescent="0.2">
      <c r="A229" s="241"/>
      <c r="H229" s="282"/>
      <c r="I229" s="287"/>
      <c r="J229" s="288"/>
      <c r="K229" s="282"/>
      <c r="L229" s="284"/>
      <c r="M229" s="285"/>
      <c r="N229" s="286"/>
      <c r="O229" s="286"/>
      <c r="P229" s="286"/>
      <c r="Q229" s="286"/>
    </row>
    <row r="230" spans="1:17" s="281" customFormat="1" x14ac:dyDescent="0.2">
      <c r="A230" s="241"/>
      <c r="H230" s="282"/>
      <c r="I230" s="287"/>
      <c r="J230" s="288"/>
      <c r="K230" s="282"/>
      <c r="L230" s="284"/>
      <c r="M230" s="285"/>
      <c r="N230" s="286"/>
      <c r="O230" s="286"/>
      <c r="P230" s="286"/>
      <c r="Q230" s="286"/>
    </row>
    <row r="231" spans="1:17" s="281" customFormat="1" x14ac:dyDescent="0.2">
      <c r="A231" s="241"/>
      <c r="H231" s="282"/>
      <c r="I231" s="287"/>
      <c r="J231" s="288"/>
      <c r="K231" s="282"/>
      <c r="L231" s="284"/>
      <c r="M231" s="285"/>
      <c r="N231" s="286"/>
      <c r="O231" s="286"/>
      <c r="P231" s="286"/>
      <c r="Q231" s="286"/>
    </row>
    <row r="232" spans="1:17" s="281" customFormat="1" x14ac:dyDescent="0.2">
      <c r="A232" s="241"/>
      <c r="H232" s="282"/>
      <c r="I232" s="287"/>
      <c r="J232" s="288"/>
      <c r="K232" s="282"/>
      <c r="L232" s="284"/>
      <c r="M232" s="285"/>
      <c r="N232" s="286"/>
      <c r="O232" s="286"/>
      <c r="P232" s="286"/>
      <c r="Q232" s="286"/>
    </row>
    <row r="233" spans="1:17" s="281" customFormat="1" x14ac:dyDescent="0.2">
      <c r="A233" s="241"/>
      <c r="H233" s="282"/>
      <c r="I233" s="287"/>
      <c r="J233" s="288"/>
      <c r="K233" s="282"/>
      <c r="L233" s="284"/>
      <c r="M233" s="285"/>
      <c r="N233" s="286"/>
      <c r="O233" s="286"/>
      <c r="P233" s="286"/>
      <c r="Q233" s="286"/>
    </row>
    <row r="234" spans="1:17" s="281" customFormat="1" x14ac:dyDescent="0.2">
      <c r="A234" s="241"/>
      <c r="H234" s="282"/>
      <c r="I234" s="287"/>
      <c r="J234" s="288"/>
      <c r="K234" s="282"/>
      <c r="L234" s="284"/>
      <c r="M234" s="285"/>
      <c r="N234" s="286"/>
      <c r="O234" s="286"/>
      <c r="P234" s="286"/>
      <c r="Q234" s="286"/>
    </row>
    <row r="235" spans="1:17" s="281" customFormat="1" x14ac:dyDescent="0.2">
      <c r="A235" s="241"/>
      <c r="H235" s="282"/>
      <c r="I235" s="287"/>
      <c r="J235" s="288"/>
      <c r="K235" s="282"/>
      <c r="L235" s="284"/>
      <c r="M235" s="285"/>
      <c r="N235" s="286"/>
      <c r="O235" s="286"/>
      <c r="P235" s="286"/>
      <c r="Q235" s="286"/>
    </row>
    <row r="236" spans="1:17" s="281" customFormat="1" x14ac:dyDescent="0.2">
      <c r="A236" s="241"/>
      <c r="H236" s="282"/>
      <c r="I236" s="287"/>
      <c r="J236" s="288"/>
      <c r="K236" s="282"/>
      <c r="L236" s="284"/>
      <c r="M236" s="285"/>
      <c r="N236" s="286"/>
      <c r="O236" s="286"/>
      <c r="P236" s="286"/>
      <c r="Q236" s="286"/>
    </row>
    <row r="237" spans="1:17" s="281" customFormat="1" x14ac:dyDescent="0.2">
      <c r="A237" s="241"/>
      <c r="H237" s="282"/>
      <c r="I237" s="287"/>
      <c r="J237" s="288"/>
      <c r="K237" s="282"/>
      <c r="L237" s="284"/>
      <c r="M237" s="285"/>
      <c r="N237" s="286"/>
      <c r="O237" s="286"/>
      <c r="P237" s="286"/>
      <c r="Q237" s="286"/>
    </row>
    <row r="238" spans="1:17" s="281" customFormat="1" x14ac:dyDescent="0.2">
      <c r="A238" s="241"/>
      <c r="H238" s="282"/>
      <c r="I238" s="287"/>
      <c r="J238" s="288"/>
      <c r="K238" s="282"/>
      <c r="L238" s="284"/>
      <c r="M238" s="285"/>
      <c r="N238" s="286"/>
      <c r="O238" s="286"/>
      <c r="P238" s="286"/>
      <c r="Q238" s="286"/>
    </row>
    <row r="239" spans="1:17" s="281" customFormat="1" x14ac:dyDescent="0.2">
      <c r="A239" s="241"/>
      <c r="H239" s="282"/>
      <c r="I239" s="287"/>
      <c r="J239" s="288"/>
      <c r="K239" s="282"/>
      <c r="L239" s="284"/>
      <c r="M239" s="285"/>
      <c r="N239" s="286"/>
      <c r="O239" s="286"/>
      <c r="P239" s="286"/>
      <c r="Q239" s="286"/>
    </row>
    <row r="240" spans="1:17" s="281" customFormat="1" x14ac:dyDescent="0.2">
      <c r="A240" s="241"/>
      <c r="H240" s="282"/>
      <c r="I240" s="287"/>
      <c r="J240" s="288"/>
      <c r="K240" s="282"/>
      <c r="L240" s="284"/>
      <c r="M240" s="285"/>
      <c r="N240" s="286"/>
      <c r="O240" s="286"/>
      <c r="P240" s="286"/>
      <c r="Q240" s="286"/>
    </row>
    <row r="241" spans="1:17" s="281" customFormat="1" x14ac:dyDescent="0.2">
      <c r="A241" s="241"/>
      <c r="H241" s="282"/>
      <c r="I241" s="287"/>
      <c r="J241" s="288"/>
      <c r="K241" s="282"/>
      <c r="L241" s="284"/>
      <c r="M241" s="285"/>
      <c r="N241" s="286"/>
      <c r="O241" s="286"/>
      <c r="P241" s="286"/>
      <c r="Q241" s="286"/>
    </row>
    <row r="242" spans="1:17" s="281" customFormat="1" x14ac:dyDescent="0.2">
      <c r="A242" s="241"/>
      <c r="H242" s="282"/>
      <c r="I242" s="287"/>
      <c r="J242" s="288"/>
      <c r="K242" s="282"/>
      <c r="L242" s="284"/>
      <c r="M242" s="285"/>
      <c r="N242" s="286"/>
      <c r="O242" s="286"/>
      <c r="P242" s="286"/>
      <c r="Q242" s="286"/>
    </row>
    <row r="243" spans="1:17" s="281" customFormat="1" x14ac:dyDescent="0.2">
      <c r="A243" s="241"/>
      <c r="H243" s="282"/>
      <c r="I243" s="287"/>
      <c r="J243" s="288"/>
      <c r="K243" s="282"/>
      <c r="L243" s="284"/>
      <c r="M243" s="285"/>
      <c r="N243" s="286"/>
      <c r="O243" s="286"/>
      <c r="P243" s="286"/>
      <c r="Q243" s="286"/>
    </row>
    <row r="244" spans="1:17" s="281" customFormat="1" x14ac:dyDescent="0.2">
      <c r="A244" s="241"/>
      <c r="H244" s="282"/>
      <c r="I244" s="287"/>
      <c r="J244" s="288"/>
      <c r="K244" s="282"/>
      <c r="L244" s="284"/>
      <c r="M244" s="285"/>
      <c r="N244" s="286"/>
      <c r="O244" s="286"/>
      <c r="P244" s="286"/>
      <c r="Q244" s="286"/>
    </row>
    <row r="245" spans="1:17" s="281" customFormat="1" x14ac:dyDescent="0.2">
      <c r="A245" s="241"/>
      <c r="H245" s="282"/>
      <c r="I245" s="287"/>
      <c r="J245" s="288"/>
      <c r="K245" s="282"/>
      <c r="L245" s="284"/>
      <c r="M245" s="285"/>
      <c r="N245" s="286"/>
      <c r="O245" s="286"/>
      <c r="P245" s="286"/>
      <c r="Q245" s="286"/>
    </row>
    <row r="246" spans="1:17" s="281" customFormat="1" x14ac:dyDescent="0.2">
      <c r="A246" s="241"/>
      <c r="H246" s="282"/>
      <c r="I246" s="287"/>
      <c r="J246" s="288"/>
      <c r="K246" s="282"/>
      <c r="L246" s="284"/>
      <c r="M246" s="285"/>
      <c r="N246" s="286"/>
      <c r="O246" s="286"/>
      <c r="P246" s="286"/>
      <c r="Q246" s="286"/>
    </row>
    <row r="247" spans="1:17" s="281" customFormat="1" x14ac:dyDescent="0.2">
      <c r="A247" s="241"/>
      <c r="H247" s="282"/>
      <c r="I247" s="287"/>
      <c r="J247" s="288"/>
      <c r="K247" s="282"/>
      <c r="L247" s="284"/>
      <c r="M247" s="285"/>
      <c r="N247" s="286"/>
      <c r="O247" s="286"/>
      <c r="P247" s="286"/>
      <c r="Q247" s="286"/>
    </row>
    <row r="248" spans="1:17" s="281" customFormat="1" x14ac:dyDescent="0.2">
      <c r="A248" s="241"/>
      <c r="H248" s="282"/>
      <c r="I248" s="287"/>
      <c r="J248" s="288"/>
      <c r="K248" s="282"/>
      <c r="L248" s="284"/>
      <c r="M248" s="285"/>
      <c r="N248" s="286"/>
      <c r="O248" s="286"/>
      <c r="P248" s="286"/>
      <c r="Q248" s="286"/>
    </row>
    <row r="249" spans="1:17" s="281" customFormat="1" x14ac:dyDescent="0.2">
      <c r="A249" s="241"/>
      <c r="H249" s="282"/>
      <c r="I249" s="287"/>
      <c r="J249" s="288"/>
      <c r="K249" s="282"/>
      <c r="L249" s="284"/>
      <c r="M249" s="285"/>
      <c r="N249" s="286"/>
      <c r="O249" s="286"/>
      <c r="P249" s="286"/>
      <c r="Q249" s="286"/>
    </row>
    <row r="250" spans="1:17" s="281" customFormat="1" x14ac:dyDescent="0.2">
      <c r="A250" s="241"/>
      <c r="H250" s="282"/>
      <c r="I250" s="287"/>
      <c r="J250" s="288"/>
      <c r="K250" s="282"/>
      <c r="L250" s="284"/>
      <c r="M250" s="285"/>
      <c r="N250" s="286"/>
      <c r="O250" s="286"/>
      <c r="P250" s="286"/>
      <c r="Q250" s="286"/>
    </row>
    <row r="251" spans="1:17" s="281" customFormat="1" x14ac:dyDescent="0.2">
      <c r="A251" s="241"/>
      <c r="H251" s="282"/>
      <c r="I251" s="287"/>
      <c r="J251" s="288"/>
      <c r="K251" s="282"/>
      <c r="L251" s="284"/>
      <c r="M251" s="285"/>
      <c r="N251" s="286"/>
      <c r="O251" s="286"/>
      <c r="P251" s="286"/>
      <c r="Q251" s="286"/>
    </row>
    <row r="252" spans="1:17" s="281" customFormat="1" x14ac:dyDescent="0.2">
      <c r="A252" s="241"/>
      <c r="H252" s="282"/>
      <c r="I252" s="287"/>
      <c r="J252" s="288"/>
      <c r="K252" s="282"/>
      <c r="L252" s="284"/>
      <c r="M252" s="285"/>
      <c r="N252" s="286"/>
      <c r="O252" s="286"/>
      <c r="P252" s="286"/>
      <c r="Q252" s="286"/>
    </row>
    <row r="253" spans="1:17" s="281" customFormat="1" x14ac:dyDescent="0.2">
      <c r="A253" s="241"/>
      <c r="H253" s="282"/>
      <c r="I253" s="287"/>
      <c r="J253" s="288"/>
      <c r="K253" s="282"/>
      <c r="L253" s="284"/>
      <c r="M253" s="285"/>
      <c r="N253" s="286"/>
      <c r="O253" s="286"/>
      <c r="P253" s="286"/>
      <c r="Q253" s="286"/>
    </row>
    <row r="254" spans="1:17" s="281" customFormat="1" x14ac:dyDescent="0.2">
      <c r="A254" s="241"/>
      <c r="H254" s="282"/>
      <c r="I254" s="287"/>
      <c r="J254" s="288"/>
      <c r="K254" s="282"/>
      <c r="L254" s="284"/>
      <c r="M254" s="285"/>
      <c r="N254" s="286"/>
      <c r="O254" s="286"/>
      <c r="P254" s="286"/>
      <c r="Q254" s="286"/>
    </row>
    <row r="255" spans="1:17" s="281" customFormat="1" x14ac:dyDescent="0.2">
      <c r="A255" s="241"/>
      <c r="H255" s="282"/>
      <c r="I255" s="287"/>
      <c r="J255" s="288"/>
      <c r="K255" s="282"/>
      <c r="L255" s="284"/>
      <c r="M255" s="285"/>
      <c r="N255" s="286"/>
      <c r="O255" s="286"/>
      <c r="P255" s="286"/>
      <c r="Q255" s="286"/>
    </row>
    <row r="256" spans="1:17" s="281" customFormat="1" x14ac:dyDescent="0.2">
      <c r="A256" s="241"/>
      <c r="H256" s="282"/>
      <c r="I256" s="287"/>
      <c r="J256" s="288"/>
      <c r="K256" s="282"/>
      <c r="L256" s="284"/>
      <c r="M256" s="285"/>
      <c r="N256" s="286"/>
      <c r="O256" s="286"/>
      <c r="P256" s="286"/>
      <c r="Q256" s="286"/>
    </row>
    <row r="257" spans="1:17" s="281" customFormat="1" x14ac:dyDescent="0.2">
      <c r="A257" s="241"/>
      <c r="H257" s="282"/>
      <c r="I257" s="287"/>
      <c r="J257" s="288"/>
      <c r="K257" s="282"/>
      <c r="L257" s="284"/>
      <c r="M257" s="285"/>
      <c r="N257" s="286"/>
      <c r="O257" s="286"/>
      <c r="P257" s="286"/>
      <c r="Q257" s="286"/>
    </row>
    <row r="258" spans="1:17" s="281" customFormat="1" x14ac:dyDescent="0.2">
      <c r="A258" s="241"/>
      <c r="H258" s="282"/>
      <c r="I258" s="287"/>
      <c r="J258" s="288"/>
      <c r="K258" s="282"/>
      <c r="L258" s="284"/>
      <c r="M258" s="285"/>
      <c r="N258" s="286"/>
      <c r="O258" s="286"/>
      <c r="P258" s="286"/>
      <c r="Q258" s="286"/>
    </row>
    <row r="259" spans="1:17" s="281" customFormat="1" x14ac:dyDescent="0.2">
      <c r="A259" s="241"/>
      <c r="H259" s="282"/>
      <c r="I259" s="287"/>
      <c r="J259" s="288"/>
      <c r="K259" s="282"/>
      <c r="L259" s="284"/>
      <c r="M259" s="285"/>
      <c r="N259" s="286"/>
      <c r="O259" s="286"/>
      <c r="P259" s="286"/>
      <c r="Q259" s="286"/>
    </row>
    <row r="260" spans="1:17" s="281" customFormat="1" x14ac:dyDescent="0.2">
      <c r="A260" s="241"/>
      <c r="H260" s="282"/>
      <c r="I260" s="287"/>
      <c r="J260" s="288"/>
      <c r="K260" s="282"/>
      <c r="L260" s="284"/>
      <c r="M260" s="285"/>
      <c r="N260" s="286"/>
      <c r="O260" s="286"/>
      <c r="P260" s="286"/>
      <c r="Q260" s="286"/>
    </row>
    <row r="261" spans="1:17" s="281" customFormat="1" x14ac:dyDescent="0.2">
      <c r="A261" s="241"/>
      <c r="H261" s="282"/>
      <c r="I261" s="287"/>
      <c r="J261" s="288"/>
      <c r="K261" s="282"/>
      <c r="L261" s="284"/>
      <c r="M261" s="285"/>
      <c r="N261" s="286"/>
      <c r="O261" s="286"/>
      <c r="P261" s="286"/>
      <c r="Q261" s="286"/>
    </row>
    <row r="262" spans="1:17" s="281" customFormat="1" x14ac:dyDescent="0.2">
      <c r="A262" s="241"/>
      <c r="H262" s="282"/>
      <c r="I262" s="287"/>
      <c r="J262" s="288"/>
      <c r="K262" s="282"/>
      <c r="L262" s="284"/>
      <c r="M262" s="285"/>
      <c r="N262" s="286"/>
      <c r="O262" s="286"/>
      <c r="P262" s="286"/>
      <c r="Q262" s="286"/>
    </row>
    <row r="263" spans="1:17" s="281" customFormat="1" x14ac:dyDescent="0.2">
      <c r="A263" s="241"/>
      <c r="H263" s="282"/>
      <c r="I263" s="287"/>
      <c r="J263" s="288"/>
      <c r="K263" s="282"/>
      <c r="L263" s="284"/>
      <c r="M263" s="285"/>
      <c r="N263" s="286"/>
      <c r="O263" s="286"/>
      <c r="P263" s="286"/>
      <c r="Q263" s="286"/>
    </row>
    <row r="264" spans="1:17" s="281" customFormat="1" x14ac:dyDescent="0.2">
      <c r="A264" s="241"/>
      <c r="H264" s="282"/>
      <c r="I264" s="287"/>
      <c r="J264" s="288"/>
      <c r="K264" s="282"/>
      <c r="L264" s="284"/>
      <c r="M264" s="285"/>
      <c r="N264" s="286"/>
      <c r="O264" s="286"/>
      <c r="P264" s="286"/>
      <c r="Q264" s="286"/>
    </row>
    <row r="265" spans="1:17" s="281" customFormat="1" x14ac:dyDescent="0.2">
      <c r="A265" s="241"/>
      <c r="H265" s="282"/>
      <c r="I265" s="287"/>
      <c r="J265" s="288"/>
      <c r="K265" s="282"/>
      <c r="L265" s="284"/>
      <c r="M265" s="285"/>
      <c r="N265" s="286"/>
      <c r="O265" s="286"/>
      <c r="P265" s="286"/>
      <c r="Q265" s="286"/>
    </row>
    <row r="266" spans="1:17" s="281" customFormat="1" x14ac:dyDescent="0.2">
      <c r="A266" s="241"/>
      <c r="H266" s="282"/>
      <c r="I266" s="287"/>
      <c r="J266" s="288"/>
      <c r="K266" s="282"/>
      <c r="L266" s="284"/>
      <c r="M266" s="285"/>
      <c r="N266" s="286"/>
      <c r="O266" s="286"/>
      <c r="P266" s="286"/>
      <c r="Q266" s="286"/>
    </row>
    <row r="267" spans="1:17" s="281" customFormat="1" x14ac:dyDescent="0.2">
      <c r="A267" s="241"/>
      <c r="H267" s="282"/>
      <c r="I267" s="287"/>
      <c r="J267" s="288"/>
      <c r="K267" s="282"/>
      <c r="L267" s="284"/>
      <c r="M267" s="285"/>
      <c r="N267" s="286"/>
      <c r="O267" s="286"/>
      <c r="P267" s="286"/>
      <c r="Q267" s="286"/>
    </row>
    <row r="268" spans="1:17" s="281" customFormat="1" x14ac:dyDescent="0.2">
      <c r="A268" s="241"/>
      <c r="H268" s="282"/>
      <c r="I268" s="287"/>
      <c r="J268" s="288"/>
      <c r="K268" s="282"/>
      <c r="L268" s="284"/>
      <c r="M268" s="285"/>
      <c r="N268" s="286"/>
      <c r="O268" s="286"/>
      <c r="P268" s="286"/>
      <c r="Q268" s="286"/>
    </row>
    <row r="269" spans="1:17" s="281" customFormat="1" x14ac:dyDescent="0.2">
      <c r="A269" s="241"/>
      <c r="H269" s="282"/>
      <c r="I269" s="287"/>
      <c r="J269" s="288"/>
      <c r="K269" s="282"/>
      <c r="L269" s="284"/>
      <c r="M269" s="285"/>
      <c r="N269" s="286"/>
      <c r="O269" s="286"/>
      <c r="P269" s="286"/>
      <c r="Q269" s="286"/>
    </row>
    <row r="270" spans="1:17" s="281" customFormat="1" x14ac:dyDescent="0.2">
      <c r="A270" s="241"/>
      <c r="H270" s="282"/>
      <c r="I270" s="287"/>
      <c r="J270" s="288"/>
      <c r="K270" s="282"/>
      <c r="L270" s="284"/>
      <c r="M270" s="285"/>
      <c r="N270" s="286"/>
      <c r="O270" s="286"/>
      <c r="P270" s="286"/>
      <c r="Q270" s="286"/>
    </row>
    <row r="271" spans="1:17" s="281" customFormat="1" x14ac:dyDescent="0.2">
      <c r="A271" s="241"/>
      <c r="H271" s="282"/>
      <c r="I271" s="287"/>
      <c r="J271" s="288"/>
      <c r="K271" s="282"/>
      <c r="L271" s="284"/>
      <c r="M271" s="285"/>
      <c r="N271" s="286"/>
      <c r="O271" s="286"/>
      <c r="P271" s="286"/>
      <c r="Q271" s="286"/>
    </row>
    <row r="272" spans="1:17" s="281" customFormat="1" x14ac:dyDescent="0.2">
      <c r="A272" s="241"/>
      <c r="H272" s="282"/>
      <c r="I272" s="287"/>
      <c r="J272" s="288"/>
      <c r="K272" s="282"/>
      <c r="L272" s="284"/>
      <c r="M272" s="285"/>
      <c r="N272" s="286"/>
      <c r="O272" s="286"/>
      <c r="P272" s="286"/>
      <c r="Q272" s="286"/>
    </row>
    <row r="273" spans="1:17" s="281" customFormat="1" x14ac:dyDescent="0.2">
      <c r="A273" s="241"/>
      <c r="H273" s="282"/>
      <c r="I273" s="287"/>
      <c r="J273" s="288"/>
      <c r="K273" s="282"/>
      <c r="L273" s="284"/>
      <c r="M273" s="285"/>
      <c r="N273" s="286"/>
      <c r="O273" s="286"/>
      <c r="P273" s="286"/>
      <c r="Q273" s="286"/>
    </row>
    <row r="274" spans="1:17" s="281" customFormat="1" x14ac:dyDescent="0.2">
      <c r="A274" s="241"/>
      <c r="H274" s="282"/>
      <c r="I274" s="287"/>
      <c r="J274" s="288"/>
      <c r="K274" s="282"/>
      <c r="L274" s="284"/>
      <c r="M274" s="285"/>
      <c r="N274" s="286"/>
      <c r="O274" s="286"/>
      <c r="P274" s="286"/>
      <c r="Q274" s="286"/>
    </row>
    <row r="275" spans="1:17" s="281" customFormat="1" x14ac:dyDescent="0.2">
      <c r="A275" s="241"/>
      <c r="H275" s="282"/>
      <c r="I275" s="287"/>
      <c r="J275" s="288"/>
      <c r="K275" s="282"/>
      <c r="L275" s="284"/>
      <c r="M275" s="285"/>
      <c r="N275" s="286"/>
      <c r="O275" s="286"/>
      <c r="P275" s="286"/>
      <c r="Q275" s="286"/>
    </row>
    <row r="276" spans="1:17" s="281" customFormat="1" x14ac:dyDescent="0.2">
      <c r="A276" s="241"/>
      <c r="H276" s="282"/>
      <c r="I276" s="287"/>
      <c r="J276" s="288"/>
      <c r="K276" s="282"/>
      <c r="L276" s="284"/>
      <c r="M276" s="285"/>
      <c r="N276" s="286"/>
      <c r="O276" s="286"/>
      <c r="P276" s="286"/>
      <c r="Q276" s="286"/>
    </row>
    <row r="277" spans="1:17" s="281" customFormat="1" x14ac:dyDescent="0.2">
      <c r="A277" s="241"/>
      <c r="H277" s="282"/>
      <c r="I277" s="287"/>
      <c r="J277" s="288"/>
      <c r="K277" s="282"/>
      <c r="L277" s="284"/>
      <c r="M277" s="285"/>
      <c r="N277" s="286"/>
      <c r="O277" s="286"/>
      <c r="P277" s="286"/>
      <c r="Q277" s="286"/>
    </row>
    <row r="278" spans="1:17" s="281" customFormat="1" x14ac:dyDescent="0.2">
      <c r="A278" s="241"/>
      <c r="H278" s="282"/>
      <c r="I278" s="287"/>
      <c r="J278" s="288"/>
      <c r="K278" s="282"/>
      <c r="L278" s="284"/>
      <c r="M278" s="285"/>
      <c r="N278" s="286"/>
      <c r="O278" s="286"/>
      <c r="P278" s="286"/>
      <c r="Q278" s="286"/>
    </row>
    <row r="279" spans="1:17" s="281" customFormat="1" x14ac:dyDescent="0.2">
      <c r="A279" s="241"/>
      <c r="H279" s="282"/>
      <c r="I279" s="287"/>
      <c r="J279" s="288"/>
      <c r="K279" s="282"/>
      <c r="L279" s="284"/>
      <c r="M279" s="285"/>
      <c r="N279" s="286"/>
      <c r="O279" s="286"/>
      <c r="P279" s="286"/>
      <c r="Q279" s="286"/>
    </row>
    <row r="280" spans="1:17" s="281" customFormat="1" x14ac:dyDescent="0.2">
      <c r="A280" s="241"/>
      <c r="H280" s="282"/>
      <c r="I280" s="287"/>
      <c r="J280" s="288"/>
      <c r="K280" s="282"/>
      <c r="L280" s="284"/>
      <c r="M280" s="285"/>
      <c r="N280" s="286"/>
      <c r="O280" s="286"/>
      <c r="P280" s="286"/>
      <c r="Q280" s="286"/>
    </row>
    <row r="281" spans="1:17" s="281" customFormat="1" x14ac:dyDescent="0.2">
      <c r="A281" s="241"/>
      <c r="H281" s="282"/>
      <c r="I281" s="287"/>
      <c r="J281" s="288"/>
      <c r="K281" s="282"/>
      <c r="L281" s="284"/>
      <c r="M281" s="285"/>
      <c r="N281" s="286"/>
      <c r="O281" s="286"/>
      <c r="P281" s="286"/>
      <c r="Q281" s="286"/>
    </row>
    <row r="282" spans="1:17" s="281" customFormat="1" x14ac:dyDescent="0.2">
      <c r="A282" s="241"/>
      <c r="H282" s="282"/>
      <c r="I282" s="287"/>
      <c r="J282" s="288"/>
      <c r="K282" s="282"/>
      <c r="L282" s="284"/>
      <c r="M282" s="285"/>
      <c r="N282" s="286"/>
      <c r="O282" s="286"/>
      <c r="P282" s="286"/>
      <c r="Q282" s="286"/>
    </row>
    <row r="283" spans="1:17" s="281" customFormat="1" x14ac:dyDescent="0.2">
      <c r="A283" s="241"/>
      <c r="H283" s="282"/>
      <c r="I283" s="287"/>
      <c r="J283" s="288"/>
      <c r="K283" s="282"/>
      <c r="L283" s="284"/>
      <c r="M283" s="285"/>
      <c r="N283" s="286"/>
      <c r="O283" s="286"/>
      <c r="P283" s="286"/>
      <c r="Q283" s="286"/>
    </row>
    <row r="284" spans="1:17" s="281" customFormat="1" x14ac:dyDescent="0.2">
      <c r="A284" s="241"/>
      <c r="H284" s="282"/>
      <c r="I284" s="287"/>
      <c r="J284" s="288"/>
      <c r="K284" s="282"/>
      <c r="L284" s="284"/>
      <c r="M284" s="285"/>
      <c r="N284" s="286"/>
      <c r="O284" s="286"/>
      <c r="P284" s="286"/>
      <c r="Q284" s="286"/>
    </row>
    <row r="285" spans="1:17" s="281" customFormat="1" x14ac:dyDescent="0.2">
      <c r="A285" s="241"/>
      <c r="H285" s="282"/>
      <c r="I285" s="287"/>
      <c r="J285" s="288"/>
      <c r="K285" s="282"/>
      <c r="L285" s="284"/>
      <c r="M285" s="285"/>
      <c r="N285" s="286"/>
      <c r="O285" s="286"/>
      <c r="P285" s="286"/>
      <c r="Q285" s="286"/>
    </row>
    <row r="286" spans="1:17" x14ac:dyDescent="0.2">
      <c r="D286" s="281"/>
    </row>
  </sheetData>
  <sheetProtection selectLockedCells="1"/>
  <autoFilter ref="A8:Q167" xr:uid="{00000000-0001-0000-0800-000000000000}"/>
  <mergeCells count="4">
    <mergeCell ref="N168:O168"/>
    <mergeCell ref="A1:Q1"/>
    <mergeCell ref="I2:L2"/>
    <mergeCell ref="P2:Q2"/>
  </mergeCells>
  <phoneticPr fontId="57" type="noConversion"/>
  <printOptions horizontalCentered="1"/>
  <pageMargins left="0.19685039370078741" right="0.19685039370078741" top="0.78740157480314965" bottom="0.78740157480314965" header="0.51181102362204722" footer="0.51181102362204722"/>
  <pageSetup paperSize="9" scale="44" fitToHeight="0" orientation="portrait" r:id="rId1"/>
  <headerFooter alignWithMargins="0">
    <oddHeader>&amp;CReinigung Zweckverband Gymnasium Oberhaching</oddHeader>
    <oddFooter>&amp;CSeite &amp;P von &amp;N Seiten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42</vt:i4>
      </vt:variant>
    </vt:vector>
  </HeadingPairs>
  <TitlesOfParts>
    <vt:vector size="63" baseType="lpstr">
      <vt:lpstr>Basisinfo</vt:lpstr>
      <vt:lpstr>Preisblatt</vt:lpstr>
      <vt:lpstr>LV UHR</vt:lpstr>
      <vt:lpstr>LV Grundreinigung</vt:lpstr>
      <vt:lpstr>Leistungswerte UHR</vt:lpstr>
      <vt:lpstr>Leistungswerte GR</vt:lpstr>
      <vt:lpstr>SVS UHR</vt:lpstr>
      <vt:lpstr>SVS GR</vt:lpstr>
      <vt:lpstr>Kalk UHR Gym</vt:lpstr>
      <vt:lpstr>Kalk GR Gym</vt:lpstr>
      <vt:lpstr>Kalk UHR Pavillon</vt:lpstr>
      <vt:lpstr>Kalk GR Pavillon</vt:lpstr>
      <vt:lpstr>Kalk UHR Mensa</vt:lpstr>
      <vt:lpstr>Kalk GR Mensa</vt:lpstr>
      <vt:lpstr>Kalk UHR Turnhalle</vt:lpstr>
      <vt:lpstr>Kalk GR Turnhalle</vt:lpstr>
      <vt:lpstr>Kalk UHR OGTS</vt:lpstr>
      <vt:lpstr>Kalk GR OGTS</vt:lpstr>
      <vt:lpstr>Räume mit_u_ohne Balken</vt:lpstr>
      <vt:lpstr>Turnus BY</vt:lpstr>
      <vt:lpstr>verrechenbare Arbeitstage</vt:lpstr>
      <vt:lpstr>AdresseK1</vt:lpstr>
      <vt:lpstr>AdresseK2</vt:lpstr>
      <vt:lpstr>'Kalk GR Gym'!Druckbereich</vt:lpstr>
      <vt:lpstr>'Kalk GR Mensa'!Druckbereich</vt:lpstr>
      <vt:lpstr>'Kalk GR OGTS'!Druckbereich</vt:lpstr>
      <vt:lpstr>'Kalk GR Pavillon'!Druckbereich</vt:lpstr>
      <vt:lpstr>'Kalk GR Turnhalle'!Druckbereich</vt:lpstr>
      <vt:lpstr>'Kalk UHR Gym'!Druckbereich</vt:lpstr>
      <vt:lpstr>'Kalk UHR Mensa'!Druckbereich</vt:lpstr>
      <vt:lpstr>'Kalk UHR OGTS'!Druckbereich</vt:lpstr>
      <vt:lpstr>'Kalk UHR Pavillon'!Druckbereich</vt:lpstr>
      <vt:lpstr>'Kalk UHR Turnhalle'!Druckbereich</vt:lpstr>
      <vt:lpstr>'Leistungswerte GR'!Druckbereich</vt:lpstr>
      <vt:lpstr>'Leistungswerte UHR'!Druckbereich</vt:lpstr>
      <vt:lpstr>'LV UHR'!Druckbereich</vt:lpstr>
      <vt:lpstr>Preisblatt!Druckbereich</vt:lpstr>
      <vt:lpstr>'Räume mit_u_ohne Balken'!Druckbereich</vt:lpstr>
      <vt:lpstr>'SVS GR'!Druckbereich</vt:lpstr>
      <vt:lpstr>'SVS UHR'!Druckbereich</vt:lpstr>
      <vt:lpstr>'verrechenbare Arbeitstage'!Druckbereich</vt:lpstr>
      <vt:lpstr>'Kalk GR Gym'!Drucktitel</vt:lpstr>
      <vt:lpstr>'Kalk GR Mensa'!Drucktitel</vt:lpstr>
      <vt:lpstr>'Kalk GR OGTS'!Drucktitel</vt:lpstr>
      <vt:lpstr>'Kalk GR Pavillon'!Drucktitel</vt:lpstr>
      <vt:lpstr>'Kalk GR Turnhalle'!Drucktitel</vt:lpstr>
      <vt:lpstr>'Kalk UHR Gym'!Drucktitel</vt:lpstr>
      <vt:lpstr>'Kalk UHR Mensa'!Drucktitel</vt:lpstr>
      <vt:lpstr>'Kalk UHR OGTS'!Drucktitel</vt:lpstr>
      <vt:lpstr>'Kalk UHR Pavillon'!Drucktitel</vt:lpstr>
      <vt:lpstr>'Kalk UHR Turnhalle'!Drucktitel</vt:lpstr>
      <vt:lpstr>'Leistungswerte GR'!Drucktitel</vt:lpstr>
      <vt:lpstr>'Leistungswerte UHR'!Drucktitel</vt:lpstr>
      <vt:lpstr>'LV Grundreinigung'!Drucktitel</vt:lpstr>
      <vt:lpstr>'LV UHR'!Drucktitel</vt:lpstr>
      <vt:lpstr>Preisblatt!Drucktitel</vt:lpstr>
      <vt:lpstr>'Räume mit_u_ohne Balken'!Drucktitel</vt:lpstr>
      <vt:lpstr>'SVS GR'!Drucktitel</vt:lpstr>
      <vt:lpstr>'SVS UHR'!Drucktitel</vt:lpstr>
      <vt:lpstr>'verrechenbare Arbeitstage'!Drucktitel</vt:lpstr>
      <vt:lpstr>Kunde</vt:lpstr>
      <vt:lpstr>Leistung</vt:lpstr>
      <vt:lpstr>'LV UHR'!Raumgruppe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2012-01-12T21:20:54Z</dcterms:created>
  <dcterms:modified xsi:type="dcterms:W3CDTF">2026-05-13T09:18:20Z</dcterms:modified>
</cp:coreProperties>
</file>