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M:\03_VgV-Projekte\VgV_LRA-Dillingen_Schülerwohnheim\1_OBJ_off-Verf\1 Allgem\c_Honorarformblatt\"/>
    </mc:Choice>
  </mc:AlternateContent>
  <xr:revisionPtr revIDLastSave="0" documentId="13_ncr:1_{0FC1A87B-8355-424F-BFBE-F5C19CFF5647}" xr6:coauthVersionLast="47" xr6:coauthVersionMax="47" xr10:uidLastSave="{00000000-0000-0000-0000-000000000000}"/>
  <bookViews>
    <workbookView xWindow="20544" yWindow="0" windowWidth="20832" windowHeight="16656" xr2:uid="{00000000-000D-0000-FFFF-FFFF00000000}"/>
  </bookViews>
  <sheets>
    <sheet name="SANIERUNG_1-Obj" sheetId="9" r:id="rId1"/>
    <sheet name="ALG1" sheetId="5" state="hidden" r:id="rId2"/>
    <sheet name="ALG2" sheetId="6" state="hidden" r:id="rId3"/>
    <sheet name="ALG3" sheetId="7" state="hidden" r:id="rId4"/>
  </sheets>
  <externalReferences>
    <externalReference r:id="rId5"/>
  </externalReferences>
  <definedNames>
    <definedName name="Dropdownliste1" localSheetId="1">'ALG1'!$B$43</definedName>
    <definedName name="Dropdownliste1" localSheetId="2">'ALG2'!$B$43</definedName>
    <definedName name="Dropdownliste1" localSheetId="3">'ALG3'!$B$43</definedName>
    <definedName name="_xlnm.Print_Area" localSheetId="1">'ALG1'!$A$1:$E$56</definedName>
    <definedName name="_xlnm.Print_Area" localSheetId="2">'ALG2'!$A$1:$E$56</definedName>
    <definedName name="_xlnm.Print_Area" localSheetId="3">'ALG3'!$A$1:$E$56</definedName>
    <definedName name="_xlnm.Print_Area" localSheetId="0">'SANIERUNG_1-Obj'!$B$1:$L$148</definedName>
    <definedName name="_xlnm.Print_Titles" localSheetId="0">'SANIERUNG_1-Obj'!$1:$6</definedName>
    <definedName name="Gewerk" localSheetId="1">'ALG1'!$C$8</definedName>
    <definedName name="Gewerk" localSheetId="2">'ALG2'!$C$8</definedName>
    <definedName name="Gewerk" localSheetId="3">'ALG3'!$C$8</definedName>
    <definedName name="Gewerk">[1]Honorarberechnung!$C$8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6" i="9" l="1"/>
  <c r="K81" i="9"/>
  <c r="K99" i="9" s="1"/>
  <c r="F48" i="9" l="1"/>
  <c r="K112" i="9" l="1"/>
  <c r="K114" i="9"/>
  <c r="K110" i="9"/>
  <c r="K108" i="9"/>
  <c r="K106" i="9"/>
  <c r="C121" i="9"/>
  <c r="C123" i="9"/>
  <c r="K116" i="9" l="1"/>
  <c r="G38" i="9"/>
  <c r="K123" i="9" l="1"/>
  <c r="C125" i="9" l="1"/>
  <c r="G34" i="9" l="1"/>
  <c r="H23" i="9" l="1"/>
  <c r="K31" i="9" l="1"/>
  <c r="K35" i="9"/>
  <c r="K39" i="9"/>
  <c r="K27" i="9"/>
  <c r="K125" i="9"/>
  <c r="G42" i="9"/>
  <c r="K42" i="9" l="1"/>
  <c r="H48" i="9" l="1"/>
  <c r="K62" i="9" s="1"/>
  <c r="K64" i="9" s="1"/>
  <c r="K121" i="9" s="1"/>
  <c r="K127" i="9" s="1"/>
  <c r="K130" i="9" s="1"/>
  <c r="D23" i="7"/>
  <c r="D28" i="7" s="1"/>
  <c r="D23" i="6"/>
  <c r="D28" i="6" s="1"/>
  <c r="A41" i="7"/>
  <c r="D33" i="7"/>
  <c r="D29" i="7"/>
  <c r="C24" i="7"/>
  <c r="E24" i="7" s="1"/>
  <c r="F23" i="7"/>
  <c r="C23" i="7"/>
  <c r="C28" i="7" s="1"/>
  <c r="G22" i="7"/>
  <c r="G21" i="7"/>
  <c r="G20" i="7"/>
  <c r="G19" i="7"/>
  <c r="C19" i="7"/>
  <c r="I18" i="7"/>
  <c r="L17" i="7"/>
  <c r="F17" i="7"/>
  <c r="E17" i="7"/>
  <c r="H16" i="7"/>
  <c r="E16" i="7"/>
  <c r="K15" i="7"/>
  <c r="G15" i="7"/>
  <c r="I14" i="7"/>
  <c r="L13" i="7"/>
  <c r="H13" i="7"/>
  <c r="J12" i="7"/>
  <c r="L11" i="7"/>
  <c r="K11" i="7"/>
  <c r="J11" i="7"/>
  <c r="I11" i="7"/>
  <c r="H11" i="7"/>
  <c r="G11" i="7"/>
  <c r="C9" i="7"/>
  <c r="F8" i="7"/>
  <c r="F33" i="7" s="1"/>
  <c r="A41" i="6"/>
  <c r="H33" i="6"/>
  <c r="D33" i="6"/>
  <c r="J32" i="6"/>
  <c r="L31" i="6"/>
  <c r="G31" i="6"/>
  <c r="I30" i="6"/>
  <c r="L29" i="6"/>
  <c r="G29" i="6"/>
  <c r="D29" i="6"/>
  <c r="J28" i="6"/>
  <c r="F28" i="6"/>
  <c r="I27" i="6"/>
  <c r="K26" i="6"/>
  <c r="G26" i="6"/>
  <c r="I25" i="6"/>
  <c r="K24" i="6"/>
  <c r="G24" i="6"/>
  <c r="C24" i="6"/>
  <c r="E24" i="6" s="1"/>
  <c r="J23" i="6"/>
  <c r="C23" i="6"/>
  <c r="C28" i="6" s="1"/>
  <c r="H22" i="6"/>
  <c r="K21" i="6"/>
  <c r="F21" i="6"/>
  <c r="H20" i="6"/>
  <c r="K19" i="6"/>
  <c r="F19" i="6"/>
  <c r="C19" i="6"/>
  <c r="I18" i="6"/>
  <c r="L17" i="6"/>
  <c r="G17" i="6"/>
  <c r="E17" i="6"/>
  <c r="J16" i="6"/>
  <c r="F16" i="6"/>
  <c r="E16" i="6"/>
  <c r="C14" i="6" s="1"/>
  <c r="J15" i="6"/>
  <c r="F15" i="6"/>
  <c r="I14" i="6"/>
  <c r="L13" i="6"/>
  <c r="H13" i="6"/>
  <c r="J12" i="6"/>
  <c r="L11" i="6"/>
  <c r="K11" i="6"/>
  <c r="J11" i="6"/>
  <c r="I11" i="6"/>
  <c r="H11" i="6"/>
  <c r="G11" i="6"/>
  <c r="C9" i="6"/>
  <c r="F8" i="6"/>
  <c r="J33" i="6" s="1"/>
  <c r="D23" i="5"/>
  <c r="D28" i="5" s="1"/>
  <c r="A41" i="5"/>
  <c r="D33" i="5"/>
  <c r="F30" i="5"/>
  <c r="D29" i="5"/>
  <c r="J24" i="5"/>
  <c r="C24" i="5"/>
  <c r="E24" i="5" s="1"/>
  <c r="C23" i="5"/>
  <c r="C28" i="5" s="1"/>
  <c r="F20" i="5"/>
  <c r="F19" i="5"/>
  <c r="C19" i="5"/>
  <c r="E17" i="5"/>
  <c r="C14" i="5" s="1"/>
  <c r="H16" i="5"/>
  <c r="E16" i="5"/>
  <c r="H15" i="5"/>
  <c r="L11" i="5"/>
  <c r="K11" i="5"/>
  <c r="J11" i="5"/>
  <c r="I11" i="5"/>
  <c r="H11" i="5"/>
  <c r="G11" i="5"/>
  <c r="C9" i="5"/>
  <c r="F8" i="5"/>
  <c r="F33" i="5" s="1"/>
  <c r="K132" i="9" l="1"/>
  <c r="K24" i="7"/>
  <c r="J25" i="7"/>
  <c r="I26" i="7"/>
  <c r="G27" i="7"/>
  <c r="L27" i="7"/>
  <c r="J28" i="7"/>
  <c r="H29" i="7"/>
  <c r="H30" i="7"/>
  <c r="H31" i="7"/>
  <c r="L32" i="7"/>
  <c r="L33" i="7"/>
  <c r="I13" i="5"/>
  <c r="F18" i="5"/>
  <c r="F22" i="5"/>
  <c r="J26" i="5"/>
  <c r="L32" i="5"/>
  <c r="G12" i="6"/>
  <c r="K12" i="6"/>
  <c r="I13" i="6"/>
  <c r="F14" i="6"/>
  <c r="J14" i="6"/>
  <c r="G15" i="6"/>
  <c r="K15" i="6"/>
  <c r="G16" i="6"/>
  <c r="K16" i="6"/>
  <c r="H17" i="6"/>
  <c r="F18" i="6"/>
  <c r="J18" i="6"/>
  <c r="G19" i="6"/>
  <c r="L19" i="6"/>
  <c r="I20" i="6"/>
  <c r="G21" i="6"/>
  <c r="L21" i="6"/>
  <c r="I22" i="6"/>
  <c r="F23" i="6"/>
  <c r="K23" i="6"/>
  <c r="H24" i="6"/>
  <c r="L24" i="6"/>
  <c r="J25" i="6"/>
  <c r="H26" i="6"/>
  <c r="L26" i="6"/>
  <c r="J27" i="6"/>
  <c r="G28" i="6"/>
  <c r="K28" i="6"/>
  <c r="H29" i="6"/>
  <c r="F30" i="6"/>
  <c r="K30" i="6"/>
  <c r="H31" i="6"/>
  <c r="F32" i="6"/>
  <c r="L32" i="6"/>
  <c r="I33" i="6"/>
  <c r="G12" i="7"/>
  <c r="K12" i="7"/>
  <c r="I13" i="7"/>
  <c r="F14" i="7"/>
  <c r="J14" i="7"/>
  <c r="H15" i="7"/>
  <c r="C14" i="7"/>
  <c r="I16" i="7"/>
  <c r="G17" i="7"/>
  <c r="F18" i="7"/>
  <c r="L18" i="7"/>
  <c r="H19" i="7"/>
  <c r="H20" i="7"/>
  <c r="H21" i="7"/>
  <c r="H22" i="7"/>
  <c r="I23" i="7"/>
  <c r="G24" i="7"/>
  <c r="L24" i="7"/>
  <c r="K25" i="7"/>
  <c r="J26" i="7"/>
  <c r="I27" i="7"/>
  <c r="G28" i="7"/>
  <c r="K29" i="7"/>
  <c r="K30" i="7"/>
  <c r="K31" i="7"/>
  <c r="J13" i="5"/>
  <c r="G16" i="5"/>
  <c r="K27" i="5"/>
  <c r="H12" i="6"/>
  <c r="L12" i="6"/>
  <c r="J13" i="6"/>
  <c r="G14" i="6"/>
  <c r="K14" i="6"/>
  <c r="H15" i="6"/>
  <c r="L15" i="6"/>
  <c r="H16" i="6"/>
  <c r="I17" i="6"/>
  <c r="G18" i="6"/>
  <c r="L18" i="6"/>
  <c r="H19" i="6"/>
  <c r="F20" i="6"/>
  <c r="K20" i="6"/>
  <c r="H21" i="6"/>
  <c r="F22" i="6"/>
  <c r="K22" i="6"/>
  <c r="G23" i="6"/>
  <c r="L23" i="6"/>
  <c r="I24" i="6"/>
  <c r="G25" i="6"/>
  <c r="K25" i="6"/>
  <c r="I26" i="6"/>
  <c r="G27" i="6"/>
  <c r="K27" i="6"/>
  <c r="H28" i="6"/>
  <c r="I29" i="6"/>
  <c r="G30" i="6"/>
  <c r="L30" i="6"/>
  <c r="I31" i="6"/>
  <c r="G32" i="6"/>
  <c r="K33" i="6"/>
  <c r="H12" i="7"/>
  <c r="L12" i="7"/>
  <c r="J13" i="7"/>
  <c r="G14" i="7"/>
  <c r="K14" i="7"/>
  <c r="I15" i="7"/>
  <c r="F16" i="7"/>
  <c r="J16" i="7"/>
  <c r="H17" i="7"/>
  <c r="G18" i="7"/>
  <c r="K19" i="7"/>
  <c r="K20" i="7"/>
  <c r="K21" i="7"/>
  <c r="K22" i="7"/>
  <c r="K23" i="7"/>
  <c r="I24" i="7"/>
  <c r="G25" i="7"/>
  <c r="L25" i="7"/>
  <c r="K26" i="7"/>
  <c r="J27" i="7"/>
  <c r="H28" i="7"/>
  <c r="F29" i="7"/>
  <c r="F30" i="7"/>
  <c r="F31" i="7"/>
  <c r="F32" i="7"/>
  <c r="H33" i="7"/>
  <c r="I12" i="6"/>
  <c r="G13" i="6"/>
  <c r="K13" i="6"/>
  <c r="H14" i="6"/>
  <c r="L14" i="6"/>
  <c r="I15" i="6"/>
  <c r="I16" i="6"/>
  <c r="F17" i="6"/>
  <c r="J17" i="6"/>
  <c r="H18" i="6"/>
  <c r="I19" i="6"/>
  <c r="G20" i="6"/>
  <c r="L20" i="6"/>
  <c r="I21" i="6"/>
  <c r="G22" i="6"/>
  <c r="L22" i="6"/>
  <c r="I23" i="6"/>
  <c r="J24" i="6"/>
  <c r="H25" i="6"/>
  <c r="L25" i="6"/>
  <c r="J26" i="6"/>
  <c r="H27" i="6"/>
  <c r="L27" i="6"/>
  <c r="I28" i="6"/>
  <c r="F29" i="6"/>
  <c r="K29" i="6"/>
  <c r="H30" i="6"/>
  <c r="F31" i="6"/>
  <c r="K31" i="6"/>
  <c r="I32" i="6"/>
  <c r="F33" i="6"/>
  <c r="L33" i="6"/>
  <c r="I12" i="7"/>
  <c r="G13" i="7"/>
  <c r="K13" i="7"/>
  <c r="H14" i="7"/>
  <c r="F15" i="7"/>
  <c r="J15" i="7"/>
  <c r="G16" i="7"/>
  <c r="I17" i="7"/>
  <c r="H18" i="7"/>
  <c r="F19" i="7"/>
  <c r="F20" i="7"/>
  <c r="F21" i="7"/>
  <c r="F22" i="7"/>
  <c r="L23" i="7"/>
  <c r="J24" i="7"/>
  <c r="I25" i="7"/>
  <c r="G26" i="7"/>
  <c r="L26" i="7"/>
  <c r="K27" i="7"/>
  <c r="I28" i="7"/>
  <c r="G29" i="7"/>
  <c r="G30" i="7"/>
  <c r="G31" i="7"/>
  <c r="I32" i="7"/>
  <c r="K33" i="7"/>
  <c r="D32" i="5"/>
  <c r="D32" i="6"/>
  <c r="D32" i="7"/>
  <c r="D43" i="7" s="1"/>
  <c r="F12" i="7"/>
  <c r="F13" i="7"/>
  <c r="L16" i="7"/>
  <c r="K17" i="7"/>
  <c r="K18" i="7"/>
  <c r="J19" i="7"/>
  <c r="J20" i="7"/>
  <c r="J21" i="7"/>
  <c r="J22" i="7"/>
  <c r="H23" i="7"/>
  <c r="F24" i="7"/>
  <c r="F25" i="7"/>
  <c r="F26" i="7"/>
  <c r="F27" i="7"/>
  <c r="L28" i="7"/>
  <c r="J29" i="7"/>
  <c r="J30" i="7"/>
  <c r="J31" i="7"/>
  <c r="H32" i="7"/>
  <c r="G33" i="7"/>
  <c r="L19" i="7"/>
  <c r="L20" i="7"/>
  <c r="L21" i="7"/>
  <c r="L22" i="7"/>
  <c r="J23" i="7"/>
  <c r="H24" i="7"/>
  <c r="H25" i="7"/>
  <c r="H26" i="7"/>
  <c r="H27" i="7"/>
  <c r="F28" i="7"/>
  <c r="C29" i="7"/>
  <c r="L29" i="7"/>
  <c r="L30" i="7"/>
  <c r="L31" i="7"/>
  <c r="J32" i="7"/>
  <c r="I33" i="7"/>
  <c r="K32" i="7"/>
  <c r="J33" i="7"/>
  <c r="L14" i="7"/>
  <c r="L15" i="7"/>
  <c r="K16" i="7"/>
  <c r="J17" i="7"/>
  <c r="J18" i="7"/>
  <c r="I19" i="7"/>
  <c r="I20" i="7"/>
  <c r="I21" i="7"/>
  <c r="I22" i="7"/>
  <c r="G23" i="7"/>
  <c r="K28" i="7"/>
  <c r="I29" i="7"/>
  <c r="I30" i="7"/>
  <c r="I31" i="7"/>
  <c r="G32" i="7"/>
  <c r="F12" i="6"/>
  <c r="F13" i="6"/>
  <c r="L16" i="6"/>
  <c r="K17" i="6"/>
  <c r="K18" i="6"/>
  <c r="J19" i="6"/>
  <c r="J20" i="6"/>
  <c r="J21" i="6"/>
  <c r="J22" i="6"/>
  <c r="H23" i="6"/>
  <c r="F24" i="6"/>
  <c r="F25" i="6"/>
  <c r="F26" i="6"/>
  <c r="F27" i="6"/>
  <c r="L28" i="6"/>
  <c r="J29" i="6"/>
  <c r="J30" i="6"/>
  <c r="J31" i="6"/>
  <c r="H32" i="6"/>
  <c r="G33" i="6"/>
  <c r="C29" i="6"/>
  <c r="K32" i="6"/>
  <c r="K24" i="5"/>
  <c r="H28" i="5"/>
  <c r="K33" i="5"/>
  <c r="H14" i="5"/>
  <c r="F17" i="5"/>
  <c r="F21" i="5"/>
  <c r="J25" i="5"/>
  <c r="I14" i="5"/>
  <c r="G17" i="5"/>
  <c r="K25" i="5"/>
  <c r="F29" i="5"/>
  <c r="I12" i="5"/>
  <c r="I15" i="5"/>
  <c r="G18" i="5"/>
  <c r="K26" i="5"/>
  <c r="F31" i="5"/>
  <c r="J12" i="5"/>
  <c r="L23" i="5"/>
  <c r="J27" i="5"/>
  <c r="L24" i="5"/>
  <c r="L25" i="5"/>
  <c r="L26" i="5"/>
  <c r="L27" i="5"/>
  <c r="J28" i="5"/>
  <c r="H29" i="5"/>
  <c r="H30" i="5"/>
  <c r="H31" i="5"/>
  <c r="F32" i="5"/>
  <c r="L14" i="5"/>
  <c r="L15" i="5"/>
  <c r="K16" i="5"/>
  <c r="J17" i="5"/>
  <c r="J18" i="5"/>
  <c r="I19" i="5"/>
  <c r="I20" i="5"/>
  <c r="I21" i="5"/>
  <c r="I22" i="5"/>
  <c r="H23" i="5"/>
  <c r="F24" i="5"/>
  <c r="F25" i="5"/>
  <c r="F26" i="5"/>
  <c r="F27" i="5"/>
  <c r="L28" i="5"/>
  <c r="J29" i="5"/>
  <c r="J30" i="5"/>
  <c r="J31" i="5"/>
  <c r="H32" i="5"/>
  <c r="G33" i="5"/>
  <c r="L16" i="5"/>
  <c r="K17" i="5"/>
  <c r="K18" i="5"/>
  <c r="J19" i="5"/>
  <c r="J20" i="5"/>
  <c r="J21" i="5"/>
  <c r="J22" i="5"/>
  <c r="I23" i="5"/>
  <c r="G24" i="5"/>
  <c r="G25" i="5"/>
  <c r="G26" i="5"/>
  <c r="G27" i="5"/>
  <c r="K29" i="5"/>
  <c r="K30" i="5"/>
  <c r="K31" i="5"/>
  <c r="I32" i="5"/>
  <c r="H33" i="5"/>
  <c r="G12" i="5"/>
  <c r="G13" i="5"/>
  <c r="F14" i="5"/>
  <c r="F15" i="5"/>
  <c r="L17" i="5"/>
  <c r="L18" i="5"/>
  <c r="K19" i="5"/>
  <c r="K20" i="5"/>
  <c r="K21" i="5"/>
  <c r="K22" i="5"/>
  <c r="J23" i="5"/>
  <c r="H24" i="5"/>
  <c r="H25" i="5"/>
  <c r="H26" i="5"/>
  <c r="H27" i="5"/>
  <c r="F28" i="5"/>
  <c r="C29" i="5"/>
  <c r="L29" i="5"/>
  <c r="L30" i="5"/>
  <c r="L31" i="5"/>
  <c r="J32" i="5"/>
  <c r="I33" i="5"/>
  <c r="F12" i="5"/>
  <c r="F13" i="5"/>
  <c r="H12" i="5"/>
  <c r="H13" i="5"/>
  <c r="G14" i="5"/>
  <c r="G15" i="5"/>
  <c r="F16" i="5"/>
  <c r="L19" i="5"/>
  <c r="L20" i="5"/>
  <c r="L21" i="5"/>
  <c r="L22" i="5"/>
  <c r="K23" i="5"/>
  <c r="I24" i="5"/>
  <c r="I25" i="5"/>
  <c r="I26" i="5"/>
  <c r="I27" i="5"/>
  <c r="G28" i="5"/>
  <c r="K32" i="5"/>
  <c r="J33" i="5"/>
  <c r="I28" i="5"/>
  <c r="G29" i="5"/>
  <c r="G30" i="5"/>
  <c r="G31" i="5"/>
  <c r="L33" i="5"/>
  <c r="K12" i="5"/>
  <c r="K13" i="5"/>
  <c r="J14" i="5"/>
  <c r="J15" i="5"/>
  <c r="I16" i="5"/>
  <c r="H17" i="5"/>
  <c r="H18" i="5"/>
  <c r="G19" i="5"/>
  <c r="G20" i="5"/>
  <c r="G21" i="5"/>
  <c r="G22" i="5"/>
  <c r="F23" i="5"/>
  <c r="L12" i="5"/>
  <c r="L13" i="5"/>
  <c r="K14" i="5"/>
  <c r="K15" i="5"/>
  <c r="J16" i="5"/>
  <c r="I17" i="5"/>
  <c r="I18" i="5"/>
  <c r="H19" i="5"/>
  <c r="H20" i="5"/>
  <c r="H21" i="5"/>
  <c r="H22" i="5"/>
  <c r="G23" i="5"/>
  <c r="K28" i="5"/>
  <c r="I29" i="5"/>
  <c r="I30" i="5"/>
  <c r="I31" i="5"/>
  <c r="G32" i="5"/>
  <c r="K134" i="9" l="1"/>
  <c r="K136" i="9" s="1"/>
  <c r="K138" i="9" s="1"/>
  <c r="M32" i="6"/>
  <c r="M20" i="5"/>
  <c r="M31" i="5"/>
  <c r="M32" i="5"/>
  <c r="D43" i="6"/>
  <c r="M31" i="6"/>
  <c r="M20" i="7"/>
  <c r="M33" i="6"/>
  <c r="M16" i="5"/>
  <c r="M33" i="5"/>
  <c r="M13" i="6"/>
  <c r="M12" i="6"/>
  <c r="M15" i="6"/>
  <c r="M21" i="5"/>
  <c r="M17" i="6"/>
  <c r="M20" i="6"/>
  <c r="M21" i="6"/>
  <c r="D43" i="5"/>
  <c r="M22" i="6"/>
  <c r="C38" i="6"/>
  <c r="M29" i="6"/>
  <c r="M26" i="5"/>
  <c r="M27" i="6"/>
  <c r="M16" i="6"/>
  <c r="M30" i="6"/>
  <c r="M14" i="7"/>
  <c r="M25" i="6"/>
  <c r="M18" i="6"/>
  <c r="E32" i="6"/>
  <c r="E32" i="5"/>
  <c r="M30" i="5"/>
  <c r="M13" i="5"/>
  <c r="M28" i="5"/>
  <c r="C38" i="5"/>
  <c r="M19" i="5"/>
  <c r="M23" i="6"/>
  <c r="M19" i="6"/>
  <c r="C38" i="7"/>
  <c r="M22" i="5"/>
  <c r="M18" i="5"/>
  <c r="M25" i="5"/>
  <c r="M19" i="7"/>
  <c r="M30" i="7"/>
  <c r="M24" i="7"/>
  <c r="M15" i="7"/>
  <c r="M22" i="7"/>
  <c r="M29" i="7"/>
  <c r="M27" i="7"/>
  <c r="M16" i="7"/>
  <c r="M31" i="7"/>
  <c r="M26" i="7"/>
  <c r="M17" i="7"/>
  <c r="E32" i="7"/>
  <c r="M25" i="7"/>
  <c r="M18" i="7"/>
  <c r="M32" i="7"/>
  <c r="M33" i="7"/>
  <c r="M12" i="7"/>
  <c r="M21" i="7"/>
  <c r="M23" i="7"/>
  <c r="M28" i="7"/>
  <c r="M13" i="7"/>
  <c r="M24" i="6"/>
  <c r="M26" i="6"/>
  <c r="M14" i="6"/>
  <c r="M28" i="6"/>
  <c r="M29" i="5"/>
  <c r="M27" i="5"/>
  <c r="M12" i="5"/>
  <c r="M17" i="5"/>
  <c r="M15" i="5"/>
  <c r="M14" i="5"/>
  <c r="M23" i="5"/>
  <c r="M24" i="5"/>
  <c r="C37" i="5"/>
  <c r="C37" i="7"/>
  <c r="C37" i="6"/>
  <c r="E36" i="7" l="1"/>
  <c r="B52" i="7" s="1"/>
  <c r="E34" i="6"/>
  <c r="B50" i="6" s="1"/>
  <c r="A45" i="7"/>
  <c r="A49" i="7"/>
  <c r="C34" i="7"/>
  <c r="C36" i="7"/>
  <c r="E34" i="7"/>
  <c r="B50" i="7" s="1"/>
  <c r="A49" i="6"/>
  <c r="A45" i="6"/>
  <c r="C34" i="6"/>
  <c r="C36" i="6"/>
  <c r="E36" i="6"/>
  <c r="B52" i="6" s="1"/>
  <c r="A45" i="5"/>
  <c r="A49" i="5"/>
  <c r="E36" i="5"/>
  <c r="B52" i="5" s="1"/>
  <c r="C34" i="5"/>
  <c r="E34" i="5"/>
  <c r="B50" i="5" s="1"/>
  <c r="C36" i="5"/>
  <c r="C39" i="6"/>
  <c r="C39" i="7"/>
  <c r="C39" i="5"/>
  <c r="A51" i="7" l="1"/>
  <c r="D39" i="7"/>
  <c r="A47" i="7"/>
  <c r="D37" i="7"/>
  <c r="C35" i="7"/>
  <c r="D38" i="7"/>
  <c r="D36" i="7"/>
  <c r="B48" i="7"/>
  <c r="B46" i="7"/>
  <c r="D34" i="7"/>
  <c r="A51" i="6"/>
  <c r="D39" i="6"/>
  <c r="A47" i="6"/>
  <c r="D37" i="6"/>
  <c r="C35" i="6"/>
  <c r="D38" i="6"/>
  <c r="D36" i="6"/>
  <c r="B48" i="6"/>
  <c r="B46" i="6"/>
  <c r="D34" i="6"/>
  <c r="A47" i="5"/>
  <c r="A51" i="5"/>
  <c r="D39" i="5"/>
  <c r="D37" i="5"/>
  <c r="C35" i="5"/>
  <c r="D38" i="5"/>
  <c r="D36" i="5"/>
  <c r="B48" i="5"/>
  <c r="B46" i="5"/>
  <c r="D34" i="5"/>
  <c r="D35" i="7" l="1"/>
  <c r="D35" i="6"/>
  <c r="D35" i="5"/>
  <c r="D55" i="7" l="1"/>
  <c r="D55" i="6"/>
  <c r="D55" i="5"/>
</calcChain>
</file>

<file path=xl/sharedStrings.xml><?xml version="1.0" encoding="utf-8"?>
<sst xmlns="http://schemas.openxmlformats.org/spreadsheetml/2006/main" count="294" uniqueCount="139">
  <si>
    <t>Nebenkosten</t>
  </si>
  <si>
    <t>prozentualer Ansatz / absoluter Wert</t>
  </si>
  <si>
    <t>Ort, Datum</t>
  </si>
  <si>
    <t>netto</t>
  </si>
  <si>
    <t>Gesamtsumme Honorar inkl. Nebenkosten</t>
  </si>
  <si>
    <t>Gesamtsumme Honorar</t>
  </si>
  <si>
    <t>A</t>
  </si>
  <si>
    <t>B</t>
  </si>
  <si>
    <t>SUMME GESAMTHONORAR</t>
  </si>
  <si>
    <t>Anrechenbare Kosten</t>
  </si>
  <si>
    <t>Die Stundenannahmen erfolgen zum Zweck der Wertung und der Vergleichbarkeit der Honorarangebote.</t>
  </si>
  <si>
    <t>Honorarermittlung: Grundleistungen</t>
  </si>
  <si>
    <t>Honorarermittlung: Besondere Leistungen (werden bei Bedarf beauftragt)</t>
  </si>
  <si>
    <t>Sonstige Mitarbeiter</t>
  </si>
  <si>
    <t>II</t>
  </si>
  <si>
    <t>I</t>
  </si>
  <si>
    <t xml:space="preserve">angebotenes 100%-Honorar netto </t>
  </si>
  <si>
    <t>in %</t>
  </si>
  <si>
    <r>
      <t xml:space="preserve">es wird das </t>
    </r>
    <r>
      <rPr>
        <sz val="10"/>
        <color theme="1"/>
        <rFont val="Arial"/>
        <family val="2"/>
      </rPr>
      <t>volle Leistungsbild beauftragt (gem. Vertrag)</t>
    </r>
  </si>
  <si>
    <r>
      <t xml:space="preserve">es wird </t>
    </r>
    <r>
      <rPr>
        <sz val="10"/>
        <color theme="1"/>
        <rFont val="Arial"/>
        <family val="2"/>
      </rPr>
      <t>das volle Leistungsbild beauftragt (gem. Vertrag)</t>
    </r>
  </si>
  <si>
    <t>Honorarberechnung nach HOAI 2013</t>
  </si>
  <si>
    <t>Meixner + Partner</t>
  </si>
  <si>
    <t>Projektentwicklung</t>
  </si>
  <si>
    <t>Projektsteuerung GmbH</t>
  </si>
  <si>
    <t>Stand: 27.05.2015</t>
  </si>
  <si>
    <t>Anleitung:</t>
  </si>
  <si>
    <t>Die blau hinterlegten Felder sind auszufüllen. Die gelb hinterlegten Zellen sind die Ergebnisse</t>
  </si>
  <si>
    <t>Graue Felder sind die jeweiligen Tabellenwerte aus der HOAI 2013.</t>
  </si>
  <si>
    <t>1. Eingabe</t>
  </si>
  <si>
    <t>Gewerk:</t>
  </si>
  <si>
    <t>Gebäude und Innenräume</t>
  </si>
  <si>
    <t>Mögliche Eingaben:</t>
  </si>
  <si>
    <t>Freianlagen</t>
  </si>
  <si>
    <t>Innenraumplanung</t>
  </si>
  <si>
    <t>anrechenbare</t>
  </si>
  <si>
    <t>III</t>
  </si>
  <si>
    <t>IV</t>
  </si>
  <si>
    <t>V</t>
  </si>
  <si>
    <t>V Oben</t>
  </si>
  <si>
    <t>Technische Ausrüstung</t>
  </si>
  <si>
    <t>Kosten</t>
  </si>
  <si>
    <t>Tragwerksplanung</t>
  </si>
  <si>
    <t>2. Eingabe</t>
  </si>
  <si>
    <t>Honorarzone:</t>
  </si>
  <si>
    <t>3. Eingabe</t>
  </si>
  <si>
    <t>% von Unter-</t>
  </si>
  <si>
    <t>Mögliche Eingaben</t>
  </si>
  <si>
    <t>grenze</t>
  </si>
  <si>
    <t>4. Eingabe</t>
  </si>
  <si>
    <t>Anrechenbare</t>
  </si>
  <si>
    <t>Eingabe in € netto</t>
  </si>
  <si>
    <t>Kosten:</t>
  </si>
  <si>
    <t>1. Ausgabe</t>
  </si>
  <si>
    <t>Gesamt:</t>
  </si>
  <si>
    <t>nach RifT Stand Juli 2013</t>
  </si>
  <si>
    <t>2. Ausgabe</t>
  </si>
  <si>
    <t>100 % Honorar:</t>
  </si>
  <si>
    <t>Honorartabelle Gebäude und Innenräume</t>
  </si>
  <si>
    <t>nach § 35 HOAI 2013</t>
  </si>
  <si>
    <t>Unterer Wert</t>
  </si>
  <si>
    <t>Anr. Kosten</t>
  </si>
  <si>
    <t>Oberer Wert</t>
  </si>
  <si>
    <t>Die anrechenbaren Kosten netto betragen:</t>
  </si>
  <si>
    <t>Das daraus interpolierte 100 % Honorar netto beträgt:</t>
  </si>
  <si>
    <t>Honorartabelle Außenanlagen</t>
  </si>
  <si>
    <t>nach §40 HOAI 2013</t>
  </si>
  <si>
    <t>Honorartabelle Tragwerksplanung</t>
  </si>
  <si>
    <t>nach § 52 HOAI 2013</t>
  </si>
  <si>
    <t>Honorartabelle Technische Ausrüstung</t>
  </si>
  <si>
    <t>nach § 56 HOAI 2013</t>
  </si>
  <si>
    <t xml:space="preserve">vorläufiges Basishonorar netto </t>
  </si>
  <si>
    <r>
      <t xml:space="preserve">Honorar für LPH 1-2 </t>
    </r>
    <r>
      <rPr>
        <sz val="10"/>
        <color theme="1"/>
        <rFont val="Arial"/>
        <family val="2"/>
      </rPr>
      <t xml:space="preserve">(Stufe 1)                            </t>
    </r>
  </si>
  <si>
    <r>
      <t xml:space="preserve">Honorar für LPH 3-4 </t>
    </r>
    <r>
      <rPr>
        <sz val="10"/>
        <color theme="1"/>
        <rFont val="Arial"/>
        <family val="2"/>
      </rPr>
      <t xml:space="preserve">(Stufe 2)                            </t>
    </r>
  </si>
  <si>
    <r>
      <t>Honorar für LPH 5-7</t>
    </r>
    <r>
      <rPr>
        <sz val="10"/>
        <color theme="1"/>
        <rFont val="Arial"/>
        <family val="2"/>
      </rPr>
      <t xml:space="preserve"> (Stufe 3)                            </t>
    </r>
  </si>
  <si>
    <r>
      <t>Honorar für LPH 8-9</t>
    </r>
    <r>
      <rPr>
        <sz val="10"/>
        <color theme="1"/>
        <rFont val="Arial"/>
        <family val="2"/>
      </rPr>
      <t xml:space="preserve"> (Stufe 4)                            </t>
    </r>
  </si>
  <si>
    <t>WICHTIGER HINWEIS: Die Informationen in diesem Dokument sind geistiges Eigentum von Meixner+Partner GmbH. 
Die Weiterverwendung oder eigenmächtige Veröffentlichung dieses geschützten Dokuments ist nicht gestattet.</t>
  </si>
  <si>
    <t>Vertrag Anl. 4</t>
  </si>
  <si>
    <t>Angebot des Bieters:</t>
  </si>
  <si>
    <t>(Bitte Namen eintragen)</t>
  </si>
  <si>
    <r>
      <t xml:space="preserve">Der Honorarberechnung sind </t>
    </r>
    <r>
      <rPr>
        <b/>
        <sz val="10"/>
        <rFont val="Arial"/>
        <family val="2"/>
      </rPr>
      <t>vorläufige, beispielhaft angenommene, anrechenbare Kosten netto</t>
    </r>
    <r>
      <rPr>
        <sz val="10"/>
        <rFont val="Arial"/>
        <family val="2"/>
      </rPr>
      <t xml:space="preserve"> </t>
    </r>
  </si>
  <si>
    <t xml:space="preserve">Summe Honorar: Grundleistungen </t>
  </si>
  <si>
    <t>Stundenannahme</t>
  </si>
  <si>
    <t>€/ Std.</t>
  </si>
  <si>
    <t>GESAMTZUSAMMENSTELLUNG</t>
  </si>
  <si>
    <t>Gesamtsumme Honorar inkl. Nebenkosten und inkl. MwSt.</t>
  </si>
  <si>
    <t>Stempel, Unterschrift</t>
  </si>
  <si>
    <r>
      <rPr>
        <b/>
        <sz val="10"/>
        <color rgb="FF000000"/>
        <rFont val="Arial"/>
        <family val="2"/>
      </rPr>
      <t>Anmerkung:</t>
    </r>
    <r>
      <rPr>
        <sz val="10"/>
        <color indexed="8"/>
        <rFont val="Arial"/>
        <family val="2"/>
      </rPr>
      <t xml:space="preserve">
Die </t>
    </r>
    <r>
      <rPr>
        <b/>
        <sz val="10"/>
        <color rgb="FF000000"/>
        <rFont val="Arial"/>
        <family val="2"/>
      </rPr>
      <t>angegebene Einordnung in die Honorarzone</t>
    </r>
    <r>
      <rPr>
        <sz val="10"/>
        <color indexed="8"/>
        <rFont val="Arial"/>
        <family val="2"/>
      </rPr>
      <t xml:space="preserve"> wurden vom Auftraggeber vorgenommen. Grundlage hierzu ist die Bewertung nach HOAI 2021. Die Honorarzone sowie die jeweilige Honorartafel sind die Bemessungsgrundlage des Basishonorars. </t>
    </r>
  </si>
  <si>
    <t>zzgl. MwSt.</t>
  </si>
  <si>
    <t>Honorarermittlung: Zeithonorar (wird bei Bedarf beauftragt)</t>
  </si>
  <si>
    <r>
      <t xml:space="preserve">optional: Zu-/Abschlag </t>
    </r>
    <r>
      <rPr>
        <sz val="8"/>
        <color theme="1"/>
        <rFont val="Arial"/>
        <family val="2"/>
      </rPr>
      <t>(Grundlage: § 7 HOAI 2021)</t>
    </r>
  </si>
  <si>
    <t>Summe Honorar: Besondere Leistungen (werden bei Bedarf beauftragt)</t>
  </si>
  <si>
    <t>Summe Honorar: Zeithonorar (wird bei Bedarf beauftragt)</t>
  </si>
  <si>
    <r>
      <t>Die</t>
    </r>
    <r>
      <rPr>
        <b/>
        <sz val="10"/>
        <color rgb="FF000000"/>
        <rFont val="Arial"/>
        <family val="2"/>
      </rPr>
      <t xml:space="preserve"> angegebene Einordnung in die Honorarzone</t>
    </r>
    <r>
      <rPr>
        <sz val="10"/>
        <color indexed="8"/>
        <rFont val="Arial"/>
        <family val="2"/>
      </rPr>
      <t xml:space="preserve"> wurden vom Auftraggeber vorgenommen. Grundlage hierzu ist die Bewertung nach HOAI 2021. Die Honorarzone sowie die jeweilige Honorartafel sind die Bemessungsgrundlage des Basishonorars. </t>
    </r>
  </si>
  <si>
    <r>
      <t xml:space="preserve">angebotene Honorarzone </t>
    </r>
    <r>
      <rPr>
        <sz val="8"/>
        <rFont val="Arial"/>
        <family val="2"/>
      </rPr>
      <t>(Grundlage: § 5, § 35 und Anlage 10.2 HOAI 2021)</t>
    </r>
  </si>
  <si>
    <r>
      <t>angebotener Honorarsatz</t>
    </r>
    <r>
      <rPr>
        <sz val="8"/>
        <rFont val="Arial"/>
        <family val="2"/>
      </rPr>
      <t xml:space="preserve"> (Grundlage: Honorartafel zu § 35, HOAI 2021)</t>
    </r>
  </si>
  <si>
    <t>C</t>
  </si>
  <si>
    <t>D</t>
  </si>
  <si>
    <t>E</t>
  </si>
  <si>
    <t>in LPH 3-5</t>
  </si>
  <si>
    <r>
      <rPr>
        <u/>
        <sz val="10"/>
        <rFont val="Arial"/>
        <family val="2"/>
      </rPr>
      <t>in LPH 9:</t>
    </r>
    <r>
      <rPr>
        <sz val="10"/>
        <rFont val="Arial"/>
        <family val="2"/>
      </rPr>
      <t xml:space="preserve"> </t>
    </r>
  </si>
  <si>
    <r>
      <t>Überwachen der</t>
    </r>
    <r>
      <rPr>
        <b/>
        <sz val="10"/>
        <rFont val="Arial"/>
        <family val="2"/>
      </rPr>
      <t xml:space="preserve"> Mängelbeseitigung</t>
    </r>
    <r>
      <rPr>
        <sz val="10"/>
        <rFont val="Arial"/>
        <family val="2"/>
      </rPr>
      <t xml:space="preserve"> innerhalb der Verjährungsfrist
</t>
    </r>
    <r>
      <rPr>
        <sz val="8"/>
        <rFont val="Arial"/>
        <family val="2"/>
      </rPr>
      <t>(siehe HOAI 2021 Anl. 10 zu § 34); pauschal</t>
    </r>
  </si>
  <si>
    <t>(Zuschlag +, Abschlag -)</t>
  </si>
  <si>
    <t xml:space="preserve">Summe vorläufige anrechenbare Kosten </t>
  </si>
  <si>
    <t>brutto</t>
  </si>
  <si>
    <t>LPH 8:</t>
  </si>
  <si>
    <t>(Einschätzung des AG)</t>
  </si>
  <si>
    <r>
      <t xml:space="preserve">Honorarangebot </t>
    </r>
    <r>
      <rPr>
        <sz val="12"/>
        <color rgb="FFFF0000"/>
        <rFont val="Arial"/>
        <family val="2"/>
      </rPr>
      <t>(alle grau hinterlegten Flächen sind vom Bieter auszufüllen)</t>
    </r>
  </si>
  <si>
    <t>Basis</t>
  </si>
  <si>
    <t>Honorarermittlung: Erhöhung für Umbauten und Modernisierung von Gebäuden</t>
  </si>
  <si>
    <t xml:space="preserve">prozentualer Ansatz </t>
  </si>
  <si>
    <t>Bitte geben Sie zur Information den prozentualen Anteil der Erhöhung des Umbauzuschlags bei angemessener Berücksichtigung der mitzuverarbeitenden Bausubstanz an:</t>
  </si>
  <si>
    <t>prozentualer Anteil der angemessenen Berücksichtigung der mitzuverarbeitenden Bausubstanz:</t>
  </si>
  <si>
    <t xml:space="preserve"> </t>
  </si>
  <si>
    <t>Summe Honorar: Erhöhung für Umbauten und Modernisierung von Gebäuden</t>
  </si>
  <si>
    <t>Summe Honorar: Grundleistungen inkl. UBZ und mzvB</t>
  </si>
  <si>
    <t>F</t>
  </si>
  <si>
    <t>G</t>
  </si>
  <si>
    <t>(bei Überschreitung: RIFT-Tab)</t>
  </si>
  <si>
    <t>Erhöhung für Umbauten und Modernisierungen von Gebäuden und Innenräumen nach § 36 (1) HOAI 2021</t>
  </si>
  <si>
    <r>
      <rPr>
        <u/>
        <sz val="10"/>
        <color rgb="FF000000"/>
        <rFont val="Arial"/>
        <family val="2"/>
      </rPr>
      <t>Anmerkung:</t>
    </r>
    <r>
      <rPr>
        <sz val="10"/>
        <color indexed="8"/>
        <rFont val="Arial"/>
        <family val="2"/>
      </rPr>
      <t xml:space="preserve"> Die mitzuverarbeitende Bausubstanz ist in der Höhe des Umbauzuschlags angemessen mit zu berücksichtigen (siehe § 8 Architektenvertrag - Gebäude und Innenräume)</t>
    </r>
  </si>
  <si>
    <t>prozentualer Anteil der reinen Erhöhung für Umbauten und Modernisierungen: (0 - 33% gem. § 36 (1) HOAI 2021)</t>
  </si>
  <si>
    <r>
      <t xml:space="preserve">Aufstellen und Fortschreiben einer </t>
    </r>
    <r>
      <rPr>
        <b/>
        <sz val="10"/>
        <rFont val="Arial"/>
        <family val="2"/>
      </rPr>
      <t>vertieften Kostenberechnung</t>
    </r>
    <r>
      <rPr>
        <sz val="10"/>
        <rFont val="Arial"/>
        <family val="2"/>
      </rPr>
      <t xml:space="preserve"> (3.Gliederungsebene) 
inkl. </t>
    </r>
    <r>
      <rPr>
        <b/>
        <sz val="10"/>
        <rFont val="Arial"/>
        <family val="2"/>
      </rPr>
      <t xml:space="preserve">Aufteilung nach einzelnen Gewerken </t>
    </r>
    <r>
      <rPr>
        <sz val="10"/>
        <rFont val="Arial"/>
        <family val="2"/>
      </rPr>
      <t xml:space="preserve">(Gewerkeumbruch, Budgetbildung)
</t>
    </r>
    <r>
      <rPr>
        <sz val="8"/>
        <rFont val="Arial"/>
        <family val="2"/>
      </rPr>
      <t>(siehe HOAI 2021 Anl. 10 zu § 34); pauschal</t>
    </r>
  </si>
  <si>
    <t>Auftragnehmer</t>
  </si>
  <si>
    <t>Projektleiter</t>
  </si>
  <si>
    <t>Stellvertretender Projektleiter</t>
  </si>
  <si>
    <t>Mitarbeiter (Ingenieure)</t>
  </si>
  <si>
    <t xml:space="preserve">zu Grunde zu legen in Höhe von: (auf Basis: KG 300: 1.442.329,42 € netto; KG 400: 308.661,65 € netto) </t>
  </si>
  <si>
    <t>LPH 1-3:</t>
  </si>
  <si>
    <r>
      <t xml:space="preserve">das Leistungsbild wird </t>
    </r>
    <r>
      <rPr>
        <u/>
        <sz val="10"/>
        <color theme="1"/>
        <rFont val="Arial"/>
        <family val="2"/>
      </rPr>
      <t>nicht</t>
    </r>
    <r>
      <rPr>
        <sz val="10"/>
        <color theme="1"/>
        <rFont val="Arial"/>
        <family val="2"/>
      </rPr>
      <t xml:space="preserve"> beauftragt (gem. Vertrag)</t>
    </r>
  </si>
  <si>
    <t>LPH 1-2 wurden bereits erbracht</t>
  </si>
  <si>
    <t>LPH 3 wurde bereits erbracht, LPH 4 ist nicht erforderlich</t>
  </si>
  <si>
    <t>Stundensatz</t>
  </si>
  <si>
    <t>/Std.</t>
  </si>
  <si>
    <r>
      <rPr>
        <b/>
        <sz val="10"/>
        <rFont val="Arial"/>
        <family val="2"/>
      </rPr>
      <t>Mitwirkung bei der Erstellung des Verwendungsnachweises</t>
    </r>
    <r>
      <rPr>
        <sz val="10"/>
        <rFont val="Arial"/>
        <family val="2"/>
      </rPr>
      <t xml:space="preserve"> gemeinsam mit den Fachplanern:
</t>
    </r>
    <r>
      <rPr>
        <sz val="8"/>
        <rFont val="Arial"/>
        <family val="2"/>
      </rPr>
      <t>pauschal</t>
    </r>
  </si>
  <si>
    <t>Kommunalunternehmen des Landkreises Dillingen a. d. Donau
(Fassaden-) Sanierung Schülerwohnheim Staatl. Berufsschule Lauingen
VgV-Verfahren Objekt Gebäude und Innenräume LPH 5-9
Formblatt zum Honorarangebot</t>
  </si>
  <si>
    <t xml:space="preserve"> Stand: 17.04.2026</t>
  </si>
  <si>
    <r>
      <rPr>
        <b/>
        <sz val="10"/>
        <rFont val="Arial"/>
        <family val="2"/>
      </rPr>
      <t>Einarbeitung und Prüfung</t>
    </r>
    <r>
      <rPr>
        <sz val="10"/>
        <rFont val="Arial"/>
        <family val="2"/>
      </rPr>
      <t xml:space="preserve"> der vorliegenden Unterlagen und der bereits erbrachten Teilleistungen der LPH 1-3. 
</t>
    </r>
    <r>
      <rPr>
        <sz val="8"/>
        <rFont val="Arial"/>
        <family val="2"/>
      </rPr>
      <t>(siehe HOAI 2021 Anl. 10 zu § 34); pauschal</t>
    </r>
  </si>
  <si>
    <r>
      <t xml:space="preserve">Etwaige </t>
    </r>
    <r>
      <rPr>
        <b/>
        <sz val="10"/>
        <rFont val="Arial"/>
        <family val="2"/>
      </rPr>
      <t>Ergänzung der LPH 1-3</t>
    </r>
    <r>
      <rPr>
        <sz val="10"/>
        <rFont val="Arial"/>
        <family val="2"/>
      </rPr>
      <t xml:space="preserve">.
</t>
    </r>
    <r>
      <rPr>
        <sz val="8"/>
        <rFont val="Arial"/>
        <family val="2"/>
      </rPr>
      <t>(siehe HOAI 2021 Anl. 10 zu § 34); Abrechnung nach Aufwand</t>
    </r>
  </si>
  <si>
    <r>
      <t xml:space="preserve">Etwaige </t>
    </r>
    <r>
      <rPr>
        <b/>
        <sz val="10"/>
        <rFont val="Arial"/>
        <family val="2"/>
      </rPr>
      <t>Ergänzung der Bestandsaufnahme</t>
    </r>
    <r>
      <rPr>
        <sz val="10"/>
        <rFont val="Arial"/>
        <family val="2"/>
      </rPr>
      <t xml:space="preserve">.
</t>
    </r>
    <r>
      <rPr>
        <sz val="8"/>
        <rFont val="Arial"/>
        <family val="2"/>
      </rPr>
      <t>(siehe HOAI 2021 Anl. 10 zu § 34); Abrechnung nach Aufwand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</si>
</sst>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_-* #,##0.00\ [$€-1]_-;\-* #,##0.00\ [$€-1]_-;_-* &quot;-&quot;??\ [$€-1]_-"/>
    <numFmt numFmtId="168" formatCode="0.0%"/>
    <numFmt numFmtId="169" formatCode="_-* #,##0.00\ [$€-407]_-;\-* #,##0.00\ [$€-407]_-;_-* &quot;-&quot;??\ [$€-407]_-;_-@_-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color theme="0"/>
      <name val="Arial"/>
      <family val="2"/>
    </font>
    <font>
      <b/>
      <sz val="9"/>
      <color rgb="FF3366FF"/>
      <name val="Arial"/>
      <family val="2"/>
    </font>
    <font>
      <sz val="9"/>
      <color rgb="FF3366FF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00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5"/>
      <color indexed="8"/>
      <name val="Arial"/>
      <family val="2"/>
    </font>
    <font>
      <sz val="8"/>
      <color theme="1"/>
      <name val="Arial"/>
      <family val="2"/>
    </font>
    <font>
      <sz val="12"/>
      <color rgb="FFFF0000"/>
      <name val="Arial"/>
      <family val="2"/>
    </font>
    <font>
      <u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0" fillId="0" borderId="0"/>
    <xf numFmtId="0" fontId="11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84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5" xfId="0" applyFont="1" applyBorder="1" applyAlignment="1">
      <alignment horizontal="left"/>
    </xf>
    <xf numFmtId="0" fontId="7" fillId="0" borderId="4" xfId="0" applyFont="1" applyBorder="1"/>
    <xf numFmtId="166" fontId="7" fillId="0" borderId="0" xfId="0" applyNumberFormat="1" applyFont="1"/>
    <xf numFmtId="165" fontId="6" fillId="0" borderId="0" xfId="1" applyNumberFormat="1" applyFont="1" applyFill="1" applyBorder="1" applyAlignment="1"/>
    <xf numFmtId="0" fontId="6" fillId="0" borderId="0" xfId="0" applyFont="1" applyAlignment="1">
      <alignment horizontal="center"/>
    </xf>
    <xf numFmtId="0" fontId="7" fillId="0" borderId="8" xfId="0" applyFont="1" applyBorder="1"/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11" fillId="0" borderId="16" xfId="0" applyFont="1" applyBorder="1"/>
    <xf numFmtId="166" fontId="11" fillId="0" borderId="16" xfId="0" applyNumberFormat="1" applyFont="1" applyBorder="1"/>
    <xf numFmtId="166" fontId="11" fillId="0" borderId="0" xfId="0" applyNumberFormat="1" applyFont="1"/>
    <xf numFmtId="0" fontId="11" fillId="0" borderId="4" xfId="0" applyFont="1" applyBorder="1" applyAlignment="1">
      <alignment horizontal="center" vertical="center"/>
    </xf>
    <xf numFmtId="0" fontId="13" fillId="0" borderId="8" xfId="0" applyFont="1" applyBorder="1"/>
    <xf numFmtId="0" fontId="12" fillId="0" borderId="0" xfId="0" applyFont="1"/>
    <xf numFmtId="168" fontId="11" fillId="0" borderId="16" xfId="0" applyNumberFormat="1" applyFont="1" applyBorder="1"/>
    <xf numFmtId="0" fontId="13" fillId="0" borderId="16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7" fillId="0" borderId="5" xfId="0" applyFont="1" applyBorder="1"/>
    <xf numFmtId="0" fontId="14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4" xfId="0" applyFont="1" applyBorder="1"/>
    <xf numFmtId="166" fontId="10" fillId="2" borderId="6" xfId="0" applyNumberFormat="1" applyFont="1" applyFill="1" applyBorder="1" applyProtection="1">
      <protection locked="0"/>
    </xf>
    <xf numFmtId="8" fontId="9" fillId="0" borderId="0" xfId="0" applyNumberFormat="1" applyFont="1"/>
    <xf numFmtId="0" fontId="6" fillId="0" borderId="14" xfId="0" applyFont="1" applyBorder="1" applyAlignment="1">
      <alignment horizontal="left"/>
    </xf>
    <xf numFmtId="0" fontId="7" fillId="0" borderId="18" xfId="0" applyFont="1" applyBorder="1" applyAlignment="1">
      <alignment vertical="center"/>
    </xf>
    <xf numFmtId="0" fontId="7" fillId="0" borderId="6" xfId="0" applyFont="1" applyBorder="1"/>
    <xf numFmtId="168" fontId="13" fillId="0" borderId="0" xfId="0" applyNumberFormat="1" applyFont="1"/>
    <xf numFmtId="168" fontId="10" fillId="0" borderId="0" xfId="0" applyNumberFormat="1" applyFont="1"/>
    <xf numFmtId="168" fontId="10" fillId="0" borderId="16" xfId="0" applyNumberFormat="1" applyFont="1" applyBorder="1"/>
    <xf numFmtId="168" fontId="10" fillId="0" borderId="8" xfId="0" applyNumberFormat="1" applyFont="1" applyBorder="1"/>
    <xf numFmtId="0" fontId="7" fillId="0" borderId="0" xfId="0" applyFont="1" applyAlignment="1">
      <alignment horizontal="right"/>
    </xf>
    <xf numFmtId="0" fontId="6" fillId="0" borderId="5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66" fontId="6" fillId="0" borderId="12" xfId="0" applyNumberFormat="1" applyFont="1" applyBorder="1" applyAlignment="1">
      <alignment vertical="center"/>
    </xf>
    <xf numFmtId="166" fontId="11" fillId="0" borderId="6" xfId="0" applyNumberFormat="1" applyFont="1" applyBorder="1"/>
    <xf numFmtId="0" fontId="11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7" xfId="0" applyFont="1" applyBorder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7" fillId="0" borderId="20" xfId="0" applyFont="1" applyBorder="1"/>
    <xf numFmtId="0" fontId="13" fillId="0" borderId="5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8" fontId="9" fillId="0" borderId="5" xfId="0" applyNumberFormat="1" applyFont="1" applyBorder="1" applyAlignment="1">
      <alignment horizontal="left"/>
    </xf>
    <xf numFmtId="10" fontId="11" fillId="2" borderId="6" xfId="0" applyNumberFormat="1" applyFont="1" applyFill="1" applyBorder="1" applyProtection="1">
      <protection locked="0"/>
    </xf>
    <xf numFmtId="44" fontId="18" fillId="0" borderId="24" xfId="6" applyFont="1" applyBorder="1" applyAlignment="1">
      <alignment vertical="center"/>
    </xf>
    <xf numFmtId="0" fontId="4" fillId="0" borderId="0" xfId="0" applyFont="1"/>
    <xf numFmtId="44" fontId="19" fillId="0" borderId="25" xfId="6" applyFont="1" applyBorder="1" applyAlignment="1">
      <alignment vertical="center"/>
    </xf>
    <xf numFmtId="0" fontId="4" fillId="0" borderId="26" xfId="0" applyFont="1" applyBorder="1"/>
    <xf numFmtId="0" fontId="4" fillId="0" borderId="24" xfId="0" applyFont="1" applyBorder="1"/>
    <xf numFmtId="0" fontId="4" fillId="0" borderId="14" xfId="0" applyFont="1" applyBorder="1"/>
    <xf numFmtId="0" fontId="4" fillId="0" borderId="18" xfId="0" applyFont="1" applyBorder="1"/>
    <xf numFmtId="0" fontId="14" fillId="0" borderId="25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23" xfId="0" applyFont="1" applyBorder="1"/>
    <xf numFmtId="0" fontId="14" fillId="0" borderId="2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4" fillId="0" borderId="18" xfId="0" applyFont="1" applyBorder="1" applyAlignment="1">
      <alignment horizontal="right" vertical="center"/>
    </xf>
    <xf numFmtId="0" fontId="14" fillId="0" borderId="14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3" xfId="0" applyFont="1" applyBorder="1" applyAlignment="1">
      <alignment horizontal="right"/>
    </xf>
    <xf numFmtId="0" fontId="10" fillId="0" borderId="6" xfId="0" applyFont="1" applyBorder="1"/>
    <xf numFmtId="0" fontId="10" fillId="0" borderId="23" xfId="0" applyFont="1" applyBorder="1"/>
    <xf numFmtId="0" fontId="4" fillId="0" borderId="23" xfId="0" applyFont="1" applyBorder="1" applyAlignment="1">
      <alignment horizontal="left" vertical="center"/>
    </xf>
    <xf numFmtId="44" fontId="14" fillId="0" borderId="18" xfId="6" applyFont="1" applyFill="1" applyBorder="1" applyAlignment="1">
      <alignment vertical="center"/>
    </xf>
    <xf numFmtId="44" fontId="4" fillId="0" borderId="22" xfId="6" applyFont="1" applyFill="1" applyBorder="1" applyAlignment="1">
      <alignment vertical="center"/>
    </xf>
    <xf numFmtId="44" fontId="4" fillId="0" borderId="14" xfId="6" applyFont="1" applyFill="1" applyBorder="1"/>
    <xf numFmtId="44" fontId="4" fillId="0" borderId="14" xfId="6" applyFont="1" applyBorder="1"/>
    <xf numFmtId="44" fontId="4" fillId="0" borderId="18" xfId="6" applyFont="1" applyBorder="1"/>
    <xf numFmtId="0" fontId="17" fillId="4" borderId="0" xfId="0" applyFont="1" applyFill="1" applyAlignment="1">
      <alignment horizontal="center"/>
    </xf>
    <xf numFmtId="44" fontId="14" fillId="0" borderId="5" xfId="6" applyFont="1" applyFill="1" applyBorder="1" applyAlignment="1">
      <alignment vertical="center"/>
    </xf>
    <xf numFmtId="44" fontId="4" fillId="0" borderId="4" xfId="6" applyFont="1" applyBorder="1"/>
    <xf numFmtId="44" fontId="4" fillId="0" borderId="0" xfId="6" applyFont="1" applyBorder="1"/>
    <xf numFmtId="44" fontId="4" fillId="0" borderId="5" xfId="6" applyFont="1" applyBorder="1"/>
    <xf numFmtId="0" fontId="4" fillId="0" borderId="25" xfId="0" applyFont="1" applyBorder="1"/>
    <xf numFmtId="44" fontId="14" fillId="0" borderId="23" xfId="6" applyFont="1" applyFill="1" applyBorder="1" applyAlignment="1">
      <alignment vertical="center"/>
    </xf>
    <xf numFmtId="44" fontId="4" fillId="0" borderId="10" xfId="6" applyFont="1" applyBorder="1"/>
    <xf numFmtId="44" fontId="4" fillId="0" borderId="6" xfId="6" applyFont="1" applyBorder="1"/>
    <xf numFmtId="44" fontId="4" fillId="0" borderId="23" xfId="6" applyFont="1" applyBorder="1"/>
    <xf numFmtId="44" fontId="4" fillId="0" borderId="22" xfId="6" applyFont="1" applyBorder="1"/>
    <xf numFmtId="9" fontId="17" fillId="4" borderId="0" xfId="7" applyFont="1" applyFill="1" applyBorder="1" applyAlignment="1">
      <alignment horizontal="center"/>
    </xf>
    <xf numFmtId="9" fontId="4" fillId="0" borderId="5" xfId="0" applyNumberFormat="1" applyFont="1" applyBorder="1"/>
    <xf numFmtId="9" fontId="4" fillId="0" borderId="23" xfId="0" applyNumberFormat="1" applyFont="1" applyBorder="1"/>
    <xf numFmtId="44" fontId="17" fillId="4" borderId="0" xfId="6" applyFont="1" applyFill="1" applyBorder="1"/>
    <xf numFmtId="44" fontId="4" fillId="0" borderId="0" xfId="6" applyFont="1" applyFill="1" applyBorder="1"/>
    <xf numFmtId="44" fontId="4" fillId="0" borderId="5" xfId="6" applyFont="1" applyFill="1" applyBorder="1"/>
    <xf numFmtId="44" fontId="17" fillId="0" borderId="0" xfId="6" applyFont="1" applyBorder="1"/>
    <xf numFmtId="44" fontId="4" fillId="0" borderId="6" xfId="6" applyFont="1" applyFill="1" applyBorder="1"/>
    <xf numFmtId="44" fontId="4" fillId="0" borderId="23" xfId="6" applyFont="1" applyFill="1" applyBorder="1"/>
    <xf numFmtId="0" fontId="20" fillId="0" borderId="0" xfId="0" applyFont="1"/>
    <xf numFmtId="44" fontId="14" fillId="3" borderId="27" xfId="0" applyNumberFormat="1" applyFont="1" applyFill="1" applyBorder="1"/>
    <xf numFmtId="0" fontId="12" fillId="0" borderId="23" xfId="0" applyFont="1" applyBorder="1"/>
    <xf numFmtId="44" fontId="12" fillId="0" borderId="24" xfId="6" applyFont="1" applyFill="1" applyBorder="1" applyAlignment="1">
      <alignment vertical="center"/>
    </xf>
    <xf numFmtId="44" fontId="13" fillId="0" borderId="22" xfId="6" applyFont="1" applyBorder="1"/>
    <xf numFmtId="44" fontId="13" fillId="0" borderId="14" xfId="6" applyFont="1" applyFill="1" applyBorder="1"/>
    <xf numFmtId="44" fontId="13" fillId="0" borderId="18" xfId="6" applyFont="1" applyFill="1" applyBorder="1"/>
    <xf numFmtId="0" fontId="21" fillId="0" borderId="0" xfId="0" applyFont="1"/>
    <xf numFmtId="9" fontId="4" fillId="0" borderId="0" xfId="0" applyNumberFormat="1" applyFont="1"/>
    <xf numFmtId="44" fontId="12" fillId="0" borderId="26" xfId="6" applyFont="1" applyFill="1" applyBorder="1" applyAlignment="1">
      <alignment vertical="center"/>
    </xf>
    <xf numFmtId="44" fontId="13" fillId="0" borderId="10" xfId="6" applyFont="1" applyBorder="1"/>
    <xf numFmtId="44" fontId="13" fillId="0" borderId="6" xfId="6" applyFont="1" applyFill="1" applyBorder="1"/>
    <xf numFmtId="44" fontId="13" fillId="0" borderId="23" xfId="6" applyFont="1" applyFill="1" applyBorder="1"/>
    <xf numFmtId="44" fontId="4" fillId="5" borderId="28" xfId="6" applyFont="1" applyFill="1" applyBorder="1"/>
    <xf numFmtId="9" fontId="4" fillId="0" borderId="0" xfId="7" applyFont="1" applyBorder="1"/>
    <xf numFmtId="44" fontId="14" fillId="3" borderId="27" xfId="6" applyFont="1" applyFill="1" applyBorder="1"/>
    <xf numFmtId="169" fontId="0" fillId="0" borderId="0" xfId="0" applyNumberFormat="1" applyAlignment="1">
      <alignment horizontal="right"/>
    </xf>
    <xf numFmtId="44" fontId="4" fillId="0" borderId="0" xfId="6" applyFont="1"/>
    <xf numFmtId="44" fontId="10" fillId="0" borderId="0" xfId="6" applyFont="1"/>
    <xf numFmtId="44" fontId="0" fillId="0" borderId="0" xfId="6" applyFont="1" applyFill="1" applyBorder="1"/>
    <xf numFmtId="44" fontId="4" fillId="0" borderId="0" xfId="0" applyNumberFormat="1" applyFont="1"/>
    <xf numFmtId="9" fontId="4" fillId="0" borderId="6" xfId="7" applyFont="1" applyBorder="1"/>
    <xf numFmtId="0" fontId="4" fillId="0" borderId="4" xfId="0" applyFont="1" applyBorder="1"/>
    <xf numFmtId="0" fontId="14" fillId="0" borderId="4" xfId="0" applyFont="1" applyBorder="1"/>
    <xf numFmtId="44" fontId="14" fillId="0" borderId="0" xfId="0" applyNumberFormat="1" applyFont="1"/>
    <xf numFmtId="0" fontId="4" fillId="0" borderId="10" xfId="0" applyFont="1" applyBorder="1"/>
    <xf numFmtId="0" fontId="4" fillId="0" borderId="0" xfId="0" applyFont="1" applyAlignment="1">
      <alignment horizontal="right"/>
    </xf>
    <xf numFmtId="0" fontId="11" fillId="0" borderId="0" xfId="0" applyFont="1" applyAlignment="1">
      <alignment vertical="top"/>
    </xf>
    <xf numFmtId="0" fontId="6" fillId="6" borderId="1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/>
    </xf>
    <xf numFmtId="0" fontId="12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right" vertical="center"/>
    </xf>
    <xf numFmtId="0" fontId="15" fillId="6" borderId="2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0" fillId="0" borderId="5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2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6" fontId="15" fillId="0" borderId="6" xfId="1" applyNumberFormat="1" applyFont="1" applyFill="1" applyBorder="1" applyAlignment="1"/>
    <xf numFmtId="0" fontId="3" fillId="0" borderId="0" xfId="0" applyFont="1"/>
    <xf numFmtId="0" fontId="26" fillId="0" borderId="0" xfId="0" applyFont="1"/>
    <xf numFmtId="0" fontId="6" fillId="0" borderId="0" xfId="0" applyFont="1" applyAlignment="1">
      <alignment horizontal="left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center"/>
    </xf>
    <xf numFmtId="10" fontId="10" fillId="2" borderId="6" xfId="0" applyNumberFormat="1" applyFont="1" applyFill="1" applyBorder="1" applyProtection="1">
      <protection locked="0"/>
    </xf>
    <xf numFmtId="166" fontId="3" fillId="0" borderId="6" xfId="0" applyNumberFormat="1" applyFont="1" applyBorder="1"/>
    <xf numFmtId="8" fontId="9" fillId="0" borderId="0" xfId="0" applyNumberFormat="1" applyFont="1" applyAlignment="1">
      <alignment horizontal="left"/>
    </xf>
    <xf numFmtId="0" fontId="11" fillId="0" borderId="14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7" fillId="0" borderId="14" xfId="0" applyFont="1" applyBorder="1"/>
    <xf numFmtId="9" fontId="15" fillId="0" borderId="0" xfId="7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23" xfId="0" applyFont="1" applyBorder="1" applyAlignment="1">
      <alignment horizontal="left"/>
    </xf>
    <xf numFmtId="0" fontId="7" fillId="0" borderId="29" xfId="0" applyFont="1" applyBorder="1" applyAlignment="1">
      <alignment vertical="center"/>
    </xf>
    <xf numFmtId="0" fontId="14" fillId="0" borderId="11" xfId="0" applyFont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8" fontId="9" fillId="0" borderId="29" xfId="0" applyNumberFormat="1" applyFont="1" applyBorder="1" applyAlignment="1">
      <alignment horizontal="left"/>
    </xf>
    <xf numFmtId="8" fontId="9" fillId="0" borderId="4" xfId="0" applyNumberFormat="1" applyFont="1" applyBorder="1"/>
    <xf numFmtId="0" fontId="7" fillId="0" borderId="18" xfId="0" applyFont="1" applyBorder="1" applyAlignment="1">
      <alignment horizontal="left"/>
    </xf>
    <xf numFmtId="0" fontId="8" fillId="0" borderId="0" xfId="0" applyFont="1"/>
    <xf numFmtId="0" fontId="6" fillId="0" borderId="0" xfId="0" applyFont="1" applyAlignment="1">
      <alignment vertical="top" wrapText="1"/>
    </xf>
    <xf numFmtId="0" fontId="6" fillId="0" borderId="14" xfId="0" applyFont="1" applyBorder="1"/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0" fontId="29" fillId="0" borderId="4" xfId="0" applyFont="1" applyBorder="1" applyAlignment="1">
      <alignment horizontal="center"/>
    </xf>
    <xf numFmtId="0" fontId="30" fillId="0" borderId="5" xfId="0" applyFont="1" applyBorder="1" applyAlignment="1">
      <alignment horizontal="left"/>
    </xf>
    <xf numFmtId="0" fontId="31" fillId="0" borderId="0" xfId="0" applyFont="1"/>
    <xf numFmtId="166" fontId="6" fillId="0" borderId="0" xfId="0" applyNumberFormat="1" applyFont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9" fontId="6" fillId="0" borderId="0" xfId="0" applyNumberFormat="1" applyFont="1" applyAlignment="1">
      <alignment vertical="center"/>
    </xf>
    <xf numFmtId="0" fontId="6" fillId="0" borderId="14" xfId="0" applyFont="1" applyBorder="1" applyAlignment="1">
      <alignment vertical="center"/>
    </xf>
    <xf numFmtId="166" fontId="6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168" fontId="15" fillId="0" borderId="0" xfId="0" applyNumberFormat="1" applyFont="1"/>
    <xf numFmtId="166" fontId="6" fillId="7" borderId="12" xfId="0" applyNumberFormat="1" applyFont="1" applyFill="1" applyBorder="1" applyAlignment="1">
      <alignment vertical="center"/>
    </xf>
    <xf numFmtId="0" fontId="6" fillId="7" borderId="13" xfId="0" applyFont="1" applyFill="1" applyBorder="1" applyAlignment="1">
      <alignment horizontal="left" vertical="center"/>
    </xf>
    <xf numFmtId="0" fontId="7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7" fillId="0" borderId="1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166" fontId="2" fillId="0" borderId="0" xfId="0" applyNumberFormat="1" applyFont="1"/>
    <xf numFmtId="9" fontId="10" fillId="2" borderId="6" xfId="7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vertical="center"/>
    </xf>
    <xf numFmtId="168" fontId="6" fillId="8" borderId="2" xfId="0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10" fontId="10" fillId="0" borderId="6" xfId="0" applyNumberFormat="1" applyFont="1" applyBorder="1"/>
    <xf numFmtId="166" fontId="7" fillId="0" borderId="6" xfId="0" applyNumberFormat="1" applyFont="1" applyBorder="1"/>
    <xf numFmtId="0" fontId="14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vertical="center"/>
    </xf>
    <xf numFmtId="0" fontId="6" fillId="9" borderId="2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6" fontId="10" fillId="2" borderId="6" xfId="7" applyNumberFormat="1" applyFont="1" applyFill="1" applyBorder="1" applyAlignment="1" applyProtection="1">
      <alignment horizontal="right"/>
      <protection locked="0"/>
    </xf>
    <xf numFmtId="0" fontId="7" fillId="0" borderId="21" xfId="0" applyFont="1" applyBorder="1" applyAlignment="1">
      <alignment horizontal="left"/>
    </xf>
    <xf numFmtId="166" fontId="2" fillId="0" borderId="6" xfId="0" applyNumberFormat="1" applyFont="1" applyBorder="1"/>
    <xf numFmtId="9" fontId="1" fillId="2" borderId="6" xfId="7" applyFont="1" applyFill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/>
    </xf>
    <xf numFmtId="0" fontId="1" fillId="0" borderId="0" xfId="0" applyFont="1"/>
    <xf numFmtId="0" fontId="11" fillId="0" borderId="1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2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center" wrapText="1"/>
    </xf>
    <xf numFmtId="166" fontId="10" fillId="0" borderId="6" xfId="0" applyNumberFormat="1" applyFont="1" applyBorder="1"/>
    <xf numFmtId="168" fontId="13" fillId="0" borderId="8" xfId="0" applyNumberFormat="1" applyFont="1" applyBorder="1"/>
    <xf numFmtId="168" fontId="13" fillId="0" borderId="16" xfId="0" applyNumberFormat="1" applyFont="1" applyBorder="1"/>
    <xf numFmtId="0" fontId="29" fillId="0" borderId="0" xfId="0" applyFont="1"/>
    <xf numFmtId="0" fontId="6" fillId="6" borderId="2" xfId="0" applyFont="1" applyFill="1" applyBorder="1"/>
    <xf numFmtId="0" fontId="6" fillId="6" borderId="2" xfId="0" applyFont="1" applyFill="1" applyBorder="1" applyAlignment="1">
      <alignment horizontal="right"/>
    </xf>
    <xf numFmtId="166" fontId="6" fillId="0" borderId="12" xfId="0" applyNumberFormat="1" applyFont="1" applyBorder="1"/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8" borderId="2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0" fontId="24" fillId="0" borderId="2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6" fillId="6" borderId="2" xfId="0" applyFont="1" applyFill="1" applyBorder="1" applyAlignment="1">
      <alignment vertical="center"/>
    </xf>
    <xf numFmtId="166" fontId="10" fillId="2" borderId="6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10" fontId="10" fillId="0" borderId="6" xfId="0" applyNumberFormat="1" applyFont="1" applyBorder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6" fillId="9" borderId="2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10" fontId="10" fillId="2" borderId="6" xfId="0" applyNumberFormat="1" applyFont="1" applyFill="1" applyBorder="1" applyAlignment="1" applyProtection="1">
      <alignment horizontal="center"/>
      <protection locked="0"/>
    </xf>
    <xf numFmtId="0" fontId="6" fillId="7" borderId="2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</cellXfs>
  <cellStyles count="8">
    <cellStyle name="Euro" xfId="2" xr:uid="{00000000-0005-0000-0000-000000000000}"/>
    <cellStyle name="Komma" xfId="1" builtinId="3"/>
    <cellStyle name="Prozent" xfId="7" builtinId="5"/>
    <cellStyle name="Prozent 2" xfId="3" xr:uid="{00000000-0005-0000-0000-000003000000}"/>
    <cellStyle name="Standard" xfId="0" builtinId="0"/>
    <cellStyle name="Standard 2" xfId="4" xr:uid="{00000000-0005-0000-0000-000005000000}"/>
    <cellStyle name="Standard 3" xfId="5" xr:uid="{00000000-0005-0000-0000-000006000000}"/>
    <cellStyle name="Währung" xfId="6" builtinId="4"/>
  </cellStyles>
  <dxfs count="9"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366FF"/>
        </patternFill>
      </fill>
    </dxf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366FF"/>
        </patternFill>
      </fill>
    </dxf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3366FF"/>
        </patternFill>
      </fill>
    </dxf>
  </dxfs>
  <tableStyles count="0" defaultTableStyle="TableStyleMedium2" defaultPivotStyle="PivotStyleLight16"/>
  <colors>
    <mruColors>
      <color rgb="FFEAEAEA"/>
      <color rgb="FFFFFFCC"/>
      <color rgb="FF33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86530</xdr:colOff>
      <xdr:row>0</xdr:row>
      <xdr:rowOff>60960</xdr:rowOff>
    </xdr:from>
    <xdr:to>
      <xdr:col>11</xdr:col>
      <xdr:colOff>104702</xdr:colOff>
      <xdr:row>0</xdr:row>
      <xdr:rowOff>510960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74D37C-8D64-4A16-A213-496FFD589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7020730" y="60960"/>
          <a:ext cx="1938412" cy="450000"/>
        </a:xfrm>
        <a:prstGeom prst="rect">
          <a:avLst/>
        </a:prstGeom>
        <a:ln w="317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1209261</xdr:colOff>
      <xdr:row>0</xdr:row>
      <xdr:rowOff>49696</xdr:rowOff>
    </xdr:from>
    <xdr:to>
      <xdr:col>4</xdr:col>
      <xdr:colOff>1451469</xdr:colOff>
      <xdr:row>1</xdr:row>
      <xdr:rowOff>129676</xdr:rowOff>
    </xdr:to>
    <xdr:sp macro="" textlink="">
      <xdr:nvSpPr>
        <xdr:cNvPr id="2" name="Rectangle 3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5524086" y="49696"/>
          <a:ext cx="242208" cy="241905"/>
        </a:xfrm>
        <a:prstGeom prst="rect">
          <a:avLst/>
        </a:prstGeom>
        <a:solidFill>
          <a:srgbClr val="3366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1209261</xdr:colOff>
      <xdr:row>0</xdr:row>
      <xdr:rowOff>49696</xdr:rowOff>
    </xdr:from>
    <xdr:to>
      <xdr:col>4</xdr:col>
      <xdr:colOff>1451469</xdr:colOff>
      <xdr:row>1</xdr:row>
      <xdr:rowOff>129676</xdr:rowOff>
    </xdr:to>
    <xdr:sp macro="" textlink="">
      <xdr:nvSpPr>
        <xdr:cNvPr id="2" name="Rectangle 33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5524086" y="49696"/>
          <a:ext cx="242208" cy="241905"/>
        </a:xfrm>
        <a:prstGeom prst="rect">
          <a:avLst/>
        </a:prstGeom>
        <a:solidFill>
          <a:srgbClr val="3366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1209261</xdr:colOff>
      <xdr:row>0</xdr:row>
      <xdr:rowOff>49696</xdr:rowOff>
    </xdr:from>
    <xdr:to>
      <xdr:col>4</xdr:col>
      <xdr:colOff>1451469</xdr:colOff>
      <xdr:row>1</xdr:row>
      <xdr:rowOff>129676</xdr:rowOff>
    </xdr:to>
    <xdr:sp macro="" textlink="">
      <xdr:nvSpPr>
        <xdr:cNvPr id="2" name="Rectangle 33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5524086" y="49696"/>
          <a:ext cx="242208" cy="241905"/>
        </a:xfrm>
        <a:prstGeom prst="rect">
          <a:avLst/>
        </a:prstGeom>
        <a:solidFill>
          <a:srgbClr val="3366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xs\AppData\Local\Temp\HonorarberechnungnachHOAI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norarberechnung"/>
      <sheetName val="Honorarberechnung (2)"/>
    </sheetNames>
    <sheetDataSet>
      <sheetData sheetId="0">
        <row r="8">
          <cell r="C8" t="str">
            <v>Gebäude und Innenräume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M+P 2021">
      <a:dk1>
        <a:sysClr val="windowText" lastClr="000000"/>
      </a:dk1>
      <a:lt1>
        <a:sysClr val="window" lastClr="FFFFFF"/>
      </a:lt1>
      <a:dk2>
        <a:srgbClr val="009BD9"/>
      </a:dk2>
      <a:lt2>
        <a:srgbClr val="F2F2F2"/>
      </a:lt2>
      <a:accent1>
        <a:srgbClr val="009BD9"/>
      </a:accent1>
      <a:accent2>
        <a:srgbClr val="81BBE6"/>
      </a:accent2>
      <a:accent3>
        <a:srgbClr val="C3DDF3"/>
      </a:accent3>
      <a:accent4>
        <a:srgbClr val="E1EEF9"/>
      </a:accent4>
      <a:accent5>
        <a:srgbClr val="A6A6A6"/>
      </a:accent5>
      <a:accent6>
        <a:srgbClr val="D9D9D9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FAAB-FECF-4688-B6F1-69AD6CFD1D78}">
  <sheetPr>
    <tabColor rgb="FFFF0000"/>
    <pageSetUpPr fitToPage="1"/>
  </sheetPr>
  <dimension ref="A1:M149"/>
  <sheetViews>
    <sheetView tabSelected="1" view="pageBreakPreview" topLeftCell="A5" zoomScaleNormal="100" zoomScaleSheetLayoutView="100" zoomScalePageLayoutView="115" workbookViewId="0">
      <selection activeCell="H19" sqref="H19"/>
    </sheetView>
  </sheetViews>
  <sheetFormatPr baseColWidth="10" defaultColWidth="11.44140625" defaultRowHeight="13.2" outlineLevelRow="1" x14ac:dyDescent="0.25"/>
  <cols>
    <col min="1" max="2" width="5.6640625" style="2" customWidth="1"/>
    <col min="3" max="3" width="23.6640625" style="2" customWidth="1"/>
    <col min="4" max="4" width="4.6640625" style="2" customWidth="1"/>
    <col min="5" max="5" width="6.88671875" style="2" customWidth="1"/>
    <col min="6" max="6" width="15.6640625" style="2" customWidth="1"/>
    <col min="7" max="7" width="15.44140625" style="2" customWidth="1"/>
    <col min="8" max="8" width="23.44140625" style="2" customWidth="1"/>
    <col min="9" max="10" width="4.6640625" style="2" customWidth="1"/>
    <col min="11" max="11" width="18.6640625" style="2" customWidth="1"/>
    <col min="12" max="12" width="2.6640625" style="169" customWidth="1"/>
    <col min="13" max="13" width="5.6640625" style="2" customWidth="1"/>
    <col min="14" max="16384" width="11.44140625" style="2"/>
  </cols>
  <sheetData>
    <row r="1" spans="2:13" s="148" customFormat="1" ht="54.9" customHeight="1" x14ac:dyDescent="0.2">
      <c r="B1" s="246" t="s">
        <v>76</v>
      </c>
      <c r="C1" s="247"/>
      <c r="D1" s="248" t="s">
        <v>134</v>
      </c>
      <c r="E1" s="249"/>
      <c r="F1" s="249"/>
      <c r="G1" s="249"/>
      <c r="H1" s="250"/>
      <c r="I1" s="251" t="s">
        <v>135</v>
      </c>
      <c r="J1" s="252"/>
      <c r="K1" s="252"/>
      <c r="L1" s="253"/>
    </row>
    <row r="2" spans="2:13" s="23" customFormat="1" ht="27.9" customHeight="1" x14ac:dyDescent="0.25">
      <c r="B2" s="254" t="s">
        <v>75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2:13" s="1" customFormat="1" ht="20.100000000000001" customHeight="1" x14ac:dyDescent="0.3">
      <c r="B3" s="135"/>
      <c r="C3" s="256" t="s">
        <v>106</v>
      </c>
      <c r="D3" s="256"/>
      <c r="E3" s="256"/>
      <c r="F3" s="256"/>
      <c r="G3" s="256"/>
      <c r="H3" s="256"/>
      <c r="I3" s="256"/>
      <c r="J3" s="147"/>
      <c r="K3" s="141"/>
      <c r="L3" s="142"/>
    </row>
    <row r="4" spans="2:13" ht="7.5" customHeight="1" x14ac:dyDescent="0.25">
      <c r="B4" s="168"/>
    </row>
    <row r="5" spans="2:13" s="148" customFormat="1" ht="15" customHeight="1" x14ac:dyDescent="0.25">
      <c r="B5" s="149"/>
      <c r="C5" s="157" t="s">
        <v>77</v>
      </c>
      <c r="D5" s="257"/>
      <c r="E5" s="257"/>
      <c r="F5" s="257"/>
      <c r="G5" s="257"/>
      <c r="H5" s="257"/>
      <c r="I5" s="258" t="s">
        <v>78</v>
      </c>
      <c r="J5" s="258"/>
      <c r="K5" s="258"/>
      <c r="L5" s="170"/>
    </row>
    <row r="6" spans="2:13" s="23" customFormat="1" ht="8.1" customHeight="1" x14ac:dyDescent="0.25">
      <c r="B6" s="149"/>
      <c r="C6" s="149"/>
      <c r="D6" s="149"/>
      <c r="E6" s="150"/>
      <c r="F6" s="150"/>
      <c r="G6" s="150"/>
      <c r="L6" s="22"/>
    </row>
    <row r="7" spans="2:13" s="1" customFormat="1" ht="20.100000000000001" customHeight="1" outlineLevel="1" x14ac:dyDescent="0.3">
      <c r="B7" s="135" t="s">
        <v>6</v>
      </c>
      <c r="C7" s="136" t="s">
        <v>9</v>
      </c>
      <c r="D7" s="136"/>
      <c r="E7" s="136"/>
      <c r="F7" s="136"/>
      <c r="G7" s="137"/>
      <c r="H7" s="138"/>
      <c r="I7" s="138"/>
      <c r="J7" s="138"/>
      <c r="K7" s="138"/>
      <c r="L7" s="139"/>
    </row>
    <row r="8" spans="2:13" ht="8.1" customHeight="1" outlineLevel="1" x14ac:dyDescent="0.25">
      <c r="B8" s="10"/>
      <c r="C8" s="12"/>
      <c r="D8" s="12"/>
      <c r="E8" s="12"/>
      <c r="F8" s="12"/>
      <c r="G8" s="19"/>
      <c r="H8" s="11"/>
      <c r="I8" s="11"/>
      <c r="J8" s="11"/>
      <c r="K8" s="11"/>
      <c r="L8" s="50"/>
    </row>
    <row r="9" spans="2:13" s="23" customFormat="1" ht="15" customHeight="1" outlineLevel="1" x14ac:dyDescent="0.25">
      <c r="B9" s="153"/>
      <c r="C9" s="22" t="s">
        <v>79</v>
      </c>
      <c r="D9" s="22"/>
      <c r="F9" s="22"/>
      <c r="G9" s="22"/>
      <c r="H9" s="22"/>
      <c r="I9" s="22"/>
      <c r="J9" s="22"/>
      <c r="K9" s="22"/>
      <c r="L9" s="154"/>
    </row>
    <row r="10" spans="2:13" s="23" customFormat="1" ht="15" customHeight="1" outlineLevel="1" x14ac:dyDescent="0.25">
      <c r="B10" s="153"/>
      <c r="C10" s="22" t="s">
        <v>126</v>
      </c>
      <c r="D10" s="22"/>
      <c r="F10" s="22"/>
      <c r="G10" s="22"/>
      <c r="H10" s="22"/>
      <c r="I10" s="22"/>
      <c r="J10" s="22"/>
      <c r="L10" s="154"/>
    </row>
    <row r="11" spans="2:13" s="23" customFormat="1" ht="15" customHeight="1" outlineLevel="1" x14ac:dyDescent="0.25">
      <c r="B11" s="152"/>
      <c r="C11" s="259" t="s">
        <v>102</v>
      </c>
      <c r="D11" s="259"/>
      <c r="E11" s="259"/>
      <c r="F11" s="259"/>
      <c r="G11" s="259"/>
      <c r="H11" s="259"/>
      <c r="I11" s="260" t="s">
        <v>3</v>
      </c>
      <c r="J11" s="260"/>
      <c r="K11" s="159">
        <v>1750991.07</v>
      </c>
      <c r="L11" s="151"/>
    </row>
    <row r="12" spans="2:13" ht="8.1" customHeight="1" outlineLevel="1" x14ac:dyDescent="0.3">
      <c r="B12" s="25"/>
      <c r="H12" s="6"/>
      <c r="I12" s="6"/>
      <c r="J12" s="6"/>
      <c r="L12" s="52"/>
      <c r="M12" s="31"/>
    </row>
    <row r="13" spans="2:13" s="1" customFormat="1" ht="20.100000000000001" customHeight="1" outlineLevel="1" x14ac:dyDescent="0.3">
      <c r="B13" s="135" t="s">
        <v>7</v>
      </c>
      <c r="C13" s="140" t="s">
        <v>11</v>
      </c>
      <c r="D13" s="140"/>
      <c r="E13" s="140"/>
      <c r="F13" s="140"/>
      <c r="G13" s="140"/>
      <c r="H13" s="141"/>
      <c r="I13" s="141"/>
      <c r="J13" s="141"/>
      <c r="K13" s="141"/>
      <c r="L13" s="142"/>
    </row>
    <row r="14" spans="2:13" ht="8.1" customHeight="1" outlineLevel="1" x14ac:dyDescent="0.25">
      <c r="B14" s="5"/>
      <c r="L14" s="40"/>
    </row>
    <row r="15" spans="2:13" ht="15" customHeight="1" outlineLevel="1" x14ac:dyDescent="0.25">
      <c r="B15" s="26"/>
      <c r="C15" s="148" t="s">
        <v>93</v>
      </c>
      <c r="D15" s="148"/>
      <c r="E15" s="148"/>
      <c r="F15" s="13"/>
      <c r="G15" s="11"/>
      <c r="H15" s="226" t="s">
        <v>35</v>
      </c>
      <c r="I15" s="2" t="s">
        <v>105</v>
      </c>
      <c r="J15" s="8"/>
      <c r="L15" s="40"/>
    </row>
    <row r="16" spans="2:13" ht="5.0999999999999996" customHeight="1" outlineLevel="1" x14ac:dyDescent="0.25">
      <c r="B16" s="26"/>
      <c r="C16" s="13"/>
      <c r="D16" s="13"/>
      <c r="E16" s="13"/>
      <c r="F16" s="13"/>
      <c r="G16" s="11"/>
      <c r="H16" s="209"/>
      <c r="L16" s="40"/>
    </row>
    <row r="17" spans="1:12" ht="15" customHeight="1" outlineLevel="1" x14ac:dyDescent="0.25">
      <c r="B17" s="26"/>
      <c r="C17" s="22" t="s">
        <v>94</v>
      </c>
      <c r="D17" s="22"/>
      <c r="E17" s="22"/>
      <c r="F17" s="206"/>
      <c r="G17" s="207"/>
      <c r="H17" s="211" t="s">
        <v>107</v>
      </c>
      <c r="L17" s="40"/>
    </row>
    <row r="18" spans="1:12" ht="5.0999999999999996" customHeight="1" outlineLevel="1" x14ac:dyDescent="0.25">
      <c r="B18" s="26"/>
      <c r="C18" s="13"/>
      <c r="D18" s="13"/>
      <c r="E18" s="13"/>
      <c r="F18" s="13"/>
      <c r="G18" s="11"/>
      <c r="H18" s="11"/>
      <c r="L18" s="40"/>
    </row>
    <row r="19" spans="1:12" ht="15" customHeight="1" outlineLevel="1" x14ac:dyDescent="0.25">
      <c r="B19" s="26"/>
      <c r="C19" s="12" t="s">
        <v>70</v>
      </c>
      <c r="D19" s="12"/>
      <c r="E19" s="12"/>
      <c r="F19" s="12"/>
      <c r="G19" s="11"/>
      <c r="H19" s="223">
        <v>190105.02</v>
      </c>
      <c r="I19" s="2" t="s">
        <v>117</v>
      </c>
      <c r="J19" s="3"/>
      <c r="L19" s="40"/>
    </row>
    <row r="20" spans="1:12" ht="5.0999999999999996" customHeight="1" outlineLevel="1" x14ac:dyDescent="0.25">
      <c r="B20" s="26"/>
      <c r="C20" s="13"/>
      <c r="D20" s="13"/>
      <c r="E20" s="13"/>
      <c r="F20" s="13"/>
      <c r="G20" s="11"/>
      <c r="H20" s="11"/>
      <c r="L20" s="40"/>
    </row>
    <row r="21" spans="1:12" ht="15" customHeight="1" outlineLevel="1" x14ac:dyDescent="0.25">
      <c r="B21" s="26"/>
      <c r="C21" s="12" t="s">
        <v>89</v>
      </c>
      <c r="D21" s="12"/>
      <c r="E21" s="12"/>
      <c r="F21" s="12"/>
      <c r="G21" s="39" t="s">
        <v>17</v>
      </c>
      <c r="H21" s="53">
        <v>0</v>
      </c>
      <c r="I21" s="161" t="s">
        <v>101</v>
      </c>
      <c r="J21" s="3"/>
      <c r="L21" s="40"/>
    </row>
    <row r="22" spans="1:12" ht="5.0999999999999996" customHeight="1" outlineLevel="1" x14ac:dyDescent="0.25">
      <c r="B22" s="26"/>
      <c r="C22" s="13"/>
      <c r="D22" s="13"/>
      <c r="E22" s="13"/>
      <c r="F22" s="13"/>
      <c r="G22" s="11"/>
      <c r="H22" s="11"/>
      <c r="L22" s="40"/>
    </row>
    <row r="23" spans="1:12" ht="15" customHeight="1" outlineLevel="1" x14ac:dyDescent="0.25">
      <c r="B23" s="26"/>
      <c r="C23" s="12" t="s">
        <v>16</v>
      </c>
      <c r="D23" s="12"/>
      <c r="E23" s="12"/>
      <c r="F23" s="12"/>
      <c r="G23" s="11"/>
      <c r="H23" s="44">
        <f>(H19*100%)+(H19*H21)</f>
        <v>190105.02</v>
      </c>
      <c r="I23" s="3"/>
      <c r="J23" s="3"/>
      <c r="L23" s="40"/>
    </row>
    <row r="24" spans="1:12" ht="15" customHeight="1" outlineLevel="1" x14ac:dyDescent="0.25">
      <c r="A24" s="24"/>
      <c r="B24" s="26"/>
      <c r="C24" s="11"/>
      <c r="D24" s="11"/>
      <c r="E24" s="11"/>
      <c r="F24" s="11"/>
      <c r="G24" s="11"/>
      <c r="H24" s="11"/>
      <c r="L24" s="40"/>
    </row>
    <row r="25" spans="1:12" ht="5.0999999999999996" customHeight="1" outlineLevel="1" x14ac:dyDescent="0.25">
      <c r="B25" s="27"/>
      <c r="C25" s="18"/>
      <c r="D25" s="18"/>
      <c r="E25" s="18"/>
      <c r="F25" s="18"/>
      <c r="G25" s="38"/>
      <c r="H25" s="18"/>
      <c r="I25" s="9"/>
      <c r="J25" s="9"/>
      <c r="K25" s="9"/>
      <c r="L25" s="41"/>
    </row>
    <row r="26" spans="1:12" ht="15" customHeight="1" outlineLevel="1" x14ac:dyDescent="0.25">
      <c r="B26" s="17"/>
      <c r="C26" s="12" t="s">
        <v>71</v>
      </c>
      <c r="D26" s="12"/>
      <c r="E26" s="12"/>
      <c r="F26" s="12"/>
      <c r="G26" s="199">
        <v>0</v>
      </c>
      <c r="I26" s="13"/>
      <c r="J26" s="13"/>
      <c r="K26" s="16"/>
      <c r="L26" s="46"/>
    </row>
    <row r="27" spans="1:12" ht="15" customHeight="1" outlineLevel="1" x14ac:dyDescent="0.25">
      <c r="B27" s="227"/>
      <c r="C27" s="228" t="s">
        <v>128</v>
      </c>
      <c r="D27" s="13"/>
      <c r="E27" s="13"/>
      <c r="F27" s="13"/>
      <c r="G27" s="23" t="s">
        <v>129</v>
      </c>
      <c r="I27" s="13"/>
      <c r="J27" s="13"/>
      <c r="K27" s="44">
        <f>H$23*G26</f>
        <v>0</v>
      </c>
      <c r="L27" s="46"/>
    </row>
    <row r="28" spans="1:12" ht="5.0999999999999996" customHeight="1" outlineLevel="1" x14ac:dyDescent="0.25">
      <c r="B28" s="229"/>
      <c r="C28" s="14"/>
      <c r="D28" s="14"/>
      <c r="E28" s="14"/>
      <c r="F28" s="14"/>
      <c r="G28" s="37"/>
      <c r="H28" s="21"/>
      <c r="I28" s="14"/>
      <c r="J28" s="14"/>
      <c r="K28" s="15"/>
      <c r="L28" s="47"/>
    </row>
    <row r="29" spans="1:12" ht="5.0999999999999996" customHeight="1" outlineLevel="1" x14ac:dyDescent="0.25">
      <c r="B29" s="230"/>
      <c r="C29" s="18"/>
      <c r="D29" s="18"/>
      <c r="E29" s="18"/>
      <c r="F29" s="18"/>
      <c r="G29" s="38"/>
      <c r="H29" s="18"/>
      <c r="I29" s="9"/>
      <c r="J29" s="9"/>
      <c r="K29" s="9"/>
      <c r="L29" s="41"/>
    </row>
    <row r="30" spans="1:12" ht="15" customHeight="1" outlineLevel="1" x14ac:dyDescent="0.25">
      <c r="B30" s="227"/>
      <c r="C30" s="12" t="s">
        <v>72</v>
      </c>
      <c r="D30" s="12"/>
      <c r="E30" s="12"/>
      <c r="F30" s="12"/>
      <c r="G30" s="199">
        <v>0</v>
      </c>
      <c r="I30" s="13"/>
      <c r="J30" s="13"/>
      <c r="K30" s="13"/>
      <c r="L30" s="45"/>
    </row>
    <row r="31" spans="1:12" ht="15" customHeight="1" outlineLevel="1" x14ac:dyDescent="0.25">
      <c r="B31" s="227"/>
      <c r="C31" s="228" t="s">
        <v>128</v>
      </c>
      <c r="D31" s="160"/>
      <c r="E31" s="13"/>
      <c r="F31" s="13"/>
      <c r="G31" s="23" t="s">
        <v>130</v>
      </c>
      <c r="H31" s="11"/>
      <c r="I31" s="13"/>
      <c r="J31" s="13"/>
      <c r="K31" s="44">
        <f>H$23*G30</f>
        <v>0</v>
      </c>
      <c r="L31" s="46"/>
    </row>
    <row r="32" spans="1:12" ht="5.0999999999999996" customHeight="1" outlineLevel="1" x14ac:dyDescent="0.25">
      <c r="B32" s="28"/>
      <c r="C32" s="14"/>
      <c r="D32" s="14"/>
      <c r="E32" s="14"/>
      <c r="F32" s="14"/>
      <c r="G32" s="37"/>
      <c r="H32" s="21"/>
      <c r="I32" s="14"/>
      <c r="J32" s="14"/>
      <c r="K32" s="15"/>
      <c r="L32" s="47"/>
    </row>
    <row r="33" spans="2:12" ht="5.0999999999999996" customHeight="1" outlineLevel="1" x14ac:dyDescent="0.25">
      <c r="B33" s="27"/>
      <c r="C33" s="18"/>
      <c r="D33" s="18"/>
      <c r="E33" s="18"/>
      <c r="F33" s="18"/>
      <c r="G33" s="38"/>
      <c r="H33" s="18"/>
      <c r="I33" s="9"/>
      <c r="J33" s="9"/>
      <c r="K33" s="9"/>
      <c r="L33" s="41"/>
    </row>
    <row r="34" spans="2:12" ht="15" customHeight="1" outlineLevel="1" x14ac:dyDescent="0.25">
      <c r="B34" s="17"/>
      <c r="C34" s="12" t="s">
        <v>73</v>
      </c>
      <c r="D34" s="12"/>
      <c r="E34" s="12"/>
      <c r="F34" s="12"/>
      <c r="G34" s="199">
        <f>25%+10%+4%</f>
        <v>0.38999999999999996</v>
      </c>
      <c r="H34" s="11"/>
      <c r="I34" s="13"/>
      <c r="J34" s="13"/>
      <c r="K34" s="16"/>
      <c r="L34" s="46"/>
    </row>
    <row r="35" spans="2:12" ht="15" customHeight="1" outlineLevel="1" x14ac:dyDescent="0.25">
      <c r="B35" s="17"/>
      <c r="C35" s="134" t="s">
        <v>18</v>
      </c>
      <c r="D35" s="134"/>
      <c r="E35" s="134"/>
      <c r="F35" s="134"/>
      <c r="G35" s="36"/>
      <c r="H35" s="11"/>
      <c r="I35" s="13"/>
      <c r="J35" s="13"/>
      <c r="K35" s="44">
        <f>H$23*G34</f>
        <v>74140.957799999989</v>
      </c>
      <c r="L35" s="46"/>
    </row>
    <row r="36" spans="2:12" ht="5.0999999999999996" customHeight="1" outlineLevel="1" x14ac:dyDescent="0.25">
      <c r="B36" s="28"/>
      <c r="C36" s="14"/>
      <c r="D36" s="14"/>
      <c r="E36" s="14"/>
      <c r="F36" s="14"/>
      <c r="G36" s="37"/>
      <c r="H36" s="21"/>
      <c r="I36" s="14"/>
      <c r="J36" s="14"/>
      <c r="K36" s="15"/>
      <c r="L36" s="47"/>
    </row>
    <row r="37" spans="2:12" ht="5.0999999999999996" customHeight="1" outlineLevel="1" x14ac:dyDescent="0.25">
      <c r="B37" s="27"/>
      <c r="C37" s="18"/>
      <c r="D37" s="18"/>
      <c r="E37" s="18"/>
      <c r="F37" s="18"/>
      <c r="G37" s="38"/>
      <c r="H37" s="18"/>
      <c r="I37" s="9"/>
      <c r="J37" s="9"/>
      <c r="K37" s="9"/>
      <c r="L37" s="41"/>
    </row>
    <row r="38" spans="2:12" ht="15" customHeight="1" outlineLevel="1" x14ac:dyDescent="0.25">
      <c r="B38" s="17"/>
      <c r="C38" s="12" t="s">
        <v>74</v>
      </c>
      <c r="D38" s="12"/>
      <c r="E38" s="12"/>
      <c r="F38" s="12"/>
      <c r="G38" s="199">
        <f>32%+2%</f>
        <v>0.34</v>
      </c>
      <c r="H38" s="19"/>
      <c r="I38" s="13"/>
      <c r="J38" s="13"/>
      <c r="K38" s="13"/>
      <c r="L38" s="45"/>
    </row>
    <row r="39" spans="2:12" ht="15" customHeight="1" outlineLevel="1" x14ac:dyDescent="0.25">
      <c r="B39" s="17"/>
      <c r="C39" s="134" t="s">
        <v>19</v>
      </c>
      <c r="D39" s="134"/>
      <c r="E39" s="134"/>
      <c r="F39" s="134"/>
      <c r="G39" s="35"/>
      <c r="H39" s="11"/>
      <c r="I39" s="13"/>
      <c r="J39" s="13"/>
      <c r="K39" s="44">
        <f>H$23*G38</f>
        <v>64635.7068</v>
      </c>
      <c r="L39" s="46"/>
    </row>
    <row r="40" spans="2:12" ht="5.0999999999999996" customHeight="1" outlineLevel="1" x14ac:dyDescent="0.25">
      <c r="B40" s="28"/>
      <c r="C40" s="14"/>
      <c r="D40" s="14"/>
      <c r="E40" s="14"/>
      <c r="F40" s="14"/>
      <c r="G40" s="20"/>
      <c r="H40" s="21"/>
      <c r="I40" s="14"/>
      <c r="J40" s="14"/>
      <c r="K40" s="15"/>
      <c r="L40" s="47"/>
    </row>
    <row r="41" spans="2:12" ht="8.1" customHeight="1" outlineLevel="1" thickBot="1" x14ac:dyDescent="0.3">
      <c r="B41" s="29"/>
      <c r="C41" s="11"/>
      <c r="D41" s="11"/>
      <c r="E41" s="11"/>
      <c r="F41" s="11"/>
      <c r="G41" s="35"/>
      <c r="H41" s="11"/>
      <c r="I41" s="13"/>
      <c r="J41" s="13"/>
      <c r="K41" s="16"/>
      <c r="L41" s="46"/>
    </row>
    <row r="42" spans="2:12" ht="20.100000000000001" customHeight="1" outlineLevel="1" thickBot="1" x14ac:dyDescent="0.3">
      <c r="B42" s="212"/>
      <c r="C42" s="213" t="s">
        <v>80</v>
      </c>
      <c r="D42" s="213"/>
      <c r="E42" s="213"/>
      <c r="F42" s="213"/>
      <c r="G42" s="214">
        <f>SUM(G26:G40)</f>
        <v>0.73</v>
      </c>
      <c r="H42" s="215"/>
      <c r="I42" s="244" t="s">
        <v>3</v>
      </c>
      <c r="J42" s="245"/>
      <c r="K42" s="43">
        <f>SUM(K26:K40)</f>
        <v>138776.66459999999</v>
      </c>
      <c r="L42" s="48"/>
    </row>
    <row r="43" spans="2:12" ht="7.95" customHeight="1" outlineLevel="1" x14ac:dyDescent="0.25">
      <c r="B43" s="193"/>
      <c r="C43" s="194"/>
      <c r="D43" s="194"/>
      <c r="E43" s="194"/>
      <c r="F43" s="194"/>
      <c r="G43" s="195"/>
      <c r="H43" s="193"/>
      <c r="I43" s="193"/>
      <c r="J43" s="193"/>
      <c r="K43" s="191"/>
      <c r="L43" s="192"/>
    </row>
    <row r="44" spans="2:12" s="1" customFormat="1" ht="20.100000000000001" customHeight="1" x14ac:dyDescent="0.3">
      <c r="B44" s="135" t="s">
        <v>95</v>
      </c>
      <c r="C44" s="144" t="s">
        <v>108</v>
      </c>
      <c r="D44" s="144"/>
      <c r="E44" s="144"/>
      <c r="F44" s="144"/>
      <c r="G44" s="140"/>
      <c r="H44" s="141"/>
      <c r="I44" s="141"/>
      <c r="J44" s="141"/>
      <c r="K44" s="141"/>
      <c r="L44" s="142"/>
    </row>
    <row r="45" spans="2:12" s="1" customFormat="1" ht="9" customHeight="1" x14ac:dyDescent="0.25">
      <c r="B45" s="5"/>
      <c r="C45" s="2"/>
      <c r="D45" s="2"/>
      <c r="E45" s="2"/>
      <c r="F45" s="2"/>
      <c r="G45" s="2"/>
      <c r="H45" s="2"/>
      <c r="I45" s="2"/>
      <c r="J45" s="2"/>
      <c r="K45" s="32"/>
      <c r="L45" s="33"/>
    </row>
    <row r="46" spans="2:12" s="1" customFormat="1" ht="15" customHeight="1" x14ac:dyDescent="0.25">
      <c r="B46" s="5"/>
      <c r="C46" s="3" t="s">
        <v>118</v>
      </c>
      <c r="D46" s="2"/>
      <c r="E46" s="2"/>
      <c r="F46" s="2"/>
      <c r="G46" s="2"/>
      <c r="H46" s="2"/>
      <c r="I46" s="2"/>
      <c r="J46" s="2"/>
      <c r="K46" s="162"/>
      <c r="L46" s="163"/>
    </row>
    <row r="47" spans="2:12" s="1" customFormat="1" ht="4.95" customHeight="1" x14ac:dyDescent="0.25">
      <c r="B47" s="5"/>
      <c r="C47" s="2"/>
      <c r="D47" s="2"/>
      <c r="E47" s="2"/>
      <c r="F47" s="2"/>
      <c r="G47" s="2"/>
      <c r="H47" s="2"/>
      <c r="I47" s="2"/>
      <c r="J47" s="2"/>
      <c r="K47" s="162"/>
      <c r="L47" s="163"/>
    </row>
    <row r="48" spans="2:12" s="1" customFormat="1" ht="15" customHeight="1" x14ac:dyDescent="0.25">
      <c r="B48" s="5"/>
      <c r="C48" s="2" t="s">
        <v>109</v>
      </c>
      <c r="D48" s="2"/>
      <c r="E48" s="2"/>
      <c r="F48" s="216">
        <f>H57+H60</f>
        <v>0</v>
      </c>
      <c r="H48" s="217">
        <f>K42*F48</f>
        <v>0</v>
      </c>
      <c r="I48" s="2"/>
      <c r="J48" s="2"/>
      <c r="K48" s="162"/>
      <c r="L48" s="163"/>
    </row>
    <row r="49" spans="1:12" s="1" customFormat="1" ht="4.95" customHeight="1" x14ac:dyDescent="0.25">
      <c r="B49" s="5"/>
      <c r="C49" s="2"/>
      <c r="D49" s="2"/>
      <c r="E49" s="2"/>
      <c r="F49" s="2"/>
      <c r="G49" s="2"/>
      <c r="H49" s="2"/>
      <c r="I49" s="2"/>
      <c r="J49" s="2"/>
      <c r="K49" s="162"/>
      <c r="L49" s="163"/>
    </row>
    <row r="50" spans="1:12" s="1" customFormat="1" ht="15" customHeight="1" x14ac:dyDescent="0.25">
      <c r="B50" s="5"/>
      <c r="C50" s="266" t="s">
        <v>119</v>
      </c>
      <c r="D50" s="266"/>
      <c r="E50" s="266"/>
      <c r="F50" s="266"/>
      <c r="G50" s="266"/>
      <c r="H50" s="266"/>
      <c r="I50" s="2"/>
      <c r="J50" s="2"/>
      <c r="K50" s="162"/>
      <c r="L50" s="163"/>
    </row>
    <row r="51" spans="1:12" s="1" customFormat="1" ht="15" customHeight="1" x14ac:dyDescent="0.25">
      <c r="B51" s="5"/>
      <c r="C51" s="266"/>
      <c r="D51" s="266"/>
      <c r="E51" s="266"/>
      <c r="F51" s="266"/>
      <c r="G51" s="266"/>
      <c r="H51" s="266"/>
      <c r="I51" s="2"/>
      <c r="J51" s="2"/>
      <c r="K51" s="162"/>
      <c r="L51" s="163"/>
    </row>
    <row r="52" spans="1:12" s="1" customFormat="1" ht="4.95" customHeight="1" x14ac:dyDescent="0.25">
      <c r="B52" s="5"/>
      <c r="C52" s="2"/>
      <c r="D52" s="2"/>
      <c r="E52" s="2"/>
      <c r="F52" s="2"/>
      <c r="G52" s="2"/>
      <c r="H52" s="2"/>
      <c r="I52" s="2"/>
      <c r="J52" s="2"/>
      <c r="K52" s="162"/>
      <c r="L52" s="163"/>
    </row>
    <row r="53" spans="1:12" s="1" customFormat="1" ht="15" customHeight="1" x14ac:dyDescent="0.25">
      <c r="B53" s="5"/>
      <c r="C53" s="266" t="s">
        <v>110</v>
      </c>
      <c r="D53" s="266"/>
      <c r="E53" s="266"/>
      <c r="F53" s="266"/>
      <c r="G53" s="266"/>
      <c r="H53" s="266"/>
      <c r="I53" s="2"/>
      <c r="J53" s="2"/>
      <c r="K53" s="162"/>
      <c r="L53" s="163"/>
    </row>
    <row r="54" spans="1:12" s="1" customFormat="1" ht="15" customHeight="1" x14ac:dyDescent="0.25">
      <c r="B54" s="5"/>
      <c r="C54" s="266"/>
      <c r="D54" s="266"/>
      <c r="E54" s="266"/>
      <c r="F54" s="266"/>
      <c r="G54" s="266"/>
      <c r="H54" s="266"/>
      <c r="I54" s="2"/>
      <c r="J54" s="2"/>
      <c r="K54" s="162"/>
      <c r="L54" s="163"/>
    </row>
    <row r="55" spans="1:12" s="1" customFormat="1" ht="4.95" customHeight="1" x14ac:dyDescent="0.25">
      <c r="B55" s="5"/>
      <c r="C55" s="2"/>
      <c r="D55" s="2"/>
      <c r="E55" s="2"/>
      <c r="F55" s="2"/>
      <c r="G55" s="2"/>
      <c r="H55" s="2"/>
      <c r="I55" s="2"/>
      <c r="J55" s="2"/>
      <c r="K55" s="162"/>
      <c r="L55" s="163"/>
    </row>
    <row r="56" spans="1:12" s="1" customFormat="1" ht="15" customHeight="1" x14ac:dyDescent="0.25">
      <c r="B56" s="5"/>
      <c r="C56" s="267" t="s">
        <v>120</v>
      </c>
      <c r="D56" s="267"/>
      <c r="E56" s="267"/>
      <c r="F56" s="267"/>
      <c r="G56" s="2"/>
      <c r="H56" s="2"/>
      <c r="I56" s="2"/>
      <c r="J56" s="2"/>
      <c r="K56" s="162"/>
      <c r="L56" s="163"/>
    </row>
    <row r="57" spans="1:12" s="1" customFormat="1" ht="15" customHeight="1" x14ac:dyDescent="0.25">
      <c r="B57" s="5"/>
      <c r="C57" s="267"/>
      <c r="D57" s="267"/>
      <c r="E57" s="267"/>
      <c r="F57" s="267"/>
      <c r="G57" s="2"/>
      <c r="H57" s="165"/>
      <c r="I57" s="2"/>
      <c r="J57" s="2"/>
      <c r="K57" s="162"/>
      <c r="L57" s="163"/>
    </row>
    <row r="58" spans="1:12" s="1" customFormat="1" ht="4.95" customHeight="1" x14ac:dyDescent="0.25">
      <c r="B58" s="5"/>
      <c r="C58" s="2"/>
      <c r="D58" s="2"/>
      <c r="E58" s="2"/>
      <c r="F58" s="2"/>
      <c r="G58" s="2"/>
      <c r="H58" s="2"/>
      <c r="I58" s="2"/>
      <c r="J58" s="2"/>
      <c r="K58" s="162"/>
      <c r="L58" s="163"/>
    </row>
    <row r="59" spans="1:12" s="1" customFormat="1" ht="15" customHeight="1" x14ac:dyDescent="0.25">
      <c r="B59" s="5"/>
      <c r="C59" s="267" t="s">
        <v>111</v>
      </c>
      <c r="D59" s="267"/>
      <c r="E59" s="267"/>
      <c r="F59" s="267"/>
      <c r="G59" s="2"/>
      <c r="H59" s="2"/>
      <c r="I59" s="2"/>
      <c r="J59" s="2"/>
      <c r="K59" s="162"/>
      <c r="L59" s="163"/>
    </row>
    <row r="60" spans="1:12" s="1" customFormat="1" ht="15" customHeight="1" x14ac:dyDescent="0.25">
      <c r="A60" s="1" t="s">
        <v>112</v>
      </c>
      <c r="B60" s="5"/>
      <c r="C60" s="267"/>
      <c r="D60" s="267"/>
      <c r="E60" s="267"/>
      <c r="F60" s="267"/>
      <c r="G60" s="2"/>
      <c r="H60" s="165"/>
      <c r="I60" s="2"/>
      <c r="J60" s="2"/>
      <c r="K60" s="162"/>
      <c r="L60" s="163"/>
    </row>
    <row r="61" spans="1:12" ht="7.5" customHeight="1" thickBot="1" x14ac:dyDescent="0.3">
      <c r="B61" s="51"/>
      <c r="C61" s="3"/>
      <c r="D61" s="3"/>
      <c r="E61" s="3"/>
      <c r="F61" s="3"/>
      <c r="G61" s="3"/>
      <c r="H61" s="34"/>
      <c r="I61" s="34"/>
      <c r="K61" s="49"/>
      <c r="L61" s="42"/>
    </row>
    <row r="62" spans="1:12" ht="20.100000000000001" customHeight="1" thickBot="1" x14ac:dyDescent="0.3">
      <c r="B62" s="218"/>
      <c r="C62" s="219" t="s">
        <v>113</v>
      </c>
      <c r="D62" s="219"/>
      <c r="E62" s="219"/>
      <c r="F62" s="219"/>
      <c r="G62" s="219"/>
      <c r="H62" s="220"/>
      <c r="I62" s="268" t="s">
        <v>3</v>
      </c>
      <c r="J62" s="269"/>
      <c r="K62" s="43">
        <f>H48</f>
        <v>0</v>
      </c>
      <c r="L62" s="48"/>
    </row>
    <row r="63" spans="1:12" ht="7.95" customHeight="1" outlineLevel="1" thickBot="1" x14ac:dyDescent="0.3">
      <c r="B63" s="193"/>
      <c r="C63" s="194"/>
      <c r="D63" s="194"/>
      <c r="E63" s="194"/>
      <c r="F63" s="194"/>
      <c r="G63" s="195"/>
      <c r="H63" s="193"/>
      <c r="I63" s="193"/>
      <c r="J63" s="193"/>
      <c r="K63" s="191"/>
      <c r="L63" s="192"/>
    </row>
    <row r="64" spans="1:12" ht="20.100000000000001" customHeight="1" thickBot="1" x14ac:dyDescent="0.3">
      <c r="B64" s="145" t="s">
        <v>96</v>
      </c>
      <c r="C64" s="140" t="s">
        <v>114</v>
      </c>
      <c r="D64" s="140"/>
      <c r="E64" s="140"/>
      <c r="F64" s="140"/>
      <c r="G64" s="140"/>
      <c r="H64" s="143"/>
      <c r="I64" s="264" t="s">
        <v>3</v>
      </c>
      <c r="J64" s="265"/>
      <c r="K64" s="43">
        <f>K42+K62</f>
        <v>138776.66459999999</v>
      </c>
      <c r="L64" s="48"/>
    </row>
    <row r="65" spans="2:12" ht="7.5" customHeight="1" x14ac:dyDescent="0.25">
      <c r="B65" s="76"/>
      <c r="C65" s="3"/>
      <c r="D65" s="3"/>
      <c r="E65" s="3"/>
      <c r="F65" s="3"/>
      <c r="G65" s="3"/>
      <c r="L65" s="224"/>
    </row>
    <row r="66" spans="2:12" ht="7.95" customHeight="1" outlineLevel="1" x14ac:dyDescent="0.25">
      <c r="B66" s="221"/>
      <c r="C66" s="194"/>
      <c r="D66" s="194"/>
      <c r="E66" s="194"/>
      <c r="F66" s="194"/>
      <c r="G66" s="195"/>
      <c r="H66" s="193"/>
      <c r="I66" s="193"/>
      <c r="J66" s="193"/>
      <c r="K66" s="191"/>
      <c r="L66" s="222"/>
    </row>
    <row r="67" spans="2:12" s="1" customFormat="1" ht="20.100000000000001" customHeight="1" x14ac:dyDescent="0.3">
      <c r="B67" s="135" t="s">
        <v>97</v>
      </c>
      <c r="C67" s="144" t="s">
        <v>12</v>
      </c>
      <c r="D67" s="144"/>
      <c r="E67" s="144"/>
      <c r="F67" s="144"/>
      <c r="G67" s="140"/>
      <c r="H67" s="141"/>
      <c r="I67" s="141"/>
      <c r="J67" s="141"/>
      <c r="K67" s="141"/>
      <c r="L67" s="142"/>
    </row>
    <row r="68" spans="2:12" ht="5.0999999999999996" customHeight="1" x14ac:dyDescent="0.25">
      <c r="B68" s="208"/>
      <c r="C68" s="209"/>
      <c r="D68" s="209"/>
      <c r="E68" s="209"/>
      <c r="F68" s="209"/>
      <c r="G68" s="36"/>
      <c r="H68" s="11"/>
      <c r="I68" s="209"/>
      <c r="J68" s="209"/>
      <c r="K68" s="210"/>
      <c r="L68" s="46"/>
    </row>
    <row r="69" spans="2:12" ht="13.05" customHeight="1" x14ac:dyDescent="0.25">
      <c r="B69" s="5"/>
      <c r="C69" s="231" t="s">
        <v>127</v>
      </c>
      <c r="D69" s="23"/>
      <c r="E69" s="23"/>
      <c r="F69" s="23"/>
      <c r="G69" s="23"/>
      <c r="H69" s="23"/>
      <c r="K69" s="162"/>
      <c r="L69" s="163"/>
    </row>
    <row r="70" spans="2:12" ht="13.05" customHeight="1" x14ac:dyDescent="0.25">
      <c r="B70" s="5"/>
      <c r="C70" s="283" t="s">
        <v>136</v>
      </c>
      <c r="D70" s="283"/>
      <c r="E70" s="283"/>
      <c r="F70" s="283"/>
      <c r="G70" s="283"/>
      <c r="H70" s="283"/>
      <c r="I70" s="283"/>
      <c r="K70" s="162"/>
      <c r="L70" s="163"/>
    </row>
    <row r="71" spans="2:12" ht="15" customHeight="1" x14ac:dyDescent="0.25">
      <c r="B71" s="155"/>
      <c r="C71" s="283"/>
      <c r="D71" s="283"/>
      <c r="E71" s="283"/>
      <c r="F71" s="283"/>
      <c r="G71" s="283"/>
      <c r="H71" s="283"/>
      <c r="I71" s="283"/>
      <c r="J71" s="23"/>
      <c r="K71" s="30">
        <v>0</v>
      </c>
      <c r="L71" s="154"/>
    </row>
    <row r="72" spans="2:12" ht="4.95" customHeight="1" x14ac:dyDescent="0.25">
      <c r="B72" s="208"/>
      <c r="C72" s="209"/>
      <c r="D72" s="209"/>
      <c r="E72" s="209"/>
      <c r="F72" s="209"/>
      <c r="G72" s="36"/>
      <c r="H72" s="11"/>
      <c r="I72" s="209"/>
      <c r="J72" s="209"/>
      <c r="K72" s="210"/>
      <c r="L72" s="46"/>
    </row>
    <row r="73" spans="2:12" ht="5.0999999999999996" customHeight="1" x14ac:dyDescent="0.25">
      <c r="B73" s="27"/>
      <c r="C73" s="18"/>
      <c r="D73" s="18"/>
      <c r="E73" s="18"/>
      <c r="F73" s="18"/>
      <c r="G73" s="236"/>
      <c r="H73" s="18"/>
      <c r="I73" s="9"/>
      <c r="J73" s="9"/>
      <c r="K73" s="9"/>
      <c r="L73" s="41"/>
    </row>
    <row r="74" spans="2:12" ht="13.05" customHeight="1" x14ac:dyDescent="0.25">
      <c r="B74" s="5"/>
      <c r="C74" s="231" t="s">
        <v>127</v>
      </c>
      <c r="D74" s="23"/>
      <c r="E74" s="23"/>
      <c r="F74" s="23"/>
      <c r="G74" s="23"/>
      <c r="H74" s="23"/>
      <c r="K74" s="162"/>
      <c r="L74" s="163"/>
    </row>
    <row r="75" spans="2:12" ht="13.05" customHeight="1" x14ac:dyDescent="0.25">
      <c r="B75" s="5"/>
      <c r="C75" s="242" t="s">
        <v>137</v>
      </c>
      <c r="D75" s="242"/>
      <c r="E75" s="242"/>
      <c r="F75" s="242"/>
      <c r="G75" s="232" t="s">
        <v>81</v>
      </c>
      <c r="H75" s="233" t="s">
        <v>131</v>
      </c>
      <c r="K75" s="162"/>
      <c r="L75" s="163"/>
    </row>
    <row r="76" spans="2:12" ht="15" customHeight="1" x14ac:dyDescent="0.25">
      <c r="B76" s="155"/>
      <c r="C76" s="242"/>
      <c r="D76" s="242"/>
      <c r="E76" s="242"/>
      <c r="F76" s="242"/>
      <c r="G76" s="234">
        <v>20</v>
      </c>
      <c r="H76" s="30">
        <v>0</v>
      </c>
      <c r="I76" s="23" t="s">
        <v>132</v>
      </c>
      <c r="J76" s="23"/>
      <c r="K76" s="235">
        <f>G76*H76</f>
        <v>0</v>
      </c>
      <c r="L76" s="154"/>
    </row>
    <row r="77" spans="2:12" ht="5.0999999999999996" customHeight="1" x14ac:dyDescent="0.25">
      <c r="B77" s="208"/>
      <c r="C77" s="209"/>
      <c r="D77" s="209"/>
      <c r="E77" s="209"/>
      <c r="F77" s="209"/>
      <c r="G77" s="36"/>
      <c r="H77" s="11"/>
      <c r="I77" s="209"/>
      <c r="J77" s="209"/>
      <c r="K77" s="210"/>
      <c r="L77" s="46"/>
    </row>
    <row r="78" spans="2:12" ht="5.0999999999999996" customHeight="1" x14ac:dyDescent="0.25">
      <c r="B78" s="27"/>
      <c r="C78" s="18"/>
      <c r="D78" s="18"/>
      <c r="E78" s="18"/>
      <c r="F78" s="18"/>
      <c r="G78" s="236"/>
      <c r="H78" s="18"/>
      <c r="I78" s="9"/>
      <c r="J78" s="9"/>
      <c r="K78" s="9"/>
      <c r="L78" s="41"/>
    </row>
    <row r="79" spans="2:12" ht="13.05" customHeight="1" x14ac:dyDescent="0.25">
      <c r="B79" s="5"/>
      <c r="C79" s="231" t="s">
        <v>127</v>
      </c>
      <c r="D79" s="23"/>
      <c r="E79" s="23"/>
      <c r="F79" s="23"/>
      <c r="G79" s="23"/>
      <c r="H79" s="23"/>
      <c r="K79" s="162"/>
      <c r="L79" s="163"/>
    </row>
    <row r="80" spans="2:12" ht="13.05" customHeight="1" x14ac:dyDescent="0.25">
      <c r="B80" s="5"/>
      <c r="C80" s="242" t="s">
        <v>138</v>
      </c>
      <c r="D80" s="242"/>
      <c r="E80" s="242"/>
      <c r="F80" s="242"/>
      <c r="G80" s="232" t="s">
        <v>81</v>
      </c>
      <c r="H80" s="233" t="s">
        <v>131</v>
      </c>
      <c r="K80" s="162"/>
      <c r="L80" s="163"/>
    </row>
    <row r="81" spans="2:12" ht="15" customHeight="1" x14ac:dyDescent="0.25">
      <c r="B81" s="155"/>
      <c r="C81" s="242"/>
      <c r="D81" s="242"/>
      <c r="E81" s="242"/>
      <c r="F81" s="242"/>
      <c r="G81" s="234">
        <v>20</v>
      </c>
      <c r="H81" s="30">
        <v>0</v>
      </c>
      <c r="I81" s="23" t="s">
        <v>132</v>
      </c>
      <c r="J81" s="23"/>
      <c r="K81" s="235">
        <f>G81*H81</f>
        <v>0</v>
      </c>
      <c r="L81" s="154"/>
    </row>
    <row r="82" spans="2:12" ht="5.0999999999999996" customHeight="1" x14ac:dyDescent="0.25">
      <c r="B82" s="208"/>
      <c r="C82" s="209"/>
      <c r="D82" s="209"/>
      <c r="E82" s="209"/>
      <c r="F82" s="209"/>
      <c r="G82" s="36"/>
      <c r="H82" s="11"/>
      <c r="I82" s="209"/>
      <c r="J82" s="209"/>
      <c r="K82" s="210"/>
      <c r="L82" s="46"/>
    </row>
    <row r="83" spans="2:12" ht="5.0999999999999996" customHeight="1" x14ac:dyDescent="0.25">
      <c r="B83" s="27"/>
      <c r="C83" s="18"/>
      <c r="D83" s="18"/>
      <c r="E83" s="18"/>
      <c r="F83" s="18"/>
      <c r="G83" s="236"/>
      <c r="H83" s="18"/>
      <c r="I83" s="9"/>
      <c r="J83" s="9"/>
      <c r="K83" s="9"/>
      <c r="L83" s="41"/>
    </row>
    <row r="84" spans="2:12" s="1" customFormat="1" ht="13.05" customHeight="1" x14ac:dyDescent="0.25">
      <c r="B84" s="5"/>
      <c r="C84" s="231" t="s">
        <v>98</v>
      </c>
      <c r="D84" s="23"/>
      <c r="E84" s="23"/>
      <c r="F84" s="23"/>
      <c r="G84" s="36"/>
      <c r="H84" s="23"/>
      <c r="I84" s="2"/>
      <c r="J84" s="2"/>
      <c r="K84" s="162"/>
      <c r="L84" s="163"/>
    </row>
    <row r="85" spans="2:12" s="1" customFormat="1" ht="13.05" customHeight="1" x14ac:dyDescent="0.25">
      <c r="B85" s="156"/>
      <c r="C85" s="242" t="s">
        <v>121</v>
      </c>
      <c r="D85" s="242"/>
      <c r="E85" s="242"/>
      <c r="F85" s="242"/>
      <c r="G85" s="242"/>
      <c r="H85" s="242"/>
      <c r="I85" s="23"/>
      <c r="J85" s="23"/>
      <c r="K85" s="23"/>
      <c r="L85" s="154"/>
    </row>
    <row r="86" spans="2:12" s="1" customFormat="1" ht="13.05" customHeight="1" x14ac:dyDescent="0.25">
      <c r="B86" s="156"/>
      <c r="C86" s="242"/>
      <c r="D86" s="242"/>
      <c r="E86" s="242"/>
      <c r="F86" s="242"/>
      <c r="G86" s="242"/>
      <c r="H86" s="242"/>
      <c r="I86" s="23"/>
      <c r="J86" s="23"/>
      <c r="K86" s="23"/>
      <c r="L86" s="154"/>
    </row>
    <row r="87" spans="2:12" ht="15" customHeight="1" x14ac:dyDescent="0.25">
      <c r="B87" s="155"/>
      <c r="C87" s="242"/>
      <c r="D87" s="242"/>
      <c r="E87" s="242"/>
      <c r="F87" s="242"/>
      <c r="G87" s="242"/>
      <c r="H87" s="242"/>
      <c r="I87" s="23"/>
      <c r="J87" s="23"/>
      <c r="K87" s="30">
        <v>0</v>
      </c>
      <c r="L87" s="154"/>
    </row>
    <row r="88" spans="2:12" ht="4.8" customHeight="1" x14ac:dyDescent="0.25">
      <c r="B88" s="28"/>
      <c r="C88" s="21"/>
      <c r="D88" s="21"/>
      <c r="E88" s="21"/>
      <c r="F88" s="21"/>
      <c r="G88" s="237"/>
      <c r="H88" s="21"/>
      <c r="I88" s="14"/>
      <c r="J88" s="14"/>
      <c r="K88" s="15"/>
      <c r="L88" s="47"/>
    </row>
    <row r="89" spans="2:12" ht="5.0999999999999996" customHeight="1" x14ac:dyDescent="0.25">
      <c r="B89" s="208"/>
      <c r="C89" s="209"/>
      <c r="D89" s="209"/>
      <c r="E89" s="209"/>
      <c r="F89" s="209"/>
      <c r="G89" s="36"/>
      <c r="H89" s="11"/>
      <c r="I89" s="209"/>
      <c r="J89" s="209"/>
      <c r="K89" s="210"/>
      <c r="L89" s="46"/>
    </row>
    <row r="90" spans="2:12" ht="13.05" customHeight="1" x14ac:dyDescent="0.25">
      <c r="B90" s="5"/>
      <c r="C90" s="231" t="s">
        <v>104</v>
      </c>
      <c r="D90" s="23"/>
      <c r="E90" s="23"/>
      <c r="F90" s="23"/>
      <c r="G90" s="23"/>
      <c r="H90" s="23"/>
      <c r="K90" s="162"/>
      <c r="L90" s="163"/>
    </row>
    <row r="91" spans="2:12" ht="13.05" customHeight="1" x14ac:dyDescent="0.25">
      <c r="B91" s="156"/>
      <c r="C91" s="242" t="s">
        <v>133</v>
      </c>
      <c r="D91" s="242"/>
      <c r="E91" s="242"/>
      <c r="F91" s="242"/>
      <c r="G91" s="242"/>
      <c r="H91" s="242"/>
      <c r="I91" s="23"/>
      <c r="J91" s="23"/>
      <c r="K91" s="23"/>
      <c r="L91" s="154"/>
    </row>
    <row r="92" spans="2:12" ht="15" customHeight="1" x14ac:dyDescent="0.25">
      <c r="B92" s="155"/>
      <c r="C92" s="242"/>
      <c r="D92" s="242"/>
      <c r="E92" s="242"/>
      <c r="F92" s="242"/>
      <c r="G92" s="242"/>
      <c r="H92" s="242"/>
      <c r="I92" s="23"/>
      <c r="J92" s="23"/>
      <c r="K92" s="30">
        <v>0</v>
      </c>
      <c r="L92" s="154"/>
    </row>
    <row r="93" spans="2:12" ht="5.0999999999999996" customHeight="1" x14ac:dyDescent="0.25">
      <c r="B93" s="208"/>
      <c r="C93" s="209"/>
      <c r="D93" s="209"/>
      <c r="E93" s="209"/>
      <c r="F93" s="209"/>
      <c r="G93" s="36"/>
      <c r="H93" s="11"/>
      <c r="I93" s="209"/>
      <c r="J93" s="209"/>
      <c r="K93" s="210"/>
      <c r="L93" s="46"/>
    </row>
    <row r="94" spans="2:12" ht="5.0999999999999996" customHeight="1" x14ac:dyDescent="0.25">
      <c r="B94" s="27"/>
      <c r="C94" s="18"/>
      <c r="D94" s="18"/>
      <c r="E94" s="18"/>
      <c r="F94" s="18"/>
      <c r="G94" s="236"/>
      <c r="H94" s="18"/>
      <c r="I94" s="9"/>
      <c r="J94" s="9"/>
      <c r="K94" s="9"/>
      <c r="L94" s="41"/>
    </row>
    <row r="95" spans="2:12" ht="13.05" customHeight="1" x14ac:dyDescent="0.25">
      <c r="B95" s="26"/>
      <c r="C95" s="23" t="s">
        <v>99</v>
      </c>
      <c r="D95" s="23"/>
      <c r="E95" s="23"/>
      <c r="F95" s="23"/>
      <c r="G95" s="36"/>
      <c r="H95" s="23"/>
      <c r="L95" s="4"/>
    </row>
    <row r="96" spans="2:12" s="1" customFormat="1" ht="13.05" customHeight="1" x14ac:dyDescent="0.25">
      <c r="B96" s="156"/>
      <c r="C96" s="242" t="s">
        <v>100</v>
      </c>
      <c r="D96" s="242"/>
      <c r="E96" s="242"/>
      <c r="F96" s="242"/>
      <c r="G96" s="242"/>
      <c r="H96" s="242"/>
      <c r="I96" s="23"/>
      <c r="J96" s="23"/>
      <c r="K96" s="23"/>
      <c r="L96" s="154"/>
    </row>
    <row r="97" spans="2:13" s="190" customFormat="1" ht="15" customHeight="1" x14ac:dyDescent="0.35">
      <c r="B97" s="188"/>
      <c r="C97" s="242"/>
      <c r="D97" s="242"/>
      <c r="E97" s="242"/>
      <c r="F97" s="242"/>
      <c r="G97" s="242"/>
      <c r="H97" s="242"/>
      <c r="I97" s="238"/>
      <c r="J97" s="238"/>
      <c r="K97" s="30">
        <v>0</v>
      </c>
      <c r="L97" s="189"/>
    </row>
    <row r="98" spans="2:13" ht="5.0999999999999996" customHeight="1" thickBot="1" x14ac:dyDescent="0.3">
      <c r="B98" s="28"/>
      <c r="C98" s="14"/>
      <c r="D98" s="14"/>
      <c r="E98" s="14"/>
      <c r="F98" s="14"/>
      <c r="G98" s="37"/>
      <c r="H98" s="21"/>
      <c r="I98" s="14"/>
      <c r="J98" s="14"/>
      <c r="K98" s="15"/>
      <c r="L98" s="47"/>
    </row>
    <row r="99" spans="2:13" ht="20.100000000000001" customHeight="1" thickBot="1" x14ac:dyDescent="0.3">
      <c r="B99" s="145"/>
      <c r="C99" s="239" t="s">
        <v>90</v>
      </c>
      <c r="D99" s="239"/>
      <c r="E99" s="239"/>
      <c r="F99" s="239"/>
      <c r="G99" s="239"/>
      <c r="H99" s="240"/>
      <c r="I99" s="261" t="s">
        <v>3</v>
      </c>
      <c r="J99" s="262"/>
      <c r="K99" s="241">
        <f>SUM(K68:K98)</f>
        <v>0</v>
      </c>
      <c r="L99" s="48"/>
    </row>
    <row r="100" spans="2:13" ht="6" customHeight="1" outlineLevel="1" x14ac:dyDescent="0.25">
      <c r="B100" s="193"/>
      <c r="C100" s="194"/>
      <c r="D100" s="194"/>
      <c r="E100" s="194"/>
      <c r="F100" s="194"/>
      <c r="G100" s="195"/>
      <c r="H100" s="193"/>
      <c r="I100" s="193"/>
      <c r="J100" s="193"/>
      <c r="K100" s="191"/>
      <c r="L100" s="192"/>
    </row>
    <row r="101" spans="2:13" ht="6" customHeight="1" x14ac:dyDescent="0.3">
      <c r="B101" s="158"/>
      <c r="H101" s="6"/>
      <c r="I101" s="6"/>
      <c r="J101" s="6"/>
      <c r="L101" s="167"/>
      <c r="M101" s="31"/>
    </row>
    <row r="102" spans="2:13" s="1" customFormat="1" ht="20.100000000000001" customHeight="1" x14ac:dyDescent="0.3">
      <c r="B102" s="135" t="s">
        <v>115</v>
      </c>
      <c r="C102" s="144" t="s">
        <v>88</v>
      </c>
      <c r="D102" s="144"/>
      <c r="E102" s="144"/>
      <c r="F102" s="144"/>
      <c r="G102" s="140"/>
      <c r="H102" s="141"/>
      <c r="I102" s="141"/>
      <c r="J102" s="141"/>
      <c r="K102" s="141"/>
      <c r="L102" s="142"/>
    </row>
    <row r="103" spans="2:13" s="1" customFormat="1" ht="9" customHeight="1" x14ac:dyDescent="0.25">
      <c r="B103" s="5"/>
      <c r="C103" s="2"/>
      <c r="D103" s="2"/>
      <c r="E103" s="2"/>
      <c r="F103" s="2"/>
      <c r="G103" s="2"/>
      <c r="H103" s="2"/>
      <c r="I103" s="2"/>
      <c r="J103" s="2"/>
      <c r="K103" s="32"/>
      <c r="L103" s="33"/>
    </row>
    <row r="104" spans="2:13" s="1" customFormat="1" ht="15" customHeight="1" x14ac:dyDescent="0.25">
      <c r="B104" s="5"/>
      <c r="C104" s="2" t="s">
        <v>10</v>
      </c>
      <c r="D104" s="2"/>
      <c r="E104" s="2"/>
      <c r="F104" s="2"/>
      <c r="G104" s="2"/>
      <c r="H104" s="2"/>
      <c r="I104" s="2"/>
      <c r="J104" s="2"/>
      <c r="K104" s="162"/>
      <c r="L104" s="163"/>
    </row>
    <row r="105" spans="2:13" s="1" customFormat="1" ht="15" customHeight="1" x14ac:dyDescent="0.25">
      <c r="B105" s="5"/>
      <c r="C105" s="2"/>
      <c r="D105" s="2"/>
      <c r="E105" s="2"/>
      <c r="F105" s="2"/>
      <c r="G105" s="2"/>
      <c r="H105" s="2"/>
      <c r="I105" s="2"/>
      <c r="J105" s="2"/>
      <c r="K105" s="162"/>
      <c r="L105" s="163"/>
    </row>
    <row r="106" spans="2:13" s="1" customFormat="1" ht="15" customHeight="1" x14ac:dyDescent="0.25">
      <c r="B106" s="5"/>
      <c r="C106" s="2" t="s">
        <v>122</v>
      </c>
      <c r="D106" s="2"/>
      <c r="E106" s="2"/>
      <c r="F106" s="2" t="s">
        <v>81</v>
      </c>
      <c r="G106" s="164">
        <v>5</v>
      </c>
      <c r="H106" s="30">
        <v>0</v>
      </c>
      <c r="I106" s="2" t="s">
        <v>82</v>
      </c>
      <c r="J106" s="2"/>
      <c r="K106" s="225">
        <f>G106*H106</f>
        <v>0</v>
      </c>
      <c r="L106" s="163"/>
    </row>
    <row r="107" spans="2:13" s="1" customFormat="1" ht="5.0999999999999996" customHeight="1" x14ac:dyDescent="0.25">
      <c r="B107" s="5"/>
      <c r="C107" s="2"/>
      <c r="D107" s="2"/>
      <c r="E107" s="2"/>
      <c r="F107" s="2"/>
      <c r="G107" s="2"/>
      <c r="H107" s="2"/>
      <c r="I107" s="2"/>
      <c r="J107" s="2"/>
      <c r="K107" s="162"/>
      <c r="L107" s="163"/>
    </row>
    <row r="108" spans="2:13" s="1" customFormat="1" ht="15" customHeight="1" x14ac:dyDescent="0.25">
      <c r="B108" s="5"/>
      <c r="C108" s="2" t="s">
        <v>123</v>
      </c>
      <c r="D108" s="2"/>
      <c r="E108" s="2"/>
      <c r="F108" s="2" t="s">
        <v>81</v>
      </c>
      <c r="G108" s="164">
        <v>30</v>
      </c>
      <c r="H108" s="30">
        <v>0</v>
      </c>
      <c r="I108" s="2" t="s">
        <v>82</v>
      </c>
      <c r="J108" s="2"/>
      <c r="K108" s="225">
        <f>G108*H108</f>
        <v>0</v>
      </c>
      <c r="L108" s="163"/>
    </row>
    <row r="109" spans="2:13" s="1" customFormat="1" ht="5.0999999999999996" customHeight="1" x14ac:dyDescent="0.25">
      <c r="B109" s="5"/>
      <c r="C109" s="2"/>
      <c r="D109" s="2"/>
      <c r="E109" s="2"/>
      <c r="F109" s="2"/>
      <c r="G109" s="2"/>
      <c r="H109" s="2"/>
      <c r="I109" s="2"/>
      <c r="J109" s="2"/>
      <c r="K109" s="162"/>
      <c r="L109" s="163"/>
    </row>
    <row r="110" spans="2:13" s="1" customFormat="1" ht="15" customHeight="1" x14ac:dyDescent="0.25">
      <c r="B110" s="5"/>
      <c r="C110" s="2" t="s">
        <v>124</v>
      </c>
      <c r="D110" s="2"/>
      <c r="E110" s="2"/>
      <c r="F110" s="2" t="s">
        <v>81</v>
      </c>
      <c r="G110" s="164">
        <v>30</v>
      </c>
      <c r="H110" s="30">
        <v>0</v>
      </c>
      <c r="I110" s="2" t="s">
        <v>82</v>
      </c>
      <c r="J110" s="2"/>
      <c r="K110" s="225">
        <f>G110*H110</f>
        <v>0</v>
      </c>
      <c r="L110" s="163"/>
    </row>
    <row r="111" spans="2:13" s="1" customFormat="1" ht="5.0999999999999996" customHeight="1" x14ac:dyDescent="0.25">
      <c r="B111" s="5"/>
      <c r="C111" s="2"/>
      <c r="D111" s="2"/>
      <c r="E111" s="2"/>
      <c r="F111" s="2"/>
      <c r="G111" s="2"/>
      <c r="H111" s="2"/>
      <c r="I111" s="2"/>
      <c r="J111" s="2"/>
      <c r="K111" s="162"/>
      <c r="L111" s="163"/>
    </row>
    <row r="112" spans="2:13" s="1" customFormat="1" ht="15" customHeight="1" x14ac:dyDescent="0.25">
      <c r="B112" s="5"/>
      <c r="C112" s="2" t="s">
        <v>125</v>
      </c>
      <c r="D112" s="2"/>
      <c r="E112" s="2"/>
      <c r="F112" s="2" t="s">
        <v>81</v>
      </c>
      <c r="G112" s="164">
        <v>15</v>
      </c>
      <c r="H112" s="30">
        <v>0</v>
      </c>
      <c r="I112" s="2" t="s">
        <v>82</v>
      </c>
      <c r="J112" s="2"/>
      <c r="K112" s="225">
        <f>G112*H112</f>
        <v>0</v>
      </c>
      <c r="L112" s="163"/>
    </row>
    <row r="113" spans="2:13" s="1" customFormat="1" ht="5.0999999999999996" customHeight="1" x14ac:dyDescent="0.25">
      <c r="B113" s="5"/>
      <c r="C113" s="2"/>
      <c r="D113" s="2"/>
      <c r="E113" s="2"/>
      <c r="F113" s="2"/>
      <c r="G113" s="2"/>
      <c r="H113" s="2"/>
      <c r="I113" s="2"/>
      <c r="J113" s="2"/>
      <c r="K113" s="162"/>
      <c r="L113" s="163"/>
    </row>
    <row r="114" spans="2:13" s="1" customFormat="1" ht="15" customHeight="1" x14ac:dyDescent="0.25">
      <c r="B114" s="5"/>
      <c r="C114" s="2" t="s">
        <v>13</v>
      </c>
      <c r="D114" s="2"/>
      <c r="E114" s="2"/>
      <c r="F114" s="2" t="s">
        <v>81</v>
      </c>
      <c r="G114" s="164">
        <v>20</v>
      </c>
      <c r="H114" s="30">
        <v>0</v>
      </c>
      <c r="I114" s="2" t="s">
        <v>82</v>
      </c>
      <c r="J114" s="2"/>
      <c r="K114" s="225">
        <f>G114*H114</f>
        <v>0</v>
      </c>
      <c r="L114" s="163"/>
    </row>
    <row r="115" spans="2:13" ht="7.5" customHeight="1" thickBot="1" x14ac:dyDescent="0.3">
      <c r="B115" s="51"/>
      <c r="C115" s="3"/>
      <c r="D115" s="3"/>
      <c r="E115" s="3"/>
      <c r="F115" s="3"/>
      <c r="G115" s="3"/>
      <c r="H115" s="34"/>
      <c r="I115" s="34"/>
      <c r="K115" s="49"/>
      <c r="L115" s="42"/>
    </row>
    <row r="116" spans="2:13" ht="20.100000000000001" customHeight="1" thickBot="1" x14ac:dyDescent="0.3">
      <c r="B116" s="145"/>
      <c r="C116" s="140" t="s">
        <v>91</v>
      </c>
      <c r="D116" s="140"/>
      <c r="E116" s="140"/>
      <c r="F116" s="140"/>
      <c r="G116" s="140"/>
      <c r="H116" s="143"/>
      <c r="I116" s="264" t="s">
        <v>3</v>
      </c>
      <c r="J116" s="265"/>
      <c r="K116" s="43">
        <f>SUM(K105:K115)</f>
        <v>0</v>
      </c>
      <c r="L116" s="48"/>
    </row>
    <row r="117" spans="2:13" ht="6" customHeight="1" x14ac:dyDescent="0.25">
      <c r="B117" s="158"/>
      <c r="C117" s="194"/>
      <c r="D117" s="196"/>
      <c r="E117" s="194"/>
      <c r="F117" s="194"/>
      <c r="G117" s="194"/>
      <c r="H117" s="198"/>
      <c r="I117" s="193"/>
      <c r="J117" s="193"/>
      <c r="K117" s="197"/>
      <c r="L117" s="192"/>
    </row>
    <row r="118" spans="2:13" ht="6" customHeight="1" x14ac:dyDescent="0.3">
      <c r="B118" s="158"/>
      <c r="H118" s="6"/>
      <c r="I118" s="6"/>
      <c r="J118" s="6"/>
      <c r="L118" s="167"/>
      <c r="M118" s="31"/>
    </row>
    <row r="119" spans="2:13" s="1" customFormat="1" ht="20.100000000000001" customHeight="1" x14ac:dyDescent="0.3">
      <c r="B119" s="135" t="s">
        <v>116</v>
      </c>
      <c r="C119" s="136" t="s">
        <v>83</v>
      </c>
      <c r="D119" s="136"/>
      <c r="E119" s="136"/>
      <c r="F119" s="136"/>
      <c r="G119" s="137"/>
      <c r="H119" s="138"/>
      <c r="I119" s="138"/>
      <c r="J119" s="138"/>
      <c r="K119" s="138"/>
      <c r="L119" s="139"/>
    </row>
    <row r="120" spans="2:13" s="1" customFormat="1" ht="9" customHeight="1" x14ac:dyDescent="0.25">
      <c r="B120" s="173"/>
      <c r="C120" s="2"/>
      <c r="D120" s="2"/>
      <c r="E120" s="2"/>
      <c r="F120" s="2"/>
      <c r="G120" s="2"/>
      <c r="H120" s="2"/>
      <c r="I120" s="2"/>
      <c r="J120" s="2"/>
      <c r="K120" s="32"/>
      <c r="L120" s="33"/>
    </row>
    <row r="121" spans="2:13" ht="15" customHeight="1" x14ac:dyDescent="0.25">
      <c r="B121" s="17"/>
      <c r="C121" s="160" t="str">
        <f>B64&amp;" "&amp;C64&amp;""</f>
        <v>D Summe Honorar: Grundleistungen inkl. UBZ und mzvB</v>
      </c>
      <c r="D121" s="13"/>
      <c r="E121" s="13"/>
      <c r="F121" s="13"/>
      <c r="G121" s="36"/>
      <c r="H121" s="11"/>
      <c r="I121" s="13"/>
      <c r="J121" s="13"/>
      <c r="K121" s="44">
        <f>K64</f>
        <v>138776.66459999999</v>
      </c>
      <c r="L121" s="163"/>
    </row>
    <row r="122" spans="2:13" s="1" customFormat="1" ht="9" customHeight="1" x14ac:dyDescent="0.25">
      <c r="B122" s="5"/>
      <c r="C122" s="2"/>
      <c r="D122" s="2"/>
      <c r="E122" s="2"/>
      <c r="F122" s="2"/>
      <c r="G122" s="2"/>
      <c r="H122" s="2"/>
      <c r="I122" s="2"/>
      <c r="J122" s="2"/>
      <c r="K122" s="32"/>
      <c r="L122" s="163"/>
    </row>
    <row r="123" spans="2:13" ht="15" customHeight="1" x14ac:dyDescent="0.25">
      <c r="B123" s="17"/>
      <c r="C123" s="160" t="str">
        <f>B67&amp;" "&amp;C99&amp;""</f>
        <v>E Summe Honorar: Besondere Leistungen (werden bei Bedarf beauftragt)</v>
      </c>
      <c r="D123" s="13"/>
      <c r="E123" s="13"/>
      <c r="F123" s="13"/>
      <c r="G123" s="36"/>
      <c r="H123" s="11"/>
      <c r="I123" s="13"/>
      <c r="J123" s="13"/>
      <c r="K123" s="44">
        <f>K99</f>
        <v>0</v>
      </c>
      <c r="L123" s="163"/>
    </row>
    <row r="124" spans="2:13" s="1" customFormat="1" ht="9" customHeight="1" x14ac:dyDescent="0.25">
      <c r="B124" s="5"/>
      <c r="C124" s="2"/>
      <c r="D124" s="2"/>
      <c r="E124" s="2"/>
      <c r="F124" s="2"/>
      <c r="G124" s="2"/>
      <c r="H124" s="2"/>
      <c r="I124" s="2"/>
      <c r="J124" s="2"/>
      <c r="K124" s="32"/>
      <c r="L124" s="163"/>
    </row>
    <row r="125" spans="2:13" ht="15" customHeight="1" x14ac:dyDescent="0.25">
      <c r="B125" s="17"/>
      <c r="C125" s="160" t="str">
        <f>B102&amp;" "&amp;C116&amp;""</f>
        <v>F Summe Honorar: Zeithonorar (wird bei Bedarf beauftragt)</v>
      </c>
      <c r="D125" s="13"/>
      <c r="E125" s="13"/>
      <c r="F125" s="13"/>
      <c r="G125" s="36"/>
      <c r="H125" s="11"/>
      <c r="I125" s="13"/>
      <c r="J125" s="13"/>
      <c r="K125" s="44">
        <f>K116</f>
        <v>0</v>
      </c>
      <c r="L125" s="46"/>
    </row>
    <row r="126" spans="2:13" ht="9" customHeight="1" thickBot="1" x14ac:dyDescent="0.3">
      <c r="B126" s="178"/>
      <c r="C126" s="160"/>
      <c r="D126" s="13"/>
      <c r="E126" s="13"/>
      <c r="F126" s="13"/>
      <c r="G126" s="36"/>
      <c r="H126" s="11"/>
      <c r="I126" s="13"/>
      <c r="J126" s="13"/>
      <c r="K126" s="44"/>
      <c r="L126" s="177"/>
    </row>
    <row r="127" spans="2:13" ht="20.100000000000001" customHeight="1" thickBot="1" x14ac:dyDescent="0.3">
      <c r="B127" s="145"/>
      <c r="C127" s="140" t="s">
        <v>5</v>
      </c>
      <c r="D127" s="140"/>
      <c r="E127" s="140"/>
      <c r="F127" s="140"/>
      <c r="G127" s="140"/>
      <c r="H127" s="143"/>
      <c r="I127" s="264" t="s">
        <v>3</v>
      </c>
      <c r="J127" s="265"/>
      <c r="K127" s="43">
        <f>SUM(K120:K126)</f>
        <v>138776.66459999999</v>
      </c>
      <c r="L127" s="48"/>
    </row>
    <row r="128" spans="2:13" s="1" customFormat="1" ht="9" customHeight="1" x14ac:dyDescent="0.25">
      <c r="B128" s="5"/>
      <c r="C128" s="2"/>
      <c r="D128" s="2"/>
      <c r="E128" s="2"/>
      <c r="F128" s="2"/>
      <c r="G128" s="2"/>
      <c r="H128" s="2"/>
      <c r="I128" s="2"/>
      <c r="J128" s="2"/>
      <c r="K128" s="32"/>
      <c r="L128" s="176"/>
    </row>
    <row r="129" spans="2:13" s="1" customFormat="1" ht="15" customHeight="1" x14ac:dyDescent="0.25">
      <c r="B129" s="5"/>
      <c r="C129" s="3" t="s">
        <v>0</v>
      </c>
      <c r="D129" s="2"/>
      <c r="E129" s="2"/>
      <c r="F129" s="2"/>
      <c r="G129" s="2"/>
      <c r="H129" s="2"/>
      <c r="I129" s="2"/>
      <c r="J129" s="2"/>
      <c r="K129" s="162"/>
      <c r="L129" s="163"/>
    </row>
    <row r="130" spans="2:13" s="1" customFormat="1" ht="15" customHeight="1" x14ac:dyDescent="0.25">
      <c r="B130" s="5"/>
      <c r="C130" s="2" t="s">
        <v>1</v>
      </c>
      <c r="D130" s="2"/>
      <c r="E130" s="2"/>
      <c r="F130" s="2"/>
      <c r="G130" s="164"/>
      <c r="H130" s="165">
        <v>0</v>
      </c>
      <c r="I130" s="2"/>
      <c r="J130" s="2"/>
      <c r="K130" s="166">
        <f>H130*K127</f>
        <v>0</v>
      </c>
      <c r="L130" s="163"/>
    </row>
    <row r="131" spans="2:13" s="1" customFormat="1" ht="9" customHeight="1" thickBot="1" x14ac:dyDescent="0.3">
      <c r="B131" s="5"/>
      <c r="C131" s="2"/>
      <c r="D131" s="2"/>
      <c r="E131" s="2"/>
      <c r="F131" s="2"/>
      <c r="G131" s="2"/>
      <c r="H131" s="2"/>
      <c r="I131" s="2"/>
      <c r="J131" s="2"/>
      <c r="K131" s="162"/>
      <c r="L131" s="163"/>
    </row>
    <row r="132" spans="2:13" ht="20.100000000000001" customHeight="1" thickBot="1" x14ac:dyDescent="0.3">
      <c r="B132" s="145"/>
      <c r="C132" s="140" t="s">
        <v>4</v>
      </c>
      <c r="D132" s="140"/>
      <c r="E132" s="140"/>
      <c r="F132" s="140"/>
      <c r="G132" s="140"/>
      <c r="H132" s="143"/>
      <c r="I132" s="264" t="s">
        <v>3</v>
      </c>
      <c r="J132" s="265"/>
      <c r="K132" s="43">
        <f>K127+K130</f>
        <v>138776.66459999999</v>
      </c>
      <c r="L132" s="48"/>
    </row>
    <row r="133" spans="2:13" ht="9.9" customHeight="1" x14ac:dyDescent="0.3">
      <c r="B133" s="179"/>
      <c r="H133" s="6"/>
      <c r="I133" s="6"/>
      <c r="J133" s="6"/>
      <c r="L133" s="180"/>
      <c r="M133" s="181"/>
    </row>
    <row r="134" spans="2:13" s="1" customFormat="1" ht="15" customHeight="1" x14ac:dyDescent="0.25">
      <c r="B134" s="5"/>
      <c r="C134" s="3" t="s">
        <v>87</v>
      </c>
      <c r="D134" s="2"/>
      <c r="E134" s="2"/>
      <c r="F134" s="2"/>
      <c r="G134" s="164"/>
      <c r="H134" s="172">
        <v>0.19</v>
      </c>
      <c r="I134" s="2"/>
      <c r="J134" s="2"/>
      <c r="K134" s="166">
        <f>H134*K132</f>
        <v>26367.566273999997</v>
      </c>
      <c r="L134" s="163"/>
    </row>
    <row r="135" spans="2:13" s="1" customFormat="1" ht="9" customHeight="1" thickBot="1" x14ac:dyDescent="0.3">
      <c r="B135" s="5"/>
      <c r="C135" s="2"/>
      <c r="D135" s="2"/>
      <c r="E135" s="2"/>
      <c r="F135" s="2"/>
      <c r="G135" s="2"/>
      <c r="H135" s="2"/>
      <c r="I135" s="2"/>
      <c r="J135" s="2"/>
      <c r="K135" s="162"/>
      <c r="L135" s="163"/>
    </row>
    <row r="136" spans="2:13" ht="20.100000000000001" customHeight="1" thickBot="1" x14ac:dyDescent="0.3">
      <c r="B136" s="145"/>
      <c r="C136" s="140" t="s">
        <v>84</v>
      </c>
      <c r="D136" s="140"/>
      <c r="E136" s="140"/>
      <c r="F136" s="140"/>
      <c r="G136" s="140"/>
      <c r="H136" s="143"/>
      <c r="I136" s="264" t="s">
        <v>103</v>
      </c>
      <c r="J136" s="265"/>
      <c r="K136" s="43">
        <f>K132+K134</f>
        <v>165144.230874</v>
      </c>
      <c r="L136" s="48"/>
    </row>
    <row r="137" spans="2:13" ht="9.9" customHeight="1" thickBot="1" x14ac:dyDescent="0.35">
      <c r="B137" s="158"/>
      <c r="H137" s="6"/>
      <c r="I137" s="6"/>
      <c r="J137" s="6"/>
      <c r="L137" s="167"/>
      <c r="M137" s="31"/>
    </row>
    <row r="138" spans="2:13" ht="20.100000000000001" customHeight="1" thickBot="1" x14ac:dyDescent="0.3">
      <c r="B138" s="146"/>
      <c r="C138" s="271" t="s">
        <v>8</v>
      </c>
      <c r="D138" s="271"/>
      <c r="E138" s="271"/>
      <c r="F138" s="271"/>
      <c r="G138" s="271"/>
      <c r="H138" s="271"/>
      <c r="I138" s="272" t="s">
        <v>103</v>
      </c>
      <c r="J138" s="273"/>
      <c r="K138" s="200">
        <f>K136</f>
        <v>165144.230874</v>
      </c>
      <c r="L138" s="201"/>
    </row>
    <row r="139" spans="2:13" ht="8.1" customHeight="1" x14ac:dyDescent="0.25">
      <c r="B139" s="185"/>
      <c r="C139" s="183"/>
      <c r="D139" s="183"/>
      <c r="E139" s="183"/>
      <c r="F139" s="183"/>
      <c r="G139" s="183"/>
      <c r="K139" s="7"/>
      <c r="L139" s="162"/>
      <c r="M139" s="6"/>
    </row>
    <row r="140" spans="2:13" ht="65.099999999999994" customHeight="1" x14ac:dyDescent="0.25">
      <c r="B140" s="186"/>
      <c r="C140" s="184"/>
      <c r="D140" s="184"/>
      <c r="E140" s="184"/>
      <c r="F140" s="184"/>
      <c r="G140" s="184"/>
      <c r="H140" s="184"/>
      <c r="I140" s="184"/>
      <c r="J140" s="184"/>
      <c r="K140" s="184"/>
      <c r="L140" s="187"/>
    </row>
    <row r="141" spans="2:13" ht="15" customHeight="1" x14ac:dyDescent="0.25">
      <c r="C141" s="270"/>
      <c r="D141" s="270"/>
      <c r="E141" s="270"/>
      <c r="F141" s="270"/>
      <c r="H141" s="263"/>
      <c r="I141" s="263"/>
      <c r="J141" s="263"/>
      <c r="K141" s="263"/>
    </row>
    <row r="142" spans="2:13" x14ac:dyDescent="0.25">
      <c r="C142" s="2" t="s">
        <v>2</v>
      </c>
      <c r="H142" s="2" t="s">
        <v>85</v>
      </c>
    </row>
    <row r="143" spans="2:13" x14ac:dyDescent="0.25">
      <c r="B143" s="34"/>
      <c r="C143" s="34"/>
      <c r="D143" s="34"/>
      <c r="E143" s="34"/>
      <c r="F143" s="34"/>
      <c r="G143" s="34"/>
      <c r="H143" s="34"/>
      <c r="I143" s="34"/>
      <c r="J143" s="34"/>
      <c r="K143" s="34"/>
    </row>
    <row r="144" spans="2:13" ht="8.1" customHeight="1" x14ac:dyDescent="0.25">
      <c r="B144" s="5"/>
      <c r="C144" s="171"/>
      <c r="D144" s="171"/>
      <c r="E144" s="171"/>
      <c r="F144" s="171"/>
      <c r="G144" s="171"/>
      <c r="H144" s="171"/>
      <c r="I144" s="171"/>
      <c r="J144" s="171"/>
      <c r="K144" s="171"/>
      <c r="L144" s="182"/>
    </row>
    <row r="145" spans="2:12" ht="12.75" customHeight="1" x14ac:dyDescent="0.25">
      <c r="B145" s="202"/>
      <c r="C145" s="203" t="s">
        <v>86</v>
      </c>
      <c r="D145" s="203"/>
      <c r="E145" s="203"/>
      <c r="F145" s="203"/>
      <c r="G145" s="203"/>
      <c r="H145" s="203"/>
      <c r="I145" s="203"/>
      <c r="J145" s="203"/>
      <c r="K145" s="203"/>
      <c r="L145" s="204"/>
    </row>
    <row r="146" spans="2:12" ht="14.25" customHeight="1" x14ac:dyDescent="0.25">
      <c r="B146" s="202"/>
      <c r="C146" s="243" t="s">
        <v>92</v>
      </c>
      <c r="D146" s="243"/>
      <c r="E146" s="243"/>
      <c r="F146" s="243"/>
      <c r="G146" s="243"/>
      <c r="H146" s="243"/>
      <c r="I146" s="243"/>
      <c r="J146" s="243"/>
      <c r="K146" s="243"/>
      <c r="L146" s="204"/>
    </row>
    <row r="147" spans="2:12" x14ac:dyDescent="0.25">
      <c r="B147" s="202"/>
      <c r="C147" s="243"/>
      <c r="D147" s="243"/>
      <c r="E147" s="243"/>
      <c r="F147" s="243"/>
      <c r="G147" s="243"/>
      <c r="H147" s="243"/>
      <c r="I147" s="243"/>
      <c r="J147" s="243"/>
      <c r="K147" s="243"/>
      <c r="L147" s="204"/>
    </row>
    <row r="148" spans="2:12" x14ac:dyDescent="0.25">
      <c r="B148" s="174"/>
      <c r="C148" s="34"/>
      <c r="D148" s="34"/>
      <c r="E148" s="34"/>
      <c r="F148" s="34"/>
      <c r="G148" s="34"/>
      <c r="H148" s="34"/>
      <c r="I148" s="34"/>
      <c r="J148" s="34"/>
      <c r="K148" s="34"/>
      <c r="L148" s="175"/>
    </row>
    <row r="149" spans="2:12" x14ac:dyDescent="0.25">
      <c r="L149" s="205"/>
    </row>
  </sheetData>
  <sheetProtection algorithmName="SHA-512" hashValue="dO3/mEsAM7MxyXapU5S4TC4CTlWe4sk5ewUsUiES61/9i/A/9vm2zORZo2DRUDcr3EQo5qrJDX9X04FkWW3bNw==" saltValue="8BZyVWLyRbvPo4I57aVqWQ==" spinCount="100000" sheet="1" selectLockedCells="1"/>
  <mergeCells count="32">
    <mergeCell ref="C70:I71"/>
    <mergeCell ref="C75:F76"/>
    <mergeCell ref="H141:K141"/>
    <mergeCell ref="I64:J64"/>
    <mergeCell ref="C50:H51"/>
    <mergeCell ref="C53:H54"/>
    <mergeCell ref="C56:F57"/>
    <mergeCell ref="C59:F60"/>
    <mergeCell ref="I62:J62"/>
    <mergeCell ref="I116:J116"/>
    <mergeCell ref="C141:F141"/>
    <mergeCell ref="C91:H92"/>
    <mergeCell ref="I127:J127"/>
    <mergeCell ref="I132:J132"/>
    <mergeCell ref="I136:J136"/>
    <mergeCell ref="C138:H138"/>
    <mergeCell ref="I138:J138"/>
    <mergeCell ref="C80:F81"/>
    <mergeCell ref="C146:K147"/>
    <mergeCell ref="I42:J42"/>
    <mergeCell ref="B1:C1"/>
    <mergeCell ref="D1:H1"/>
    <mergeCell ref="I1:L1"/>
    <mergeCell ref="B2:L2"/>
    <mergeCell ref="C3:I3"/>
    <mergeCell ref="D5:H5"/>
    <mergeCell ref="I5:K5"/>
    <mergeCell ref="C11:H11"/>
    <mergeCell ref="I11:J11"/>
    <mergeCell ref="C85:H87"/>
    <mergeCell ref="C96:H97"/>
    <mergeCell ref="I99:J99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75" fitToHeight="0" orientation="portrait" r:id="rId1"/>
  <headerFooter scaleWithDoc="0">
    <oddFooter>&amp;C&amp;"Arial,Standard"&amp;8Seite &amp;P von &amp;N</oddFooter>
  </headerFooter>
  <rowBreaks count="1" manualBreakCount="1">
    <brk id="82" min="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N130"/>
  <sheetViews>
    <sheetView view="pageBreakPreview" zoomScale="115" zoomScaleNormal="115" zoomScaleSheetLayoutView="115" workbookViewId="0">
      <selection activeCell="C27" sqref="C27"/>
    </sheetView>
  </sheetViews>
  <sheetFormatPr baseColWidth="10" defaultColWidth="9.109375" defaultRowHeight="13.2" x14ac:dyDescent="0.25"/>
  <cols>
    <col min="1" max="1" width="11" style="55" bestFit="1" customWidth="1"/>
    <col min="2" max="2" width="13.88671875" style="55" bestFit="1" customWidth="1"/>
    <col min="3" max="3" width="22.44140625" style="55" bestFit="1" customWidth="1"/>
    <col min="4" max="4" width="17.44140625" style="55" bestFit="1" customWidth="1"/>
    <col min="5" max="5" width="22.44140625" style="55" bestFit="1" customWidth="1"/>
    <col min="6" max="6" width="17.88671875" style="55" customWidth="1"/>
    <col min="7" max="8" width="14.5546875" style="55" bestFit="1" customWidth="1"/>
    <col min="9" max="11" width="16.33203125" style="55" bestFit="1" customWidth="1"/>
    <col min="12" max="12" width="15.88671875" style="55" customWidth="1"/>
    <col min="13" max="13" width="9.109375" style="55"/>
    <col min="14" max="14" width="25.33203125" style="55" customWidth="1"/>
    <col min="15" max="16384" width="9.109375" style="55"/>
  </cols>
  <sheetData>
    <row r="1" spans="1:13" x14ac:dyDescent="0.25">
      <c r="A1" s="274" t="s">
        <v>20</v>
      </c>
      <c r="B1" s="275"/>
      <c r="C1" s="275"/>
      <c r="D1" s="276"/>
      <c r="E1" s="54" t="s">
        <v>21</v>
      </c>
    </row>
    <row r="2" spans="1:13" x14ac:dyDescent="0.25">
      <c r="A2" s="277"/>
      <c r="B2" s="278"/>
      <c r="C2" s="278"/>
      <c r="D2" s="279"/>
      <c r="E2" s="56" t="s">
        <v>22</v>
      </c>
    </row>
    <row r="3" spans="1:13" x14ac:dyDescent="0.25">
      <c r="A3" s="277"/>
      <c r="B3" s="278"/>
      <c r="C3" s="278"/>
      <c r="D3" s="279"/>
      <c r="E3" s="56" t="s">
        <v>23</v>
      </c>
    </row>
    <row r="4" spans="1:13" x14ac:dyDescent="0.25">
      <c r="A4" s="280"/>
      <c r="B4" s="281"/>
      <c r="C4" s="281"/>
      <c r="D4" s="282"/>
      <c r="E4" s="57" t="s">
        <v>24</v>
      </c>
    </row>
    <row r="5" spans="1:13" x14ac:dyDescent="0.25">
      <c r="A5" s="58"/>
      <c r="B5" s="59"/>
      <c r="C5" s="59"/>
      <c r="D5" s="59"/>
      <c r="E5" s="60"/>
    </row>
    <row r="6" spans="1:13" x14ac:dyDescent="0.25">
      <c r="A6" s="61" t="s">
        <v>25</v>
      </c>
      <c r="B6" s="55" t="s">
        <v>26</v>
      </c>
      <c r="E6" s="62"/>
    </row>
    <row r="7" spans="1:13" x14ac:dyDescent="0.25">
      <c r="A7" s="57"/>
      <c r="B7" s="63" t="s">
        <v>27</v>
      </c>
      <c r="C7" s="63"/>
      <c r="D7" s="63"/>
      <c r="E7" s="64"/>
    </row>
    <row r="8" spans="1:13" ht="12.75" customHeight="1" x14ac:dyDescent="0.25">
      <c r="A8" s="65" t="s">
        <v>28</v>
      </c>
      <c r="B8" s="66" t="s">
        <v>29</v>
      </c>
      <c r="C8" s="67" t="s">
        <v>39</v>
      </c>
      <c r="D8" s="59" t="s">
        <v>31</v>
      </c>
      <c r="E8" s="68" t="s">
        <v>30</v>
      </c>
      <c r="F8" s="69" t="str">
        <f>C8</f>
        <v>Technische Ausrüstung</v>
      </c>
      <c r="G8" s="70"/>
      <c r="H8" s="70"/>
      <c r="I8" s="70"/>
    </row>
    <row r="9" spans="1:13" ht="12.75" customHeight="1" x14ac:dyDescent="0.25">
      <c r="A9" s="71"/>
      <c r="B9" s="72"/>
      <c r="C9" s="72" t="str">
        <f>IF(AND(C8&lt;&gt;E8,C8&lt;&gt;E9,C8&lt;&gt;E10,C8&lt;&gt;E11,C8&lt;&gt;E12),"Falsche Eingabe!","Eingabe i.O.")</f>
        <v>Eingabe i.O.</v>
      </c>
      <c r="D9" s="70"/>
      <c r="E9" s="73" t="s">
        <v>32</v>
      </c>
      <c r="F9" s="74"/>
      <c r="G9" s="74"/>
      <c r="H9" s="74"/>
      <c r="I9" s="74"/>
      <c r="J9" s="74"/>
      <c r="K9" s="74"/>
      <c r="L9" s="23"/>
    </row>
    <row r="10" spans="1:13" x14ac:dyDescent="0.25">
      <c r="A10" s="71"/>
      <c r="B10" s="72"/>
      <c r="C10" s="69"/>
      <c r="D10" s="69"/>
      <c r="E10" s="73" t="s">
        <v>33</v>
      </c>
      <c r="F10" s="75" t="s">
        <v>34</v>
      </c>
      <c r="G10" s="76" t="s">
        <v>15</v>
      </c>
      <c r="H10" s="76" t="s">
        <v>14</v>
      </c>
      <c r="I10" s="76" t="s">
        <v>35</v>
      </c>
      <c r="J10" s="76" t="s">
        <v>36</v>
      </c>
      <c r="K10" s="76" t="s">
        <v>37</v>
      </c>
      <c r="L10" s="77" t="s">
        <v>38</v>
      </c>
    </row>
    <row r="11" spans="1:13" x14ac:dyDescent="0.25">
      <c r="A11" s="71"/>
      <c r="B11" s="72"/>
      <c r="C11" s="69"/>
      <c r="D11" s="69"/>
      <c r="E11" s="73" t="s">
        <v>39</v>
      </c>
      <c r="F11" s="78" t="s">
        <v>40</v>
      </c>
      <c r="G11" s="79" t="str">
        <f t="shared" ref="G11:H11" si="0">IF(OR(G10=$C$13,F10=$C$13),COLUMN(G10),"")</f>
        <v/>
      </c>
      <c r="H11" s="79">
        <f t="shared" si="0"/>
        <v>8</v>
      </c>
      <c r="I11" s="79">
        <f>IF(OR(I10=$C$13,H10=$C$13),COLUMN(I10),"")</f>
        <v>9</v>
      </c>
      <c r="J11" s="79" t="str">
        <f t="shared" ref="J11:L11" si="1">IF(OR(J10=$C$13,I10=$C$13),COLUMN(J10),"")</f>
        <v/>
      </c>
      <c r="K11" s="79" t="str">
        <f t="shared" si="1"/>
        <v/>
      </c>
      <c r="L11" s="80" t="str">
        <f t="shared" si="1"/>
        <v/>
      </c>
    </row>
    <row r="12" spans="1:13" x14ac:dyDescent="0.25">
      <c r="A12" s="57"/>
      <c r="B12" s="63"/>
      <c r="C12" s="63"/>
      <c r="D12" s="63"/>
      <c r="E12" s="81" t="s">
        <v>41</v>
      </c>
      <c r="F12" s="82">
        <f t="shared" ref="F12:L27" si="2">IF(OR($F$8=$E$8,$F$8=$E$10),F37,IF($F$8=$E$9,F61,IF($F$8=$E$12,F85,IF($F$8=$E$11,F109,0))))</f>
        <v>5000</v>
      </c>
      <c r="G12" s="83">
        <f t="shared" si="2"/>
        <v>2132</v>
      </c>
      <c r="H12" s="84">
        <f t="shared" si="2"/>
        <v>2547</v>
      </c>
      <c r="I12" s="84">
        <f t="shared" si="2"/>
        <v>2990</v>
      </c>
      <c r="J12" s="85">
        <f t="shared" si="2"/>
        <v>3405</v>
      </c>
      <c r="K12" s="85">
        <f t="shared" si="2"/>
        <v>0</v>
      </c>
      <c r="L12" s="86">
        <f t="shared" si="2"/>
        <v>0</v>
      </c>
      <c r="M12" s="23" t="e">
        <f t="shared" ref="M12:M25" si="3">IF(AND($D$32&gt;=F12,$D$32&lt;F13),ROW(F12),IF(AND($D$32&gt;=F11,$D$32&lt;F12),ROW(F12),""))</f>
        <v>#REF!</v>
      </c>
    </row>
    <row r="13" spans="1:13" x14ac:dyDescent="0.25">
      <c r="A13" s="61" t="s">
        <v>42</v>
      </c>
      <c r="B13" s="55" t="s">
        <v>43</v>
      </c>
      <c r="C13" s="87" t="s">
        <v>14</v>
      </c>
      <c r="D13" s="55" t="s">
        <v>31</v>
      </c>
      <c r="E13" s="73" t="s">
        <v>15</v>
      </c>
      <c r="F13" s="88">
        <f t="shared" si="2"/>
        <v>10000</v>
      </c>
      <c r="G13" s="89">
        <f t="shared" si="2"/>
        <v>3689</v>
      </c>
      <c r="H13" s="90">
        <f t="shared" si="2"/>
        <v>4408</v>
      </c>
      <c r="I13" s="90">
        <f t="shared" si="2"/>
        <v>5174</v>
      </c>
      <c r="J13" s="90">
        <f t="shared" si="2"/>
        <v>5893</v>
      </c>
      <c r="K13" s="90">
        <f t="shared" si="2"/>
        <v>0</v>
      </c>
      <c r="L13" s="91">
        <f t="shared" si="2"/>
        <v>0</v>
      </c>
      <c r="M13" s="23" t="e">
        <f t="shared" si="3"/>
        <v>#REF!</v>
      </c>
    </row>
    <row r="14" spans="1:13" x14ac:dyDescent="0.25">
      <c r="A14" s="92"/>
      <c r="C14" s="72" t="str">
        <f>IF(AND(C13&lt;&gt;E13,C13&lt;&gt;E14,C13&lt;&gt;E15,C13&lt;&gt;E16,C13&lt;&gt;E17),"Falsche Eingabe!","Eingabe i.O.")</f>
        <v>Eingabe i.O.</v>
      </c>
      <c r="E14" s="62" t="s">
        <v>14</v>
      </c>
      <c r="F14" s="88">
        <f t="shared" si="2"/>
        <v>15000</v>
      </c>
      <c r="G14" s="89">
        <f t="shared" si="2"/>
        <v>5084</v>
      </c>
      <c r="H14" s="90">
        <f t="shared" si="2"/>
        <v>6075</v>
      </c>
      <c r="I14" s="90">
        <f t="shared" si="2"/>
        <v>7131</v>
      </c>
      <c r="J14" s="90">
        <f t="shared" si="2"/>
        <v>8122</v>
      </c>
      <c r="K14" s="90">
        <f t="shared" si="2"/>
        <v>0</v>
      </c>
      <c r="L14" s="91">
        <f t="shared" si="2"/>
        <v>0</v>
      </c>
      <c r="M14" s="23" t="e">
        <f t="shared" si="3"/>
        <v>#REF!</v>
      </c>
    </row>
    <row r="15" spans="1:13" x14ac:dyDescent="0.25">
      <c r="A15" s="92"/>
      <c r="E15" s="62" t="s">
        <v>35</v>
      </c>
      <c r="F15" s="88">
        <f t="shared" si="2"/>
        <v>25000</v>
      </c>
      <c r="G15" s="89">
        <f t="shared" si="2"/>
        <v>7615</v>
      </c>
      <c r="H15" s="90">
        <f t="shared" si="2"/>
        <v>9098</v>
      </c>
      <c r="I15" s="90">
        <f t="shared" si="2"/>
        <v>10681</v>
      </c>
      <c r="J15" s="90">
        <f t="shared" si="2"/>
        <v>12164</v>
      </c>
      <c r="K15" s="90">
        <f t="shared" si="2"/>
        <v>0</v>
      </c>
      <c r="L15" s="91">
        <f t="shared" si="2"/>
        <v>0</v>
      </c>
      <c r="M15" s="23" t="e">
        <f t="shared" si="3"/>
        <v>#REF!</v>
      </c>
    </row>
    <row r="16" spans="1:13" x14ac:dyDescent="0.25">
      <c r="A16" s="92"/>
      <c r="E16" s="62" t="str">
        <f>IF(C8=E11,"","IV")</f>
        <v/>
      </c>
      <c r="F16" s="93">
        <f t="shared" si="2"/>
        <v>35000</v>
      </c>
      <c r="G16" s="94">
        <f t="shared" si="2"/>
        <v>9934</v>
      </c>
      <c r="H16" s="95">
        <f t="shared" si="2"/>
        <v>11869</v>
      </c>
      <c r="I16" s="95">
        <f t="shared" si="2"/>
        <v>13934</v>
      </c>
      <c r="J16" s="95">
        <f t="shared" si="2"/>
        <v>15869</v>
      </c>
      <c r="K16" s="95">
        <f t="shared" si="2"/>
        <v>0</v>
      </c>
      <c r="L16" s="96">
        <f t="shared" si="2"/>
        <v>0</v>
      </c>
      <c r="M16" s="23" t="e">
        <f t="shared" si="3"/>
        <v>#REF!</v>
      </c>
    </row>
    <row r="17" spans="1:14" x14ac:dyDescent="0.25">
      <c r="A17" s="57"/>
      <c r="B17" s="63"/>
      <c r="C17" s="63"/>
      <c r="D17" s="63"/>
      <c r="E17" s="64" t="str">
        <f>IF(C8=E11,"","V")</f>
        <v/>
      </c>
      <c r="F17" s="82">
        <f t="shared" si="2"/>
        <v>50000</v>
      </c>
      <c r="G17" s="97">
        <f t="shared" si="2"/>
        <v>13165</v>
      </c>
      <c r="H17" s="85">
        <f t="shared" si="2"/>
        <v>15729</v>
      </c>
      <c r="I17" s="85">
        <f t="shared" si="2"/>
        <v>18465</v>
      </c>
      <c r="J17" s="85">
        <f t="shared" si="2"/>
        <v>21029</v>
      </c>
      <c r="K17" s="85">
        <f t="shared" si="2"/>
        <v>0</v>
      </c>
      <c r="L17" s="86">
        <f t="shared" si="2"/>
        <v>0</v>
      </c>
      <c r="M17" s="23" t="e">
        <f t="shared" si="3"/>
        <v>#REF!</v>
      </c>
    </row>
    <row r="18" spans="1:14" x14ac:dyDescent="0.25">
      <c r="A18" s="61" t="s">
        <v>44</v>
      </c>
      <c r="B18" s="55" t="s">
        <v>45</v>
      </c>
      <c r="C18" s="98">
        <v>0</v>
      </c>
      <c r="D18" s="55" t="s">
        <v>46</v>
      </c>
      <c r="E18" s="99">
        <v>0</v>
      </c>
      <c r="F18" s="88">
        <f t="shared" si="2"/>
        <v>75000</v>
      </c>
      <c r="G18" s="89">
        <f t="shared" si="2"/>
        <v>18122</v>
      </c>
      <c r="H18" s="90">
        <f t="shared" si="2"/>
        <v>21652</v>
      </c>
      <c r="I18" s="90">
        <f t="shared" si="2"/>
        <v>25418</v>
      </c>
      <c r="J18" s="90">
        <f t="shared" si="2"/>
        <v>28948</v>
      </c>
      <c r="K18" s="90">
        <f t="shared" si="2"/>
        <v>0</v>
      </c>
      <c r="L18" s="91">
        <f t="shared" si="2"/>
        <v>0</v>
      </c>
      <c r="M18" s="23" t="e">
        <f t="shared" si="3"/>
        <v>#REF!</v>
      </c>
    </row>
    <row r="19" spans="1:14" x14ac:dyDescent="0.25">
      <c r="A19" s="92"/>
      <c r="B19" s="55" t="s">
        <v>47</v>
      </c>
      <c r="C19" s="72" t="str">
        <f>IF(AND(C18&gt;=0,C18&lt;=1),"Eingabe i.O.","Falsche Eingabe!")</f>
        <v>Eingabe i.O.</v>
      </c>
      <c r="E19" s="99">
        <v>0.25</v>
      </c>
      <c r="F19" s="88">
        <f t="shared" si="2"/>
        <v>100000</v>
      </c>
      <c r="G19" s="89">
        <f t="shared" si="2"/>
        <v>22723</v>
      </c>
      <c r="H19" s="90">
        <f t="shared" si="2"/>
        <v>27150</v>
      </c>
      <c r="I19" s="90">
        <f t="shared" si="2"/>
        <v>31872</v>
      </c>
      <c r="J19" s="90">
        <f t="shared" si="2"/>
        <v>36299</v>
      </c>
      <c r="K19" s="90">
        <f t="shared" si="2"/>
        <v>0</v>
      </c>
      <c r="L19" s="91">
        <f t="shared" si="2"/>
        <v>0</v>
      </c>
      <c r="M19" s="23" t="e">
        <f t="shared" si="3"/>
        <v>#REF!</v>
      </c>
    </row>
    <row r="20" spans="1:14" x14ac:dyDescent="0.25">
      <c r="A20" s="92"/>
      <c r="E20" s="99">
        <v>0.5</v>
      </c>
      <c r="F20" s="88">
        <f t="shared" si="2"/>
        <v>150000</v>
      </c>
      <c r="G20" s="89">
        <f t="shared" si="2"/>
        <v>31228</v>
      </c>
      <c r="H20" s="90">
        <f t="shared" si="2"/>
        <v>37311</v>
      </c>
      <c r="I20" s="90">
        <f t="shared" si="2"/>
        <v>43800</v>
      </c>
      <c r="J20" s="90">
        <f t="shared" si="2"/>
        <v>49883</v>
      </c>
      <c r="K20" s="90">
        <f t="shared" si="2"/>
        <v>0</v>
      </c>
      <c r="L20" s="91">
        <f t="shared" si="2"/>
        <v>0</v>
      </c>
      <c r="M20" s="23" t="e">
        <f t="shared" si="3"/>
        <v>#REF!</v>
      </c>
    </row>
    <row r="21" spans="1:14" x14ac:dyDescent="0.25">
      <c r="A21" s="92"/>
      <c r="E21" s="99">
        <v>0.75</v>
      </c>
      <c r="F21" s="93">
        <f t="shared" si="2"/>
        <v>250000</v>
      </c>
      <c r="G21" s="94">
        <f t="shared" si="2"/>
        <v>46640</v>
      </c>
      <c r="H21" s="95">
        <f t="shared" si="2"/>
        <v>55726</v>
      </c>
      <c r="I21" s="95">
        <f t="shared" si="2"/>
        <v>65418</v>
      </c>
      <c r="J21" s="95">
        <f t="shared" si="2"/>
        <v>74504</v>
      </c>
      <c r="K21" s="95">
        <f t="shared" si="2"/>
        <v>0</v>
      </c>
      <c r="L21" s="96">
        <f t="shared" si="2"/>
        <v>0</v>
      </c>
      <c r="M21" s="23" t="e">
        <f t="shared" si="3"/>
        <v>#REF!</v>
      </c>
    </row>
    <row r="22" spans="1:14" x14ac:dyDescent="0.25">
      <c r="A22" s="57"/>
      <c r="B22" s="63"/>
      <c r="C22" s="63"/>
      <c r="D22" s="63"/>
      <c r="E22" s="100">
        <v>1</v>
      </c>
      <c r="F22" s="82">
        <f t="shared" si="2"/>
        <v>500000</v>
      </c>
      <c r="G22" s="97">
        <f t="shared" si="2"/>
        <v>80684</v>
      </c>
      <c r="H22" s="85">
        <f t="shared" si="2"/>
        <v>96402</v>
      </c>
      <c r="I22" s="85">
        <f t="shared" si="2"/>
        <v>113168</v>
      </c>
      <c r="J22" s="85">
        <f t="shared" si="2"/>
        <v>128886</v>
      </c>
      <c r="K22" s="85">
        <f t="shared" si="2"/>
        <v>0</v>
      </c>
      <c r="L22" s="86">
        <f t="shared" si="2"/>
        <v>0</v>
      </c>
      <c r="M22" s="23" t="e">
        <f t="shared" si="3"/>
        <v>#REF!</v>
      </c>
    </row>
    <row r="23" spans="1:14" x14ac:dyDescent="0.25">
      <c r="A23" s="61" t="s">
        <v>48</v>
      </c>
      <c r="B23" s="55" t="s">
        <v>49</v>
      </c>
      <c r="C23" s="55" t="str">
        <f>IF(C8=E11,"Kosten ALG:",IF(C8=E9,"KG 500",IF(C8=E10,"KG 600","KG 300:")))</f>
        <v>Kosten ALG:</v>
      </c>
      <c r="D23" s="101" t="e">
        <f>#REF!</f>
        <v>#REF!</v>
      </c>
      <c r="E23" s="62" t="s">
        <v>50</v>
      </c>
      <c r="F23" s="88">
        <f t="shared" si="2"/>
        <v>750000</v>
      </c>
      <c r="G23" s="89">
        <f t="shared" si="2"/>
        <v>111105</v>
      </c>
      <c r="H23" s="102">
        <f t="shared" si="2"/>
        <v>132749</v>
      </c>
      <c r="I23" s="102">
        <f t="shared" si="2"/>
        <v>155836</v>
      </c>
      <c r="J23" s="102">
        <f t="shared" si="2"/>
        <v>177480</v>
      </c>
      <c r="K23" s="102">
        <f t="shared" si="2"/>
        <v>0</v>
      </c>
      <c r="L23" s="103">
        <f t="shared" si="2"/>
        <v>0</v>
      </c>
      <c r="M23" s="23" t="e">
        <f t="shared" si="3"/>
        <v>#REF!</v>
      </c>
    </row>
    <row r="24" spans="1:14" x14ac:dyDescent="0.25">
      <c r="A24" s="92"/>
      <c r="B24" s="55" t="s">
        <v>51</v>
      </c>
      <c r="C24" s="55" t="str">
        <f>IF(OR(C8=E11,C8=E9,C8=E10),"","KG 400:")</f>
        <v/>
      </c>
      <c r="D24" s="104">
        <v>1242000</v>
      </c>
      <c r="E24" s="62" t="str">
        <f>IF(C24="KG 400:",E23,"")</f>
        <v/>
      </c>
      <c r="F24" s="88">
        <f t="shared" si="2"/>
        <v>1000000</v>
      </c>
      <c r="G24" s="89">
        <f t="shared" si="2"/>
        <v>139347</v>
      </c>
      <c r="H24" s="102">
        <f t="shared" si="2"/>
        <v>166493</v>
      </c>
      <c r="I24" s="102">
        <f t="shared" si="2"/>
        <v>195448</v>
      </c>
      <c r="J24" s="102">
        <f t="shared" si="2"/>
        <v>222594</v>
      </c>
      <c r="K24" s="102">
        <f t="shared" si="2"/>
        <v>0</v>
      </c>
      <c r="L24" s="103">
        <f t="shared" si="2"/>
        <v>0</v>
      </c>
      <c r="M24" s="23" t="e">
        <f t="shared" si="3"/>
        <v>#REF!</v>
      </c>
    </row>
    <row r="25" spans="1:14" x14ac:dyDescent="0.25">
      <c r="A25" s="92"/>
      <c r="E25" s="62"/>
      <c r="F25" s="88">
        <f t="shared" si="2"/>
        <v>1250000</v>
      </c>
      <c r="G25" s="89">
        <f t="shared" si="2"/>
        <v>166043</v>
      </c>
      <c r="H25" s="102">
        <f t="shared" si="2"/>
        <v>198389</v>
      </c>
      <c r="I25" s="102">
        <f t="shared" si="2"/>
        <v>232891</v>
      </c>
      <c r="J25" s="102">
        <f t="shared" si="2"/>
        <v>265237</v>
      </c>
      <c r="K25" s="102">
        <f t="shared" si="2"/>
        <v>0</v>
      </c>
      <c r="L25" s="103">
        <f t="shared" si="2"/>
        <v>0</v>
      </c>
      <c r="M25" s="23" t="e">
        <f t="shared" si="3"/>
        <v>#REF!</v>
      </c>
    </row>
    <row r="26" spans="1:14" ht="14.4" x14ac:dyDescent="0.3">
      <c r="A26" s="92"/>
      <c r="E26" s="62"/>
      <c r="F26" s="93">
        <f t="shared" si="2"/>
        <v>1500000</v>
      </c>
      <c r="G26" s="94">
        <f t="shared" si="2"/>
        <v>191545</v>
      </c>
      <c r="H26" s="105">
        <f t="shared" si="2"/>
        <v>228859</v>
      </c>
      <c r="I26" s="105">
        <f t="shared" si="2"/>
        <v>268660</v>
      </c>
      <c r="J26" s="105">
        <f t="shared" si="2"/>
        <v>305974</v>
      </c>
      <c r="K26" s="105">
        <f t="shared" si="2"/>
        <v>0</v>
      </c>
      <c r="L26" s="106">
        <f t="shared" si="2"/>
        <v>0</v>
      </c>
      <c r="M26" s="23" t="e">
        <f>IF(AND($D$32&gt;=F26,$D$32&lt;F27),ROW(F26),IF(AND($D$32&gt;=F25,$D$32&lt;F26),ROW(F26),""))</f>
        <v>#REF!</v>
      </c>
      <c r="N26" s="107"/>
    </row>
    <row r="27" spans="1:14" ht="14.4" x14ac:dyDescent="0.3">
      <c r="A27" s="57"/>
      <c r="B27" s="63"/>
      <c r="C27" s="63"/>
      <c r="D27" s="63"/>
      <c r="E27" s="64"/>
      <c r="F27" s="88">
        <f t="shared" si="2"/>
        <v>2000000</v>
      </c>
      <c r="G27" s="89">
        <f t="shared" si="2"/>
        <v>239792</v>
      </c>
      <c r="H27" s="102">
        <f t="shared" si="2"/>
        <v>286504</v>
      </c>
      <c r="I27" s="102">
        <f t="shared" si="2"/>
        <v>336331</v>
      </c>
      <c r="J27" s="102">
        <f t="shared" si="2"/>
        <v>383044</v>
      </c>
      <c r="K27" s="102">
        <f t="shared" si="2"/>
        <v>0</v>
      </c>
      <c r="L27" s="103">
        <f t="shared" si="2"/>
        <v>0</v>
      </c>
      <c r="M27" s="23" t="e">
        <f t="shared" ref="M27:M33" si="4">IF(AND($D$32&gt;=F27,$D$32&lt;F28),ROW(F27),IF(AND($D$32&gt;=F26,$D$32&lt;F27),ROW(F27),""))</f>
        <v>#REF!</v>
      </c>
      <c r="N27"/>
    </row>
    <row r="28" spans="1:14" ht="14.4" x14ac:dyDescent="0.3">
      <c r="A28" s="61" t="s">
        <v>52</v>
      </c>
      <c r="B28" s="55" t="s">
        <v>49</v>
      </c>
      <c r="C28" s="55" t="str">
        <f>C23</f>
        <v>Kosten ALG:</v>
      </c>
      <c r="D28" s="90" t="e">
        <f>IF(C8=E12,D23*0.55,D23)</f>
        <v>#REF!</v>
      </c>
      <c r="E28" s="62"/>
      <c r="F28" s="88">
        <f t="shared" ref="F28:L33" si="5">IF(OR($F$8=$E$8,$F$8=$E$10),F53,IF($F$8=$E$9,F77,IF($F$8=$E$12,F101,IF($F$8=$E$11,F125,0))))</f>
        <v>2500000</v>
      </c>
      <c r="G28" s="89">
        <f t="shared" si="5"/>
        <v>285649</v>
      </c>
      <c r="H28" s="102">
        <f t="shared" si="5"/>
        <v>341295</v>
      </c>
      <c r="I28" s="102">
        <f t="shared" si="5"/>
        <v>400650</v>
      </c>
      <c r="J28" s="102">
        <f t="shared" si="5"/>
        <v>456296</v>
      </c>
      <c r="K28" s="102">
        <f t="shared" si="5"/>
        <v>0</v>
      </c>
      <c r="L28" s="103">
        <f t="shared" si="5"/>
        <v>0</v>
      </c>
      <c r="M28" s="23" t="e">
        <f t="shared" si="4"/>
        <v>#REF!</v>
      </c>
      <c r="N28"/>
    </row>
    <row r="29" spans="1:14" ht="14.4" x14ac:dyDescent="0.3">
      <c r="A29" s="92"/>
      <c r="B29" s="55" t="s">
        <v>51</v>
      </c>
      <c r="C29" s="55" t="str">
        <f>C24</f>
        <v/>
      </c>
      <c r="D29" s="90" t="str">
        <f>IF(C8=E12,D24*0.1,IF(C8=E8,IF(D24&gt;D23*0.25,D23*0.25+(D24-D23*0.25)*0.5,D24),""))</f>
        <v/>
      </c>
      <c r="E29" s="62"/>
      <c r="F29" s="88">
        <f t="shared" si="5"/>
        <v>3000000</v>
      </c>
      <c r="G29" s="89">
        <f t="shared" si="5"/>
        <v>329420</v>
      </c>
      <c r="H29" s="102">
        <f t="shared" si="5"/>
        <v>393593</v>
      </c>
      <c r="I29" s="102">
        <f t="shared" si="5"/>
        <v>462044</v>
      </c>
      <c r="J29" s="102">
        <f t="shared" si="5"/>
        <v>526217</v>
      </c>
      <c r="K29" s="102">
        <f t="shared" si="5"/>
        <v>0</v>
      </c>
      <c r="L29" s="103">
        <f t="shared" si="5"/>
        <v>0</v>
      </c>
      <c r="M29" s="23" t="e">
        <f t="shared" si="4"/>
        <v>#REF!</v>
      </c>
      <c r="N29"/>
    </row>
    <row r="30" spans="1:14" ht="14.4" x14ac:dyDescent="0.3">
      <c r="A30" s="92"/>
      <c r="E30" s="62"/>
      <c r="F30" s="88">
        <f t="shared" si="5"/>
        <v>3500000</v>
      </c>
      <c r="G30" s="89">
        <f t="shared" si="5"/>
        <v>371491</v>
      </c>
      <c r="H30" s="102">
        <f t="shared" si="5"/>
        <v>443859</v>
      </c>
      <c r="I30" s="102">
        <f t="shared" si="5"/>
        <v>521052</v>
      </c>
      <c r="J30" s="102">
        <f t="shared" si="5"/>
        <v>593420</v>
      </c>
      <c r="K30" s="102">
        <f t="shared" si="5"/>
        <v>0</v>
      </c>
      <c r="L30" s="103">
        <f t="shared" si="5"/>
        <v>0</v>
      </c>
      <c r="M30" s="23" t="e">
        <f t="shared" si="4"/>
        <v>#REF!</v>
      </c>
      <c r="N30"/>
    </row>
    <row r="31" spans="1:14" ht="15" thickBot="1" x14ac:dyDescent="0.35">
      <c r="A31" s="92"/>
      <c r="E31" s="62"/>
      <c r="F31" s="93">
        <f t="shared" si="5"/>
        <v>4000000</v>
      </c>
      <c r="G31" s="94">
        <f t="shared" si="5"/>
        <v>412126</v>
      </c>
      <c r="H31" s="105">
        <f t="shared" si="5"/>
        <v>492410</v>
      </c>
      <c r="I31" s="105">
        <f t="shared" si="5"/>
        <v>578046</v>
      </c>
      <c r="J31" s="105">
        <f t="shared" si="5"/>
        <v>658331</v>
      </c>
      <c r="K31" s="105">
        <f t="shared" si="5"/>
        <v>0</v>
      </c>
      <c r="L31" s="106">
        <f t="shared" si="5"/>
        <v>0</v>
      </c>
      <c r="M31" s="23" t="e">
        <f t="shared" si="4"/>
        <v>#REF!</v>
      </c>
      <c r="N31"/>
    </row>
    <row r="32" spans="1:14" ht="15" thickBot="1" x14ac:dyDescent="0.35">
      <c r="A32" s="57"/>
      <c r="B32" s="63"/>
      <c r="C32" s="63" t="s">
        <v>53</v>
      </c>
      <c r="D32" s="108" t="e">
        <f>SUM(D28:D31)</f>
        <v>#REF!</v>
      </c>
      <c r="E32" s="109" t="e">
        <f>IF(D32&gt;F31,"Ermittlung nach RifT","")</f>
        <v>#REF!</v>
      </c>
      <c r="F32" s="110">
        <f t="shared" si="5"/>
        <v>5500000</v>
      </c>
      <c r="G32" s="111">
        <f t="shared" si="5"/>
        <v>530082</v>
      </c>
      <c r="H32" s="112">
        <f t="shared" si="5"/>
        <v>633344</v>
      </c>
      <c r="I32" s="112">
        <f t="shared" si="5"/>
        <v>743491</v>
      </c>
      <c r="J32" s="112">
        <f t="shared" si="5"/>
        <v>846754</v>
      </c>
      <c r="K32" s="112">
        <f t="shared" si="5"/>
        <v>0</v>
      </c>
      <c r="L32" s="113">
        <f t="shared" si="5"/>
        <v>0</v>
      </c>
      <c r="M32" s="23" t="e">
        <f t="shared" si="4"/>
        <v>#REF!</v>
      </c>
      <c r="N32" s="114" t="s">
        <v>54</v>
      </c>
    </row>
    <row r="33" spans="1:14" ht="14.4" x14ac:dyDescent="0.3">
      <c r="A33" s="92"/>
      <c r="D33" s="115">
        <f>C18</f>
        <v>0</v>
      </c>
      <c r="E33" s="62"/>
      <c r="F33" s="116">
        <f t="shared" si="5"/>
        <v>7000000</v>
      </c>
      <c r="G33" s="117">
        <f t="shared" si="5"/>
        <v>641179</v>
      </c>
      <c r="H33" s="118">
        <f t="shared" si="5"/>
        <v>766084</v>
      </c>
      <c r="I33" s="118">
        <f t="shared" si="5"/>
        <v>899316</v>
      </c>
      <c r="J33" s="118">
        <f t="shared" si="5"/>
        <v>1024221</v>
      </c>
      <c r="K33" s="118">
        <f t="shared" si="5"/>
        <v>0</v>
      </c>
      <c r="L33" s="119">
        <f t="shared" si="5"/>
        <v>0</v>
      </c>
      <c r="M33" s="23" t="e">
        <f t="shared" si="4"/>
        <v>#REF!</v>
      </c>
      <c r="N33" s="114" t="s">
        <v>54</v>
      </c>
    </row>
    <row r="34" spans="1:14" ht="15" thickBot="1" x14ac:dyDescent="0.35">
      <c r="A34" s="61" t="s">
        <v>55</v>
      </c>
      <c r="B34" s="55" t="s">
        <v>56</v>
      </c>
      <c r="C34" s="120" t="e">
        <f>HLOOKUP(MIN(G11:L11),G11:L33,MIN(M12:M33)-ROW(M10))</f>
        <v>#REF!</v>
      </c>
      <c r="D34" s="90" t="e">
        <f>C34+(E34-C34)*$D$33</f>
        <v>#REF!</v>
      </c>
      <c r="E34" s="120" t="e">
        <f>HLOOKUP(MAX(G11:L11),G11:L33,MIN(M12:M33)-ROW(M10))</f>
        <v>#REF!</v>
      </c>
      <c r="M34"/>
      <c r="N34"/>
    </row>
    <row r="35" spans="1:14" ht="15" thickBot="1" x14ac:dyDescent="0.35">
      <c r="A35" s="92"/>
      <c r="C35" s="121" t="e">
        <f ca="1">(D32-C37)/(C39-C37)</f>
        <v>#REF!</v>
      </c>
      <c r="D35" s="122" t="e">
        <f ca="1">D34+C35*(D36-D34)</f>
        <v>#REF!</v>
      </c>
      <c r="E35" s="62"/>
      <c r="M35"/>
      <c r="N35"/>
    </row>
    <row r="36" spans="1:14" ht="14.4" x14ac:dyDescent="0.3">
      <c r="A36" s="92"/>
      <c r="C36" s="120" t="e">
        <f>HLOOKUP(MIN(G11:L11),G11:L33,MAX(M12:M33)-ROW(M10))</f>
        <v>#REF!</v>
      </c>
      <c r="D36" s="90" t="e">
        <f>C36+(E36-C36)*$D$33</f>
        <v>#REF!</v>
      </c>
      <c r="E36" s="120" t="e">
        <f>HLOOKUP(MAX(G11:L11),G11:L33,MAX(M12:M33)-ROW(M10))</f>
        <v>#REF!</v>
      </c>
      <c r="F36" s="55" t="s">
        <v>57</v>
      </c>
      <c r="I36"/>
      <c r="J36"/>
      <c r="K36"/>
      <c r="L36" s="123" t="s">
        <v>58</v>
      </c>
      <c r="M36"/>
      <c r="N36"/>
    </row>
    <row r="37" spans="1:14" ht="14.4" x14ac:dyDescent="0.3">
      <c r="A37" s="92"/>
      <c r="B37" s="55" t="s">
        <v>59</v>
      </c>
      <c r="C37" s="90" t="e">
        <f ca="1">INDIRECT("F"&amp;MIN(M12:M33))</f>
        <v>#REF!</v>
      </c>
      <c r="D37" s="121" t="e">
        <f ca="1">(C37-$C$37)/($C$39-$C$37)</f>
        <v>#REF!</v>
      </c>
      <c r="E37" s="62"/>
      <c r="F37" s="124">
        <v>25000</v>
      </c>
      <c r="G37" s="125">
        <v>3120</v>
      </c>
      <c r="H37" s="102">
        <v>3657</v>
      </c>
      <c r="I37" s="126">
        <v>4339</v>
      </c>
      <c r="J37" s="126">
        <v>5412</v>
      </c>
      <c r="K37" s="126">
        <v>6094</v>
      </c>
      <c r="L37" s="126">
        <v>6631</v>
      </c>
      <c r="M37"/>
      <c r="N37"/>
    </row>
    <row r="38" spans="1:14" ht="14.4" x14ac:dyDescent="0.3">
      <c r="A38" s="92"/>
      <c r="B38" s="55" t="s">
        <v>60</v>
      </c>
      <c r="C38" s="127" t="e">
        <f>D32</f>
        <v>#REF!</v>
      </c>
      <c r="D38" s="121" t="e">
        <f t="shared" ref="D38:D39" ca="1" si="6">(C38-$C$37)/($C$39-$C$37)</f>
        <v>#REF!</v>
      </c>
      <c r="E38" s="62"/>
      <c r="F38" s="124">
        <v>35000</v>
      </c>
      <c r="G38" s="124">
        <v>4217</v>
      </c>
      <c r="H38" s="102">
        <v>4942</v>
      </c>
      <c r="I38" s="126">
        <v>5865</v>
      </c>
      <c r="J38" s="126">
        <v>7315</v>
      </c>
      <c r="K38" s="126">
        <v>8237</v>
      </c>
      <c r="L38" s="126">
        <v>8962</v>
      </c>
      <c r="M38"/>
      <c r="N38"/>
    </row>
    <row r="39" spans="1:14" ht="14.4" x14ac:dyDescent="0.3">
      <c r="A39" s="57"/>
      <c r="B39" s="63" t="s">
        <v>61</v>
      </c>
      <c r="C39" s="95" t="e">
        <f ca="1">INDIRECT("F"&amp;MAX(M12:M33))</f>
        <v>#REF!</v>
      </c>
      <c r="D39" s="128" t="e">
        <f t="shared" ca="1" si="6"/>
        <v>#REF!</v>
      </c>
      <c r="E39" s="64"/>
      <c r="F39" s="124">
        <v>50000</v>
      </c>
      <c r="G39" s="124">
        <v>5804</v>
      </c>
      <c r="H39" s="102">
        <v>6801</v>
      </c>
      <c r="I39" s="126">
        <v>8071</v>
      </c>
      <c r="J39" s="126">
        <v>10066</v>
      </c>
      <c r="K39" s="126">
        <v>11336</v>
      </c>
      <c r="L39" s="126">
        <v>12333</v>
      </c>
    </row>
    <row r="40" spans="1:14" ht="14.4" x14ac:dyDescent="0.3">
      <c r="A40" s="129"/>
      <c r="E40" s="62"/>
      <c r="F40" s="124">
        <v>75000</v>
      </c>
      <c r="G40" s="124">
        <v>8342</v>
      </c>
      <c r="H40" s="102">
        <v>9776</v>
      </c>
      <c r="I40" s="126">
        <v>11601</v>
      </c>
      <c r="J40" s="126">
        <v>14469</v>
      </c>
      <c r="K40" s="126">
        <v>16293</v>
      </c>
      <c r="L40" s="126">
        <v>17727</v>
      </c>
    </row>
    <row r="41" spans="1:14" x14ac:dyDescent="0.25">
      <c r="A41" s="130" t="str">
        <f>"Auswertung Honorar "&amp;Gewerk&amp;":"</f>
        <v>Auswertung Honorar Technische Ausrüstung:</v>
      </c>
      <c r="E41" s="62"/>
      <c r="F41" s="124">
        <v>100000</v>
      </c>
      <c r="G41" s="124">
        <v>10790</v>
      </c>
      <c r="H41" s="102">
        <v>12644</v>
      </c>
      <c r="I41" s="102">
        <v>15005</v>
      </c>
      <c r="J41" s="102">
        <v>18713</v>
      </c>
      <c r="K41" s="102">
        <v>21074</v>
      </c>
      <c r="L41" s="102">
        <v>22928</v>
      </c>
    </row>
    <row r="42" spans="1:14" ht="13.8" thickBot="1" x14ac:dyDescent="0.3">
      <c r="A42" s="129"/>
      <c r="E42" s="62"/>
      <c r="F42" s="124">
        <v>150000</v>
      </c>
      <c r="G42" s="124">
        <v>15500</v>
      </c>
      <c r="H42" s="102">
        <v>18164</v>
      </c>
      <c r="I42" s="102">
        <v>21555</v>
      </c>
      <c r="J42" s="102">
        <v>26883</v>
      </c>
      <c r="K42" s="102">
        <v>30274</v>
      </c>
      <c r="L42" s="102">
        <v>32938</v>
      </c>
    </row>
    <row r="43" spans="1:14" ht="13.8" thickBot="1" x14ac:dyDescent="0.3">
      <c r="A43" s="129" t="s">
        <v>62</v>
      </c>
      <c r="D43" s="108" t="e">
        <f>D32</f>
        <v>#REF!</v>
      </c>
      <c r="E43" s="62"/>
      <c r="F43" s="124">
        <v>200000</v>
      </c>
      <c r="G43" s="124">
        <v>20037</v>
      </c>
      <c r="H43" s="124">
        <v>23480</v>
      </c>
      <c r="I43" s="124">
        <v>27863</v>
      </c>
      <c r="J43" s="124">
        <v>34751</v>
      </c>
      <c r="K43" s="124">
        <v>39134</v>
      </c>
      <c r="L43" s="124">
        <v>42578</v>
      </c>
    </row>
    <row r="44" spans="1:14" x14ac:dyDescent="0.25">
      <c r="A44" s="129"/>
      <c r="E44" s="62"/>
      <c r="F44" s="124">
        <v>300000</v>
      </c>
      <c r="G44" s="124">
        <v>28750</v>
      </c>
      <c r="H44" s="124">
        <v>33692</v>
      </c>
      <c r="I44" s="124">
        <v>39981</v>
      </c>
      <c r="J44" s="124">
        <v>49864</v>
      </c>
      <c r="K44" s="124">
        <v>56153</v>
      </c>
      <c r="L44" s="124">
        <v>61095</v>
      </c>
    </row>
    <row r="45" spans="1:14" x14ac:dyDescent="0.25">
      <c r="A45" s="129" t="e">
        <f ca="1">"Unterer Tabellenwert bei anrechenbaren Kosten von "&amp;TEXT(C37,"0.000,00")&amp;" € bei Honorarzone "&amp;C13&amp;" beträgt:"</f>
        <v>#REF!</v>
      </c>
      <c r="D45" s="127"/>
      <c r="E45" s="62"/>
      <c r="F45" s="124">
        <v>500000</v>
      </c>
      <c r="G45" s="124">
        <v>45232</v>
      </c>
      <c r="H45" s="124">
        <v>53006</v>
      </c>
      <c r="I45" s="124">
        <v>62900</v>
      </c>
      <c r="J45" s="124">
        <v>78449</v>
      </c>
      <c r="K45" s="124">
        <v>88343</v>
      </c>
      <c r="L45" s="124">
        <v>96118</v>
      </c>
    </row>
    <row r="46" spans="1:14" x14ac:dyDescent="0.25">
      <c r="A46" s="129"/>
      <c r="B46" s="131" t="e">
        <f>C34</f>
        <v>#REF!</v>
      </c>
      <c r="E46" s="62"/>
      <c r="F46" s="124">
        <v>750000</v>
      </c>
      <c r="G46" s="124">
        <v>64666</v>
      </c>
      <c r="H46" s="124">
        <v>75781</v>
      </c>
      <c r="I46" s="124">
        <v>89927</v>
      </c>
      <c r="J46" s="124">
        <v>112156</v>
      </c>
      <c r="K46" s="124">
        <v>126301</v>
      </c>
      <c r="L46" s="124">
        <v>137416</v>
      </c>
    </row>
    <row r="47" spans="1:14" x14ac:dyDescent="0.25">
      <c r="A47" s="129" t="e">
        <f ca="1">"Unterer Tabellenwert bei anrechenbaren Kosten von "&amp;TEXT(C39,"0.000,00")&amp;" € bei Honorarzone "&amp;C13&amp;" beträgt:"</f>
        <v>#REF!</v>
      </c>
      <c r="E47" s="62"/>
      <c r="F47" s="124">
        <v>1000000</v>
      </c>
      <c r="G47" s="124">
        <v>83182</v>
      </c>
      <c r="H47" s="124">
        <v>97479</v>
      </c>
      <c r="I47" s="124">
        <v>115675</v>
      </c>
      <c r="J47" s="124">
        <v>144268</v>
      </c>
      <c r="K47" s="124">
        <v>162464</v>
      </c>
      <c r="L47" s="124">
        <v>176761</v>
      </c>
    </row>
    <row r="48" spans="1:14" x14ac:dyDescent="0.25">
      <c r="A48" s="129"/>
      <c r="B48" s="131" t="e">
        <f>C36</f>
        <v>#REF!</v>
      </c>
      <c r="E48" s="62"/>
      <c r="F48" s="124">
        <v>1500000</v>
      </c>
      <c r="G48" s="124">
        <v>119307</v>
      </c>
      <c r="H48" s="124">
        <v>139813</v>
      </c>
      <c r="I48" s="124">
        <v>165911</v>
      </c>
      <c r="J48" s="124">
        <v>206923</v>
      </c>
      <c r="K48" s="124">
        <v>233022</v>
      </c>
      <c r="L48" s="124">
        <v>253527</v>
      </c>
    </row>
    <row r="49" spans="1:12" x14ac:dyDescent="0.25">
      <c r="A49" s="129" t="e">
        <f ca="1">"Oberer Tabellenwert bei anrechenbaren Kosten von "&amp;TEXT(C37,"0.000,00")&amp;" € bei Honorarzone "&amp;C13&amp;" beträgt:"</f>
        <v>#REF!</v>
      </c>
      <c r="E49" s="62"/>
      <c r="F49" s="124">
        <v>2000000</v>
      </c>
      <c r="G49" s="124">
        <v>153965</v>
      </c>
      <c r="H49" s="124">
        <v>180428</v>
      </c>
      <c r="I49" s="124">
        <v>214108</v>
      </c>
      <c r="J49" s="124">
        <v>267034</v>
      </c>
      <c r="K49" s="124">
        <v>300714</v>
      </c>
      <c r="L49" s="124">
        <v>327177</v>
      </c>
    </row>
    <row r="50" spans="1:12" x14ac:dyDescent="0.25">
      <c r="A50" s="129"/>
      <c r="B50" s="131" t="e">
        <f>E34</f>
        <v>#REF!</v>
      </c>
      <c r="E50" s="62"/>
      <c r="F50" s="124">
        <v>3000000</v>
      </c>
      <c r="G50" s="124">
        <v>220161</v>
      </c>
      <c r="H50" s="124">
        <v>258002</v>
      </c>
      <c r="I50" s="124">
        <v>306162</v>
      </c>
      <c r="J50" s="124">
        <v>381843</v>
      </c>
      <c r="K50" s="124">
        <v>430003</v>
      </c>
      <c r="L50" s="124">
        <v>467843</v>
      </c>
    </row>
    <row r="51" spans="1:12" x14ac:dyDescent="0.25">
      <c r="A51" s="129" t="e">
        <f ca="1">"Oberer Tabellenwert bei anrechenbaren Kosten von "&amp;TEXT(C39,"0.000,00")&amp;" € bei Honorarzone "&amp;C13&amp;" beträgt:"</f>
        <v>#REF!</v>
      </c>
      <c r="E51" s="62"/>
      <c r="F51" s="124">
        <v>5000000</v>
      </c>
      <c r="G51" s="124">
        <v>343879</v>
      </c>
      <c r="H51" s="124">
        <v>402984</v>
      </c>
      <c r="I51" s="124">
        <v>478207</v>
      </c>
      <c r="J51" s="124">
        <v>596416</v>
      </c>
      <c r="K51" s="124">
        <v>671640</v>
      </c>
      <c r="L51" s="124">
        <v>730744</v>
      </c>
    </row>
    <row r="52" spans="1:12" x14ac:dyDescent="0.25">
      <c r="A52" s="129"/>
      <c r="B52" s="131" t="e">
        <f>E36</f>
        <v>#REF!</v>
      </c>
      <c r="E52" s="62"/>
      <c r="F52" s="124">
        <v>7500000</v>
      </c>
      <c r="G52" s="124">
        <v>493923</v>
      </c>
      <c r="H52" s="124">
        <v>578816</v>
      </c>
      <c r="I52" s="124">
        <v>686862</v>
      </c>
      <c r="J52" s="124">
        <v>856648</v>
      </c>
      <c r="K52" s="124">
        <v>964694</v>
      </c>
      <c r="L52" s="124">
        <v>1049587</v>
      </c>
    </row>
    <row r="53" spans="1:12" x14ac:dyDescent="0.25">
      <c r="A53" s="129"/>
      <c r="E53" s="62"/>
      <c r="F53" s="124">
        <v>10000000</v>
      </c>
      <c r="G53" s="124">
        <v>638277</v>
      </c>
      <c r="H53" s="124">
        <v>747981</v>
      </c>
      <c r="I53" s="124">
        <v>887604</v>
      </c>
      <c r="J53" s="124">
        <v>1107012</v>
      </c>
      <c r="K53" s="124">
        <v>1246635</v>
      </c>
      <c r="L53" s="124">
        <v>1356339</v>
      </c>
    </row>
    <row r="54" spans="1:12" ht="13.8" thickBot="1" x14ac:dyDescent="0.3">
      <c r="A54" s="129"/>
      <c r="E54" s="62"/>
      <c r="F54" s="124">
        <v>15000000</v>
      </c>
      <c r="G54" s="124">
        <v>915129</v>
      </c>
      <c r="H54" s="124">
        <v>1072416</v>
      </c>
      <c r="I54" s="124">
        <v>1272601</v>
      </c>
      <c r="J54" s="124">
        <v>1587176</v>
      </c>
      <c r="K54" s="124">
        <v>1787360</v>
      </c>
      <c r="L54" s="124">
        <v>1944648</v>
      </c>
    </row>
    <row r="55" spans="1:12" ht="13.8" thickBot="1" x14ac:dyDescent="0.3">
      <c r="A55" s="129" t="s">
        <v>63</v>
      </c>
      <c r="D55" s="108" t="e">
        <f ca="1">D35</f>
        <v>#REF!</v>
      </c>
      <c r="E55" s="62"/>
      <c r="F55" s="124">
        <v>20000000</v>
      </c>
      <c r="G55" s="124">
        <v>1180414</v>
      </c>
      <c r="H55" s="124">
        <v>1383298</v>
      </c>
      <c r="I55" s="124">
        <v>1641513</v>
      </c>
      <c r="J55" s="124">
        <v>2047281</v>
      </c>
      <c r="K55" s="124">
        <v>2305496</v>
      </c>
      <c r="L55" s="124">
        <v>2508380</v>
      </c>
    </row>
    <row r="56" spans="1:12" x14ac:dyDescent="0.25">
      <c r="A56" s="132"/>
      <c r="B56" s="63"/>
      <c r="C56" s="63"/>
      <c r="D56" s="63"/>
      <c r="E56" s="64"/>
      <c r="F56" s="124">
        <v>25000000</v>
      </c>
      <c r="G56" s="124">
        <v>1436874</v>
      </c>
      <c r="H56" s="124">
        <v>1683837</v>
      </c>
      <c r="I56" s="124">
        <v>1998153</v>
      </c>
      <c r="J56" s="124">
        <v>2492079</v>
      </c>
      <c r="K56" s="124">
        <v>2806395</v>
      </c>
      <c r="L56" s="124">
        <v>3053358</v>
      </c>
    </row>
    <row r="57" spans="1:12" x14ac:dyDescent="0.25">
      <c r="F57" s="124">
        <v>30000000</v>
      </c>
      <c r="G57" s="124">
        <v>1686080</v>
      </c>
      <c r="H57" s="124">
        <v>1975875</v>
      </c>
      <c r="I57" s="124">
        <v>2344705</v>
      </c>
      <c r="J57" s="124">
        <v>2924295</v>
      </c>
      <c r="K57" s="124">
        <v>3293125</v>
      </c>
      <c r="L57" s="124">
        <v>3582920</v>
      </c>
    </row>
    <row r="58" spans="1:12" x14ac:dyDescent="0.25">
      <c r="F58" s="124">
        <v>35000000</v>
      </c>
      <c r="G58" s="124">
        <v>1929060</v>
      </c>
      <c r="H58" s="124">
        <v>2260617</v>
      </c>
      <c r="I58" s="124">
        <v>2682599</v>
      </c>
      <c r="J58" s="124">
        <v>3345713</v>
      </c>
      <c r="K58" s="124">
        <v>3767695</v>
      </c>
      <c r="L58" s="124">
        <v>4099252</v>
      </c>
    </row>
    <row r="60" spans="1:12" x14ac:dyDescent="0.25">
      <c r="F60" s="55" t="s">
        <v>64</v>
      </c>
      <c r="L60" s="133" t="s">
        <v>65</v>
      </c>
    </row>
    <row r="61" spans="1:12" x14ac:dyDescent="0.25">
      <c r="F61" s="124">
        <v>20000</v>
      </c>
      <c r="G61" s="124">
        <v>3643</v>
      </c>
      <c r="H61" s="124">
        <v>4348</v>
      </c>
      <c r="I61" s="124">
        <v>5229</v>
      </c>
      <c r="J61" s="124">
        <v>6521</v>
      </c>
      <c r="K61" s="124">
        <v>7403</v>
      </c>
      <c r="L61" s="124">
        <v>8108</v>
      </c>
    </row>
    <row r="62" spans="1:12" x14ac:dyDescent="0.25">
      <c r="F62" s="124">
        <v>25000</v>
      </c>
      <c r="G62" s="124">
        <v>4406</v>
      </c>
      <c r="H62" s="124">
        <v>5259</v>
      </c>
      <c r="I62" s="124">
        <v>6325</v>
      </c>
      <c r="J62" s="124">
        <v>7888</v>
      </c>
      <c r="K62" s="124">
        <v>8954</v>
      </c>
      <c r="L62" s="124">
        <v>9807</v>
      </c>
    </row>
    <row r="63" spans="1:12" x14ac:dyDescent="0.25">
      <c r="F63" s="124">
        <v>30000</v>
      </c>
      <c r="G63" s="124">
        <v>5147</v>
      </c>
      <c r="H63" s="124">
        <v>6143</v>
      </c>
      <c r="I63" s="124">
        <v>7388</v>
      </c>
      <c r="J63" s="124">
        <v>9215</v>
      </c>
      <c r="K63" s="124">
        <v>10460</v>
      </c>
      <c r="L63" s="124">
        <v>11456</v>
      </c>
    </row>
    <row r="64" spans="1:12" x14ac:dyDescent="0.25">
      <c r="F64" s="124">
        <v>35000</v>
      </c>
      <c r="G64" s="124">
        <v>5870</v>
      </c>
      <c r="H64" s="124">
        <v>7006</v>
      </c>
      <c r="I64" s="124">
        <v>8426</v>
      </c>
      <c r="J64" s="124">
        <v>10508</v>
      </c>
      <c r="K64" s="124">
        <v>11928</v>
      </c>
      <c r="L64" s="124">
        <v>13064</v>
      </c>
    </row>
    <row r="65" spans="6:12" x14ac:dyDescent="0.25">
      <c r="F65" s="124">
        <v>40000</v>
      </c>
      <c r="G65" s="124">
        <v>6577</v>
      </c>
      <c r="H65" s="124">
        <v>7850</v>
      </c>
      <c r="I65" s="124">
        <v>9441</v>
      </c>
      <c r="J65" s="124">
        <v>11774</v>
      </c>
      <c r="K65" s="124">
        <v>13365</v>
      </c>
      <c r="L65" s="124">
        <v>14638</v>
      </c>
    </row>
    <row r="66" spans="6:12" x14ac:dyDescent="0.25">
      <c r="F66" s="124">
        <v>50000</v>
      </c>
      <c r="G66" s="124">
        <v>7953</v>
      </c>
      <c r="H66" s="124">
        <v>9492</v>
      </c>
      <c r="I66" s="124">
        <v>11416</v>
      </c>
      <c r="J66" s="124">
        <v>14238</v>
      </c>
      <c r="K66" s="124">
        <v>16162</v>
      </c>
      <c r="L66" s="124">
        <v>17701</v>
      </c>
    </row>
    <row r="67" spans="6:12" x14ac:dyDescent="0.25">
      <c r="F67" s="124">
        <v>60000</v>
      </c>
      <c r="G67" s="124">
        <v>9287</v>
      </c>
      <c r="H67" s="124">
        <v>11085</v>
      </c>
      <c r="I67" s="124">
        <v>13332</v>
      </c>
      <c r="J67" s="124">
        <v>16627</v>
      </c>
      <c r="K67" s="124">
        <v>18874</v>
      </c>
      <c r="L67" s="124">
        <v>20672</v>
      </c>
    </row>
    <row r="68" spans="6:12" x14ac:dyDescent="0.25">
      <c r="F68" s="124">
        <v>75000</v>
      </c>
      <c r="G68" s="124">
        <v>11227</v>
      </c>
      <c r="H68" s="124">
        <v>13400</v>
      </c>
      <c r="I68" s="124">
        <v>16116</v>
      </c>
      <c r="J68" s="124">
        <v>20100</v>
      </c>
      <c r="K68" s="124">
        <v>22816</v>
      </c>
      <c r="L68" s="124">
        <v>24989</v>
      </c>
    </row>
    <row r="69" spans="6:12" x14ac:dyDescent="0.25">
      <c r="F69" s="124">
        <v>100000</v>
      </c>
      <c r="G69" s="124">
        <v>14332</v>
      </c>
      <c r="H69" s="124">
        <v>17106</v>
      </c>
      <c r="I69" s="124">
        <v>20574</v>
      </c>
      <c r="J69" s="124">
        <v>25659</v>
      </c>
      <c r="K69" s="124">
        <v>29127</v>
      </c>
      <c r="L69" s="124">
        <v>31901</v>
      </c>
    </row>
    <row r="70" spans="6:12" x14ac:dyDescent="0.25">
      <c r="F70" s="124">
        <v>125000</v>
      </c>
      <c r="G70" s="124">
        <v>17315</v>
      </c>
      <c r="H70" s="124">
        <v>20666</v>
      </c>
      <c r="I70" s="124">
        <v>24855</v>
      </c>
      <c r="J70" s="124">
        <v>30999</v>
      </c>
      <c r="K70" s="124">
        <v>35188</v>
      </c>
      <c r="L70" s="124">
        <v>38539</v>
      </c>
    </row>
    <row r="71" spans="6:12" x14ac:dyDescent="0.25">
      <c r="F71" s="124">
        <v>150000</v>
      </c>
      <c r="G71" s="124">
        <v>20201</v>
      </c>
      <c r="H71" s="124">
        <v>24111</v>
      </c>
      <c r="I71" s="124">
        <v>28988</v>
      </c>
      <c r="J71" s="124">
        <v>36166</v>
      </c>
      <c r="K71" s="124">
        <v>41053</v>
      </c>
      <c r="L71" s="124">
        <v>44963</v>
      </c>
    </row>
    <row r="72" spans="6:12" x14ac:dyDescent="0.25">
      <c r="F72" s="124">
        <v>200000</v>
      </c>
      <c r="G72" s="124">
        <v>25746</v>
      </c>
      <c r="H72" s="124">
        <v>30729</v>
      </c>
      <c r="I72" s="124">
        <v>36958</v>
      </c>
      <c r="J72" s="124">
        <v>46094</v>
      </c>
      <c r="K72" s="124">
        <v>52323</v>
      </c>
      <c r="L72" s="124">
        <v>57306</v>
      </c>
    </row>
    <row r="73" spans="6:12" x14ac:dyDescent="0.25">
      <c r="F73" s="124">
        <v>250000</v>
      </c>
      <c r="G73" s="124">
        <v>31053</v>
      </c>
      <c r="H73" s="124">
        <v>37063</v>
      </c>
      <c r="I73" s="124">
        <v>44576</v>
      </c>
      <c r="J73" s="124">
        <v>55594</v>
      </c>
      <c r="K73" s="124">
        <v>63107</v>
      </c>
      <c r="L73" s="124">
        <v>69117</v>
      </c>
    </row>
    <row r="74" spans="6:12" x14ac:dyDescent="0.25">
      <c r="F74" s="124">
        <v>350000</v>
      </c>
      <c r="G74" s="124">
        <v>41147</v>
      </c>
      <c r="H74" s="124">
        <v>49111</v>
      </c>
      <c r="I74" s="124">
        <v>59066</v>
      </c>
      <c r="J74" s="124">
        <v>73667</v>
      </c>
      <c r="K74" s="124">
        <v>83622</v>
      </c>
      <c r="L74" s="124">
        <v>91586</v>
      </c>
    </row>
    <row r="75" spans="6:12" x14ac:dyDescent="0.25">
      <c r="F75" s="124">
        <v>500000</v>
      </c>
      <c r="G75" s="124">
        <v>55300</v>
      </c>
      <c r="H75" s="124">
        <v>66004</v>
      </c>
      <c r="I75" s="124">
        <v>79383</v>
      </c>
      <c r="J75" s="124">
        <v>99006</v>
      </c>
      <c r="K75" s="124">
        <v>112385</v>
      </c>
      <c r="L75" s="124">
        <v>123088</v>
      </c>
    </row>
    <row r="76" spans="6:12" x14ac:dyDescent="0.25">
      <c r="F76" s="124">
        <v>650000</v>
      </c>
      <c r="G76" s="124">
        <v>69114</v>
      </c>
      <c r="H76" s="124">
        <v>82491</v>
      </c>
      <c r="I76" s="124">
        <v>99212</v>
      </c>
      <c r="J76" s="124">
        <v>123736</v>
      </c>
      <c r="K76" s="124">
        <v>140457</v>
      </c>
      <c r="L76" s="124">
        <v>153834</v>
      </c>
    </row>
    <row r="77" spans="6:12" x14ac:dyDescent="0.25">
      <c r="F77" s="124">
        <v>800000</v>
      </c>
      <c r="G77" s="124">
        <v>82430</v>
      </c>
      <c r="H77" s="124">
        <v>98384</v>
      </c>
      <c r="I77" s="124">
        <v>118326</v>
      </c>
      <c r="J77" s="124">
        <v>147576</v>
      </c>
      <c r="K77" s="124">
        <v>167518</v>
      </c>
      <c r="L77" s="124">
        <v>183472</v>
      </c>
    </row>
    <row r="78" spans="6:12" x14ac:dyDescent="0.25">
      <c r="F78" s="124">
        <v>1000000</v>
      </c>
      <c r="G78" s="124">
        <v>99578</v>
      </c>
      <c r="H78" s="124">
        <v>118851</v>
      </c>
      <c r="I78" s="124">
        <v>142942</v>
      </c>
      <c r="J78" s="124">
        <v>178276</v>
      </c>
      <c r="K78" s="124">
        <v>202368</v>
      </c>
      <c r="L78" s="124">
        <v>221641</v>
      </c>
    </row>
    <row r="79" spans="6:12" x14ac:dyDescent="0.25">
      <c r="F79" s="124">
        <v>1250000</v>
      </c>
      <c r="G79" s="124">
        <v>120238</v>
      </c>
      <c r="H79" s="124">
        <v>143510</v>
      </c>
      <c r="I79" s="124">
        <v>172600</v>
      </c>
      <c r="J79" s="124">
        <v>215265</v>
      </c>
      <c r="K79" s="124">
        <v>244355</v>
      </c>
      <c r="L79" s="124">
        <v>267627</v>
      </c>
    </row>
    <row r="80" spans="6:12" x14ac:dyDescent="0.25">
      <c r="F80" s="124">
        <v>1500000</v>
      </c>
      <c r="G80" s="124">
        <v>140204</v>
      </c>
      <c r="H80" s="124">
        <v>167340</v>
      </c>
      <c r="I80" s="124">
        <v>201261</v>
      </c>
      <c r="J80" s="124">
        <v>251011</v>
      </c>
      <c r="K80" s="124">
        <v>284931</v>
      </c>
      <c r="L80" s="124">
        <v>312067</v>
      </c>
    </row>
    <row r="81" spans="6:12" x14ac:dyDescent="0.25">
      <c r="F81" s="124">
        <v>2000000</v>
      </c>
      <c r="G81" s="124">
        <v>179197</v>
      </c>
      <c r="H81" s="124">
        <v>213880</v>
      </c>
      <c r="I81" s="124">
        <v>257234</v>
      </c>
      <c r="J81" s="124">
        <v>320820</v>
      </c>
      <c r="K81" s="124">
        <v>364174</v>
      </c>
      <c r="L81" s="124">
        <v>398857</v>
      </c>
    </row>
    <row r="82" spans="6:12" x14ac:dyDescent="0.25">
      <c r="F82" s="124">
        <v>2500000</v>
      </c>
      <c r="G82" s="124">
        <v>216734</v>
      </c>
      <c r="H82" s="124">
        <v>258682</v>
      </c>
      <c r="I82" s="124">
        <v>311118</v>
      </c>
      <c r="J82" s="124">
        <v>388023</v>
      </c>
      <c r="K82" s="124">
        <v>440459</v>
      </c>
      <c r="L82" s="124">
        <v>482407</v>
      </c>
    </row>
    <row r="84" spans="6:12" x14ac:dyDescent="0.25">
      <c r="F84" s="55" t="s">
        <v>66</v>
      </c>
      <c r="L84" s="133" t="s">
        <v>67</v>
      </c>
    </row>
    <row r="85" spans="6:12" x14ac:dyDescent="0.25">
      <c r="F85" s="124">
        <v>10000</v>
      </c>
      <c r="G85" s="124">
        <v>1461</v>
      </c>
      <c r="H85" s="124">
        <v>1624</v>
      </c>
      <c r="I85" s="124">
        <v>2064</v>
      </c>
      <c r="J85" s="124">
        <v>2575</v>
      </c>
      <c r="K85" s="124">
        <v>3015</v>
      </c>
      <c r="L85" s="124">
        <v>3178</v>
      </c>
    </row>
    <row r="86" spans="6:12" x14ac:dyDescent="0.25">
      <c r="F86" s="124">
        <v>15000</v>
      </c>
      <c r="G86" s="124">
        <v>2011</v>
      </c>
      <c r="H86" s="124">
        <v>2234</v>
      </c>
      <c r="I86" s="124">
        <v>2841</v>
      </c>
      <c r="J86" s="124">
        <v>3543</v>
      </c>
      <c r="K86" s="124">
        <v>4149</v>
      </c>
      <c r="L86" s="124">
        <v>4373</v>
      </c>
    </row>
    <row r="87" spans="6:12" x14ac:dyDescent="0.25">
      <c r="F87" s="124">
        <v>25000</v>
      </c>
      <c r="G87" s="124">
        <v>3006</v>
      </c>
      <c r="H87" s="124">
        <v>3340</v>
      </c>
      <c r="I87" s="124">
        <v>4247</v>
      </c>
      <c r="J87" s="124">
        <v>5296</v>
      </c>
      <c r="K87" s="124">
        <v>6203</v>
      </c>
      <c r="L87" s="124">
        <v>6537</v>
      </c>
    </row>
    <row r="88" spans="6:12" x14ac:dyDescent="0.25">
      <c r="F88" s="124">
        <v>50000</v>
      </c>
      <c r="G88" s="124">
        <v>5187</v>
      </c>
      <c r="H88" s="124">
        <v>5763</v>
      </c>
      <c r="I88" s="124">
        <v>7327</v>
      </c>
      <c r="J88" s="124">
        <v>9139</v>
      </c>
      <c r="K88" s="124">
        <v>10703</v>
      </c>
      <c r="L88" s="124">
        <v>11279</v>
      </c>
    </row>
    <row r="89" spans="6:12" x14ac:dyDescent="0.25">
      <c r="F89" s="124">
        <v>75000</v>
      </c>
      <c r="G89" s="124">
        <v>7135</v>
      </c>
      <c r="H89" s="124">
        <v>7928</v>
      </c>
      <c r="I89" s="124">
        <v>10080</v>
      </c>
      <c r="J89" s="124">
        <v>12572</v>
      </c>
      <c r="K89" s="124">
        <v>14724</v>
      </c>
      <c r="L89" s="124">
        <v>15517</v>
      </c>
    </row>
    <row r="90" spans="6:12" x14ac:dyDescent="0.25">
      <c r="F90" s="124">
        <v>100000</v>
      </c>
      <c r="G90" s="124">
        <v>8946</v>
      </c>
      <c r="H90" s="124">
        <v>9940</v>
      </c>
      <c r="I90" s="124">
        <v>12639</v>
      </c>
      <c r="J90" s="124">
        <v>15763</v>
      </c>
      <c r="K90" s="124">
        <v>18461</v>
      </c>
      <c r="L90" s="124">
        <v>19455</v>
      </c>
    </row>
    <row r="91" spans="6:12" x14ac:dyDescent="0.25">
      <c r="F91" s="124">
        <v>150000</v>
      </c>
      <c r="G91" s="124">
        <v>12303</v>
      </c>
      <c r="H91" s="124">
        <v>13670</v>
      </c>
      <c r="I91" s="124">
        <v>17380</v>
      </c>
      <c r="J91" s="124">
        <v>21677</v>
      </c>
      <c r="K91" s="124">
        <v>25387</v>
      </c>
      <c r="L91" s="124">
        <v>26754</v>
      </c>
    </row>
    <row r="92" spans="6:12" x14ac:dyDescent="0.25">
      <c r="F92" s="124">
        <v>250000</v>
      </c>
      <c r="G92" s="124">
        <v>18370</v>
      </c>
      <c r="H92" s="124">
        <v>20411</v>
      </c>
      <c r="I92" s="124">
        <v>25951</v>
      </c>
      <c r="J92" s="124">
        <v>32365</v>
      </c>
      <c r="K92" s="124">
        <v>37906</v>
      </c>
      <c r="L92" s="124">
        <v>39947</v>
      </c>
    </row>
    <row r="93" spans="6:12" x14ac:dyDescent="0.25">
      <c r="F93" s="124">
        <v>350000</v>
      </c>
      <c r="G93" s="124">
        <v>23909</v>
      </c>
      <c r="H93" s="124">
        <v>26565</v>
      </c>
      <c r="I93" s="124">
        <v>33776</v>
      </c>
      <c r="J93" s="124">
        <v>42125</v>
      </c>
      <c r="K93" s="124">
        <v>49335</v>
      </c>
      <c r="L93" s="124">
        <v>51992</v>
      </c>
    </row>
    <row r="94" spans="6:12" x14ac:dyDescent="0.25">
      <c r="F94" s="124">
        <v>500000</v>
      </c>
      <c r="G94" s="124">
        <v>31594</v>
      </c>
      <c r="H94" s="124">
        <v>35105</v>
      </c>
      <c r="I94" s="124">
        <v>44633</v>
      </c>
      <c r="J94" s="124">
        <v>55666</v>
      </c>
      <c r="K94" s="124">
        <v>65194</v>
      </c>
      <c r="L94" s="124">
        <v>68705</v>
      </c>
    </row>
    <row r="95" spans="6:12" x14ac:dyDescent="0.25">
      <c r="F95" s="124">
        <v>750000</v>
      </c>
      <c r="G95" s="124">
        <v>43463</v>
      </c>
      <c r="H95" s="124">
        <v>48293</v>
      </c>
      <c r="I95" s="124">
        <v>61401</v>
      </c>
      <c r="J95" s="124">
        <v>76578</v>
      </c>
      <c r="K95" s="124">
        <v>89686</v>
      </c>
      <c r="L95" s="124">
        <v>94515</v>
      </c>
    </row>
    <row r="96" spans="6:12" x14ac:dyDescent="0.25">
      <c r="F96" s="124">
        <v>1000000</v>
      </c>
      <c r="G96" s="124">
        <v>54495</v>
      </c>
      <c r="H96" s="124">
        <v>60550</v>
      </c>
      <c r="I96" s="124">
        <v>76984</v>
      </c>
      <c r="J96" s="124">
        <v>96014</v>
      </c>
      <c r="K96" s="124">
        <v>112449</v>
      </c>
      <c r="L96" s="124">
        <v>118504</v>
      </c>
    </row>
    <row r="97" spans="6:12" x14ac:dyDescent="0.25">
      <c r="F97" s="124">
        <v>1250000</v>
      </c>
      <c r="G97" s="124">
        <v>64940</v>
      </c>
      <c r="H97" s="124">
        <v>72155</v>
      </c>
      <c r="I97" s="124">
        <v>91740</v>
      </c>
      <c r="J97" s="124">
        <v>114418</v>
      </c>
      <c r="K97" s="124">
        <v>134003</v>
      </c>
      <c r="L97" s="124">
        <v>141218</v>
      </c>
    </row>
    <row r="98" spans="6:12" x14ac:dyDescent="0.25">
      <c r="F98" s="124">
        <v>1500000</v>
      </c>
      <c r="G98" s="124">
        <v>74938</v>
      </c>
      <c r="H98" s="124">
        <v>83265</v>
      </c>
      <c r="I98" s="124">
        <v>105865</v>
      </c>
      <c r="J98" s="124">
        <v>132034</v>
      </c>
      <c r="K98" s="124">
        <v>154635</v>
      </c>
      <c r="L98" s="124">
        <v>162961</v>
      </c>
    </row>
    <row r="99" spans="6:12" x14ac:dyDescent="0.25">
      <c r="F99" s="124">
        <v>2000000</v>
      </c>
      <c r="G99" s="124">
        <v>93923</v>
      </c>
      <c r="H99" s="124">
        <v>104358</v>
      </c>
      <c r="I99" s="124">
        <v>132684</v>
      </c>
      <c r="J99" s="124">
        <v>165483</v>
      </c>
      <c r="K99" s="124">
        <v>193808</v>
      </c>
      <c r="L99" s="124">
        <v>204244</v>
      </c>
    </row>
    <row r="100" spans="6:12" x14ac:dyDescent="0.25">
      <c r="F100" s="124">
        <v>3000000</v>
      </c>
      <c r="G100" s="124">
        <v>129059</v>
      </c>
      <c r="H100" s="124">
        <v>143398</v>
      </c>
      <c r="I100" s="124">
        <v>182321</v>
      </c>
      <c r="J100" s="124">
        <v>227389</v>
      </c>
      <c r="K100" s="124">
        <v>266311</v>
      </c>
      <c r="L100" s="124">
        <v>280651</v>
      </c>
    </row>
    <row r="101" spans="6:12" x14ac:dyDescent="0.25">
      <c r="F101" s="124">
        <v>5000000</v>
      </c>
      <c r="G101" s="124">
        <v>192384</v>
      </c>
      <c r="H101" s="124">
        <v>213760</v>
      </c>
      <c r="I101" s="124">
        <v>271781</v>
      </c>
      <c r="J101" s="124">
        <v>338962</v>
      </c>
      <c r="K101" s="124">
        <v>396983</v>
      </c>
      <c r="L101" s="124">
        <v>418359</v>
      </c>
    </row>
    <row r="102" spans="6:12" x14ac:dyDescent="0.25">
      <c r="F102" s="124">
        <v>7500000</v>
      </c>
      <c r="G102" s="124">
        <v>264487</v>
      </c>
      <c r="H102" s="124">
        <v>293874</v>
      </c>
      <c r="I102" s="124">
        <v>373640</v>
      </c>
      <c r="J102" s="124">
        <v>466001</v>
      </c>
      <c r="K102" s="124">
        <v>545767</v>
      </c>
      <c r="L102" s="124">
        <v>575154</v>
      </c>
    </row>
    <row r="103" spans="6:12" x14ac:dyDescent="0.25">
      <c r="F103" s="124">
        <v>10000000</v>
      </c>
      <c r="G103" s="124">
        <v>331398</v>
      </c>
      <c r="H103" s="124">
        <v>368220</v>
      </c>
      <c r="I103" s="124">
        <v>468166</v>
      </c>
      <c r="J103" s="124">
        <v>583892</v>
      </c>
      <c r="K103" s="124">
        <v>683838</v>
      </c>
      <c r="L103" s="124">
        <v>720660</v>
      </c>
    </row>
    <row r="104" spans="6:12" x14ac:dyDescent="0.25">
      <c r="F104" s="124">
        <v>15000000</v>
      </c>
      <c r="G104" s="124">
        <v>455117</v>
      </c>
      <c r="H104" s="124">
        <v>505686</v>
      </c>
      <c r="I104" s="124">
        <v>642943</v>
      </c>
      <c r="J104" s="124">
        <v>801873</v>
      </c>
      <c r="K104" s="124">
        <v>939131</v>
      </c>
      <c r="L104" s="124">
        <v>989699</v>
      </c>
    </row>
    <row r="105" spans="6:12" x14ac:dyDescent="0.25">
      <c r="F105" s="124">
        <v>20000000</v>
      </c>
      <c r="G105" s="124">
        <v>569574</v>
      </c>
      <c r="H105" s="124">
        <v>632860</v>
      </c>
      <c r="I105" s="124">
        <v>804636</v>
      </c>
      <c r="J105" s="124">
        <v>1003535</v>
      </c>
      <c r="K105" s="124">
        <v>1175311</v>
      </c>
      <c r="L105" s="124">
        <v>1238597</v>
      </c>
    </row>
    <row r="106" spans="6:12" x14ac:dyDescent="0.25">
      <c r="F106" s="124">
        <v>25000000</v>
      </c>
      <c r="G106" s="124">
        <v>677440</v>
      </c>
      <c r="H106" s="124">
        <v>752711</v>
      </c>
      <c r="I106" s="124">
        <v>957018</v>
      </c>
      <c r="J106" s="124">
        <v>1193585</v>
      </c>
      <c r="K106" s="124">
        <v>1397892</v>
      </c>
      <c r="L106" s="124">
        <v>1473163</v>
      </c>
    </row>
    <row r="108" spans="6:12" x14ac:dyDescent="0.25">
      <c r="F108" s="55" t="s">
        <v>68</v>
      </c>
      <c r="L108" s="133" t="s">
        <v>69</v>
      </c>
    </row>
    <row r="109" spans="6:12" x14ac:dyDescent="0.25">
      <c r="F109" s="124">
        <v>5000</v>
      </c>
      <c r="G109" s="124">
        <v>2132</v>
      </c>
      <c r="H109" s="124">
        <v>2547</v>
      </c>
      <c r="I109" s="124">
        <v>2990</v>
      </c>
      <c r="J109" s="124">
        <v>3405</v>
      </c>
      <c r="K109" s="124"/>
      <c r="L109" s="124"/>
    </row>
    <row r="110" spans="6:12" x14ac:dyDescent="0.25">
      <c r="F110" s="124">
        <v>10000</v>
      </c>
      <c r="G110" s="124">
        <v>3689</v>
      </c>
      <c r="H110" s="124">
        <v>4408</v>
      </c>
      <c r="I110" s="124">
        <v>5174</v>
      </c>
      <c r="J110" s="124">
        <v>5893</v>
      </c>
      <c r="K110" s="124"/>
      <c r="L110" s="124"/>
    </row>
    <row r="111" spans="6:12" x14ac:dyDescent="0.25">
      <c r="F111" s="124">
        <v>15000</v>
      </c>
      <c r="G111" s="124">
        <v>5084</v>
      </c>
      <c r="H111" s="124">
        <v>6075</v>
      </c>
      <c r="I111" s="124">
        <v>7131</v>
      </c>
      <c r="J111" s="124">
        <v>8122</v>
      </c>
      <c r="K111" s="124"/>
      <c r="L111" s="124"/>
    </row>
    <row r="112" spans="6:12" x14ac:dyDescent="0.25">
      <c r="F112" s="124">
        <v>25000</v>
      </c>
      <c r="G112" s="124">
        <v>7615</v>
      </c>
      <c r="H112" s="124">
        <v>9098</v>
      </c>
      <c r="I112" s="124">
        <v>10681</v>
      </c>
      <c r="J112" s="124">
        <v>12164</v>
      </c>
      <c r="K112" s="124"/>
      <c r="L112" s="124"/>
    </row>
    <row r="113" spans="6:12" x14ac:dyDescent="0.25">
      <c r="F113" s="124">
        <v>35000</v>
      </c>
      <c r="G113" s="124">
        <v>9934</v>
      </c>
      <c r="H113" s="124">
        <v>11869</v>
      </c>
      <c r="I113" s="124">
        <v>13934</v>
      </c>
      <c r="J113" s="124">
        <v>15869</v>
      </c>
      <c r="K113" s="124"/>
      <c r="L113" s="124"/>
    </row>
    <row r="114" spans="6:12" x14ac:dyDescent="0.25">
      <c r="F114" s="124">
        <v>50000</v>
      </c>
      <c r="G114" s="124">
        <v>13165</v>
      </c>
      <c r="H114" s="124">
        <v>15729</v>
      </c>
      <c r="I114" s="124">
        <v>18465</v>
      </c>
      <c r="J114" s="124">
        <v>21029</v>
      </c>
      <c r="K114" s="124"/>
      <c r="L114" s="124"/>
    </row>
    <row r="115" spans="6:12" x14ac:dyDescent="0.25">
      <c r="F115" s="124">
        <v>75000</v>
      </c>
      <c r="G115" s="124">
        <v>18122</v>
      </c>
      <c r="H115" s="124">
        <v>21652</v>
      </c>
      <c r="I115" s="124">
        <v>25418</v>
      </c>
      <c r="J115" s="124">
        <v>28948</v>
      </c>
      <c r="K115" s="124"/>
      <c r="L115" s="124"/>
    </row>
    <row r="116" spans="6:12" x14ac:dyDescent="0.25">
      <c r="F116" s="124">
        <v>100000</v>
      </c>
      <c r="G116" s="124">
        <v>22723</v>
      </c>
      <c r="H116" s="124">
        <v>27150</v>
      </c>
      <c r="I116" s="124">
        <v>31872</v>
      </c>
      <c r="J116" s="124">
        <v>36299</v>
      </c>
      <c r="K116" s="124"/>
      <c r="L116" s="124"/>
    </row>
    <row r="117" spans="6:12" x14ac:dyDescent="0.25">
      <c r="F117" s="124">
        <v>150000</v>
      </c>
      <c r="G117" s="124">
        <v>31228</v>
      </c>
      <c r="H117" s="124">
        <v>37311</v>
      </c>
      <c r="I117" s="124">
        <v>43800</v>
      </c>
      <c r="J117" s="124">
        <v>49883</v>
      </c>
      <c r="K117" s="124"/>
      <c r="L117" s="124"/>
    </row>
    <row r="118" spans="6:12" x14ac:dyDescent="0.25">
      <c r="F118" s="124">
        <v>250000</v>
      </c>
      <c r="G118" s="124">
        <v>46640</v>
      </c>
      <c r="H118" s="124">
        <v>55726</v>
      </c>
      <c r="I118" s="124">
        <v>65418</v>
      </c>
      <c r="J118" s="124">
        <v>74504</v>
      </c>
      <c r="K118" s="124"/>
      <c r="L118" s="124"/>
    </row>
    <row r="119" spans="6:12" x14ac:dyDescent="0.25">
      <c r="F119" s="124">
        <v>500000</v>
      </c>
      <c r="G119" s="124">
        <v>80684</v>
      </c>
      <c r="H119" s="124">
        <v>96402</v>
      </c>
      <c r="I119" s="124">
        <v>113168</v>
      </c>
      <c r="J119" s="124">
        <v>128886</v>
      </c>
      <c r="K119" s="124"/>
      <c r="L119" s="124"/>
    </row>
    <row r="120" spans="6:12" x14ac:dyDescent="0.25">
      <c r="F120" s="124">
        <v>750000</v>
      </c>
      <c r="G120" s="124">
        <v>111105</v>
      </c>
      <c r="H120" s="124">
        <v>132749</v>
      </c>
      <c r="I120" s="124">
        <v>155836</v>
      </c>
      <c r="J120" s="124">
        <v>177480</v>
      </c>
      <c r="K120" s="124"/>
      <c r="L120" s="124"/>
    </row>
    <row r="121" spans="6:12" x14ac:dyDescent="0.25">
      <c r="F121" s="124">
        <v>1000000</v>
      </c>
      <c r="G121" s="124">
        <v>139347</v>
      </c>
      <c r="H121" s="124">
        <v>166493</v>
      </c>
      <c r="I121" s="124">
        <v>195448</v>
      </c>
      <c r="J121" s="124">
        <v>222594</v>
      </c>
      <c r="K121" s="124"/>
      <c r="L121" s="124"/>
    </row>
    <row r="122" spans="6:12" x14ac:dyDescent="0.25">
      <c r="F122" s="124">
        <v>1250000</v>
      </c>
      <c r="G122" s="124">
        <v>166043</v>
      </c>
      <c r="H122" s="124">
        <v>198389</v>
      </c>
      <c r="I122" s="124">
        <v>232891</v>
      </c>
      <c r="J122" s="124">
        <v>265237</v>
      </c>
      <c r="K122" s="124"/>
      <c r="L122" s="124"/>
    </row>
    <row r="123" spans="6:12" x14ac:dyDescent="0.25">
      <c r="F123" s="124">
        <v>1500000</v>
      </c>
      <c r="G123" s="124">
        <v>191545</v>
      </c>
      <c r="H123" s="124">
        <v>228859</v>
      </c>
      <c r="I123" s="124">
        <v>268660</v>
      </c>
      <c r="J123" s="124">
        <v>305974</v>
      </c>
      <c r="K123" s="124"/>
      <c r="L123" s="124"/>
    </row>
    <row r="124" spans="6:12" x14ac:dyDescent="0.25">
      <c r="F124" s="124">
        <v>2000000</v>
      </c>
      <c r="G124" s="124">
        <v>239792</v>
      </c>
      <c r="H124" s="124">
        <v>286504</v>
      </c>
      <c r="I124" s="124">
        <v>336331</v>
      </c>
      <c r="J124" s="124">
        <v>383044</v>
      </c>
      <c r="K124" s="124"/>
      <c r="L124" s="124"/>
    </row>
    <row r="125" spans="6:12" x14ac:dyDescent="0.25">
      <c r="F125" s="124">
        <v>2500000</v>
      </c>
      <c r="G125" s="124">
        <v>285649</v>
      </c>
      <c r="H125" s="124">
        <v>341295</v>
      </c>
      <c r="I125" s="124">
        <v>400650</v>
      </c>
      <c r="J125" s="124">
        <v>456296</v>
      </c>
      <c r="K125" s="124"/>
      <c r="L125" s="124"/>
    </row>
    <row r="126" spans="6:12" x14ac:dyDescent="0.25">
      <c r="F126" s="124">
        <v>3000000</v>
      </c>
      <c r="G126" s="124">
        <v>329420</v>
      </c>
      <c r="H126" s="124">
        <v>393593</v>
      </c>
      <c r="I126" s="124">
        <v>462044</v>
      </c>
      <c r="J126" s="124">
        <v>526217</v>
      </c>
      <c r="K126" s="124"/>
      <c r="L126" s="124"/>
    </row>
    <row r="127" spans="6:12" x14ac:dyDescent="0.25">
      <c r="F127" s="124">
        <v>3500000</v>
      </c>
      <c r="G127" s="124">
        <v>371491</v>
      </c>
      <c r="H127" s="124">
        <v>443859</v>
      </c>
      <c r="I127" s="124">
        <v>521052</v>
      </c>
      <c r="J127" s="124">
        <v>593420</v>
      </c>
      <c r="K127" s="124"/>
      <c r="L127" s="124"/>
    </row>
    <row r="128" spans="6:12" x14ac:dyDescent="0.25">
      <c r="F128" s="124">
        <v>4000000</v>
      </c>
      <c r="G128" s="124">
        <v>412126</v>
      </c>
      <c r="H128" s="124">
        <v>492410</v>
      </c>
      <c r="I128" s="124">
        <v>578046</v>
      </c>
      <c r="J128" s="124">
        <v>658331</v>
      </c>
      <c r="K128" s="124"/>
      <c r="L128" s="124"/>
    </row>
    <row r="129" spans="6:12" x14ac:dyDescent="0.25">
      <c r="F129" s="124">
        <v>5500000</v>
      </c>
      <c r="G129" s="124">
        <v>530082</v>
      </c>
      <c r="H129" s="124">
        <v>633344</v>
      </c>
      <c r="I129" s="124">
        <v>743491</v>
      </c>
      <c r="J129" s="124">
        <v>846754</v>
      </c>
      <c r="K129" s="124"/>
      <c r="L129" s="124"/>
    </row>
    <row r="130" spans="6:12" x14ac:dyDescent="0.25">
      <c r="F130" s="124">
        <v>7000000</v>
      </c>
      <c r="G130" s="124">
        <v>641179</v>
      </c>
      <c r="H130" s="124">
        <v>766084</v>
      </c>
      <c r="I130" s="124">
        <v>899316</v>
      </c>
      <c r="J130" s="124">
        <v>1024221</v>
      </c>
      <c r="K130" s="124"/>
      <c r="L130" s="124"/>
    </row>
  </sheetData>
  <mergeCells count="1">
    <mergeCell ref="A1:D4"/>
  </mergeCells>
  <conditionalFormatting sqref="D23:D24">
    <cfRule type="expression" dxfId="8" priority="1">
      <formula>$C$24="KG 400:"</formula>
    </cfRule>
  </conditionalFormatting>
  <conditionalFormatting sqref="G32:L33">
    <cfRule type="expression" dxfId="7" priority="3">
      <formula>AND(OR(G$11=MIN($G$11:$L$11),G$11=MAX($G$11:$L$11)),OR($N32=MIN($M$12:$M$31),$N32=MAX($M$12:$M$31)))</formula>
    </cfRule>
  </conditionalFormatting>
  <conditionalFormatting sqref="H12:L12 G13:L33">
    <cfRule type="expression" dxfId="6" priority="2">
      <formula>AND(OR(G$11=MIN($G$11:$L$11),G$11=MAX($G$11:$L$11)),OR($M12=MIN($M$12:$M$33),$M12=MAX($M$12:$M$33)))</formula>
    </cfRule>
  </conditionalFormatting>
  <dataValidations count="3">
    <dataValidation type="list" allowBlank="1" showInputMessage="1" showErrorMessage="1" sqref="C8" xr:uid="{00000000-0002-0000-0200-000000000000}">
      <formula1>$E$8:$E$12</formula1>
    </dataValidation>
    <dataValidation type="list" allowBlank="1" showInputMessage="1" showErrorMessage="1" sqref="C13" xr:uid="{00000000-0002-0000-0200-000001000000}">
      <formula1>IF(Gewerk=$E$11,$E$13:$E$15,$E$13:$E$17)</formula1>
    </dataValidation>
    <dataValidation type="list" allowBlank="1" showInputMessage="1" showErrorMessage="1" sqref="C18" xr:uid="{00000000-0002-0000-0200-000002000000}">
      <formula1>$E$18:$E$22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N130"/>
  <sheetViews>
    <sheetView view="pageBreakPreview" zoomScale="115" zoomScaleNormal="115" zoomScaleSheetLayoutView="115" workbookViewId="0">
      <selection activeCell="C27" sqref="C27"/>
    </sheetView>
  </sheetViews>
  <sheetFormatPr baseColWidth="10" defaultColWidth="9.109375" defaultRowHeight="13.2" x14ac:dyDescent="0.25"/>
  <cols>
    <col min="1" max="1" width="11" style="55" bestFit="1" customWidth="1"/>
    <col min="2" max="2" width="13.88671875" style="55" bestFit="1" customWidth="1"/>
    <col min="3" max="3" width="22.44140625" style="55" bestFit="1" customWidth="1"/>
    <col min="4" max="4" width="17.44140625" style="55" bestFit="1" customWidth="1"/>
    <col min="5" max="5" width="22.44140625" style="55" bestFit="1" customWidth="1"/>
    <col min="6" max="6" width="17.88671875" style="55" customWidth="1"/>
    <col min="7" max="8" width="14.5546875" style="55" bestFit="1" customWidth="1"/>
    <col min="9" max="11" width="16.33203125" style="55" bestFit="1" customWidth="1"/>
    <col min="12" max="12" width="15.88671875" style="55" customWidth="1"/>
    <col min="13" max="13" width="9.109375" style="55"/>
    <col min="14" max="14" width="25.33203125" style="55" customWidth="1"/>
    <col min="15" max="16384" width="9.109375" style="55"/>
  </cols>
  <sheetData>
    <row r="1" spans="1:13" x14ac:dyDescent="0.25">
      <c r="A1" s="274" t="s">
        <v>20</v>
      </c>
      <c r="B1" s="275"/>
      <c r="C1" s="275"/>
      <c r="D1" s="276"/>
      <c r="E1" s="54" t="s">
        <v>21</v>
      </c>
    </row>
    <row r="2" spans="1:13" x14ac:dyDescent="0.25">
      <c r="A2" s="277"/>
      <c r="B2" s="278"/>
      <c r="C2" s="278"/>
      <c r="D2" s="279"/>
      <c r="E2" s="56" t="s">
        <v>22</v>
      </c>
    </row>
    <row r="3" spans="1:13" x14ac:dyDescent="0.25">
      <c r="A3" s="277"/>
      <c r="B3" s="278"/>
      <c r="C3" s="278"/>
      <c r="D3" s="279"/>
      <c r="E3" s="56" t="s">
        <v>23</v>
      </c>
    </row>
    <row r="4" spans="1:13" x14ac:dyDescent="0.25">
      <c r="A4" s="280"/>
      <c r="B4" s="281"/>
      <c r="C4" s="281"/>
      <c r="D4" s="282"/>
      <c r="E4" s="57" t="s">
        <v>24</v>
      </c>
    </row>
    <row r="5" spans="1:13" x14ac:dyDescent="0.25">
      <c r="A5" s="58"/>
      <c r="B5" s="59"/>
      <c r="C5" s="59"/>
      <c r="D5" s="59"/>
      <c r="E5" s="60"/>
    </row>
    <row r="6" spans="1:13" x14ac:dyDescent="0.25">
      <c r="A6" s="61" t="s">
        <v>25</v>
      </c>
      <c r="B6" s="55" t="s">
        <v>26</v>
      </c>
      <c r="E6" s="62"/>
    </row>
    <row r="7" spans="1:13" x14ac:dyDescent="0.25">
      <c r="A7" s="57"/>
      <c r="B7" s="63" t="s">
        <v>27</v>
      </c>
      <c r="C7" s="63"/>
      <c r="D7" s="63"/>
      <c r="E7" s="64"/>
    </row>
    <row r="8" spans="1:13" ht="12.75" customHeight="1" x14ac:dyDescent="0.25">
      <c r="A8" s="65" t="s">
        <v>28</v>
      </c>
      <c r="B8" s="66" t="s">
        <v>29</v>
      </c>
      <c r="C8" s="67" t="s">
        <v>39</v>
      </c>
      <c r="D8" s="59" t="s">
        <v>31</v>
      </c>
      <c r="E8" s="68" t="s">
        <v>30</v>
      </c>
      <c r="F8" s="69" t="str">
        <f>C8</f>
        <v>Technische Ausrüstung</v>
      </c>
      <c r="G8" s="70"/>
      <c r="H8" s="70"/>
      <c r="I8" s="70"/>
    </row>
    <row r="9" spans="1:13" ht="12.75" customHeight="1" x14ac:dyDescent="0.25">
      <c r="A9" s="71"/>
      <c r="B9" s="72"/>
      <c r="C9" s="72" t="str">
        <f>IF(AND(C8&lt;&gt;E8,C8&lt;&gt;E9,C8&lt;&gt;E10,C8&lt;&gt;E11,C8&lt;&gt;E12),"Falsche Eingabe!","Eingabe i.O.")</f>
        <v>Eingabe i.O.</v>
      </c>
      <c r="D9" s="70"/>
      <c r="E9" s="73" t="s">
        <v>32</v>
      </c>
      <c r="F9" s="74"/>
      <c r="G9" s="74"/>
      <c r="H9" s="74"/>
      <c r="I9" s="74"/>
      <c r="J9" s="74"/>
      <c r="K9" s="74"/>
      <c r="L9" s="23"/>
    </row>
    <row r="10" spans="1:13" x14ac:dyDescent="0.25">
      <c r="A10" s="71"/>
      <c r="B10" s="72"/>
      <c r="C10" s="69"/>
      <c r="D10" s="69"/>
      <c r="E10" s="73" t="s">
        <v>33</v>
      </c>
      <c r="F10" s="75" t="s">
        <v>34</v>
      </c>
      <c r="G10" s="76" t="s">
        <v>15</v>
      </c>
      <c r="H10" s="76" t="s">
        <v>14</v>
      </c>
      <c r="I10" s="76" t="s">
        <v>35</v>
      </c>
      <c r="J10" s="76" t="s">
        <v>36</v>
      </c>
      <c r="K10" s="76" t="s">
        <v>37</v>
      </c>
      <c r="L10" s="77" t="s">
        <v>38</v>
      </c>
    </row>
    <row r="11" spans="1:13" x14ac:dyDescent="0.25">
      <c r="A11" s="71"/>
      <c r="B11" s="72"/>
      <c r="C11" s="69"/>
      <c r="D11" s="69"/>
      <c r="E11" s="73" t="s">
        <v>39</v>
      </c>
      <c r="F11" s="78" t="s">
        <v>40</v>
      </c>
      <c r="G11" s="79" t="str">
        <f t="shared" ref="G11:H11" si="0">IF(OR(G10=$C$13,F10=$C$13),COLUMN(G10),"")</f>
        <v/>
      </c>
      <c r="H11" s="79">
        <f t="shared" si="0"/>
        <v>8</v>
      </c>
      <c r="I11" s="79">
        <f>IF(OR(I10=$C$13,H10=$C$13),COLUMN(I10),"")</f>
        <v>9</v>
      </c>
      <c r="J11" s="79" t="str">
        <f t="shared" ref="J11:L11" si="1">IF(OR(J10=$C$13,I10=$C$13),COLUMN(J10),"")</f>
        <v/>
      </c>
      <c r="K11" s="79" t="str">
        <f t="shared" si="1"/>
        <v/>
      </c>
      <c r="L11" s="80" t="str">
        <f t="shared" si="1"/>
        <v/>
      </c>
    </row>
    <row r="12" spans="1:13" x14ac:dyDescent="0.25">
      <c r="A12" s="57"/>
      <c r="B12" s="63"/>
      <c r="C12" s="63"/>
      <c r="D12" s="63"/>
      <c r="E12" s="81" t="s">
        <v>41</v>
      </c>
      <c r="F12" s="82">
        <f t="shared" ref="F12:L27" si="2">IF(OR($F$8=$E$8,$F$8=$E$10),F37,IF($F$8=$E$9,F61,IF($F$8=$E$12,F85,IF($F$8=$E$11,F109,0))))</f>
        <v>5000</v>
      </c>
      <c r="G12" s="83">
        <f t="shared" si="2"/>
        <v>2132</v>
      </c>
      <c r="H12" s="84">
        <f t="shared" si="2"/>
        <v>2547</v>
      </c>
      <c r="I12" s="84">
        <f t="shared" si="2"/>
        <v>2990</v>
      </c>
      <c r="J12" s="85">
        <f t="shared" si="2"/>
        <v>3405</v>
      </c>
      <c r="K12" s="85">
        <f t="shared" si="2"/>
        <v>0</v>
      </c>
      <c r="L12" s="86">
        <f t="shared" si="2"/>
        <v>0</v>
      </c>
      <c r="M12" s="23" t="e">
        <f t="shared" ref="M12:M25" si="3">IF(AND($D$32&gt;=F12,$D$32&lt;F13),ROW(F12),IF(AND($D$32&gt;=F11,$D$32&lt;F12),ROW(F12),""))</f>
        <v>#REF!</v>
      </c>
    </row>
    <row r="13" spans="1:13" x14ac:dyDescent="0.25">
      <c r="A13" s="61" t="s">
        <v>42</v>
      </c>
      <c r="B13" s="55" t="s">
        <v>43</v>
      </c>
      <c r="C13" s="87" t="s">
        <v>14</v>
      </c>
      <c r="D13" s="55" t="s">
        <v>31</v>
      </c>
      <c r="E13" s="73" t="s">
        <v>15</v>
      </c>
      <c r="F13" s="88">
        <f t="shared" si="2"/>
        <v>10000</v>
      </c>
      <c r="G13" s="89">
        <f t="shared" si="2"/>
        <v>3689</v>
      </c>
      <c r="H13" s="90">
        <f t="shared" si="2"/>
        <v>4408</v>
      </c>
      <c r="I13" s="90">
        <f t="shared" si="2"/>
        <v>5174</v>
      </c>
      <c r="J13" s="90">
        <f t="shared" si="2"/>
        <v>5893</v>
      </c>
      <c r="K13" s="90">
        <f t="shared" si="2"/>
        <v>0</v>
      </c>
      <c r="L13" s="91">
        <f t="shared" si="2"/>
        <v>0</v>
      </c>
      <c r="M13" s="23" t="e">
        <f t="shared" si="3"/>
        <v>#REF!</v>
      </c>
    </row>
    <row r="14" spans="1:13" x14ac:dyDescent="0.25">
      <c r="A14" s="92"/>
      <c r="C14" s="72" t="str">
        <f>IF(AND(C13&lt;&gt;E13,C13&lt;&gt;E14,C13&lt;&gt;E15,C13&lt;&gt;E16,C13&lt;&gt;E17),"Falsche Eingabe!","Eingabe i.O.")</f>
        <v>Eingabe i.O.</v>
      </c>
      <c r="E14" s="62" t="s">
        <v>14</v>
      </c>
      <c r="F14" s="88">
        <f t="shared" si="2"/>
        <v>15000</v>
      </c>
      <c r="G14" s="89">
        <f t="shared" si="2"/>
        <v>5084</v>
      </c>
      <c r="H14" s="90">
        <f t="shared" si="2"/>
        <v>6075</v>
      </c>
      <c r="I14" s="90">
        <f t="shared" si="2"/>
        <v>7131</v>
      </c>
      <c r="J14" s="90">
        <f t="shared" si="2"/>
        <v>8122</v>
      </c>
      <c r="K14" s="90">
        <f t="shared" si="2"/>
        <v>0</v>
      </c>
      <c r="L14" s="91">
        <f t="shared" si="2"/>
        <v>0</v>
      </c>
      <c r="M14" s="23" t="e">
        <f t="shared" si="3"/>
        <v>#REF!</v>
      </c>
    </row>
    <row r="15" spans="1:13" x14ac:dyDescent="0.25">
      <c r="A15" s="92"/>
      <c r="E15" s="62" t="s">
        <v>35</v>
      </c>
      <c r="F15" s="88">
        <f t="shared" si="2"/>
        <v>25000</v>
      </c>
      <c r="G15" s="89">
        <f t="shared" si="2"/>
        <v>7615</v>
      </c>
      <c r="H15" s="90">
        <f t="shared" si="2"/>
        <v>9098</v>
      </c>
      <c r="I15" s="90">
        <f t="shared" si="2"/>
        <v>10681</v>
      </c>
      <c r="J15" s="90">
        <f t="shared" si="2"/>
        <v>12164</v>
      </c>
      <c r="K15" s="90">
        <f t="shared" si="2"/>
        <v>0</v>
      </c>
      <c r="L15" s="91">
        <f t="shared" si="2"/>
        <v>0</v>
      </c>
      <c r="M15" s="23" t="e">
        <f t="shared" si="3"/>
        <v>#REF!</v>
      </c>
    </row>
    <row r="16" spans="1:13" x14ac:dyDescent="0.25">
      <c r="A16" s="92"/>
      <c r="E16" s="62" t="str">
        <f>IF(C8=E11,"","IV")</f>
        <v/>
      </c>
      <c r="F16" s="93">
        <f t="shared" si="2"/>
        <v>35000</v>
      </c>
      <c r="G16" s="94">
        <f t="shared" si="2"/>
        <v>9934</v>
      </c>
      <c r="H16" s="95">
        <f t="shared" si="2"/>
        <v>11869</v>
      </c>
      <c r="I16" s="95">
        <f t="shared" si="2"/>
        <v>13934</v>
      </c>
      <c r="J16" s="95">
        <f t="shared" si="2"/>
        <v>15869</v>
      </c>
      <c r="K16" s="95">
        <f t="shared" si="2"/>
        <v>0</v>
      </c>
      <c r="L16" s="96">
        <f t="shared" si="2"/>
        <v>0</v>
      </c>
      <c r="M16" s="23" t="e">
        <f t="shared" si="3"/>
        <v>#REF!</v>
      </c>
    </row>
    <row r="17" spans="1:14" x14ac:dyDescent="0.25">
      <c r="A17" s="57"/>
      <c r="B17" s="63"/>
      <c r="C17" s="63"/>
      <c r="D17" s="63"/>
      <c r="E17" s="64" t="str">
        <f>IF(C8=E11,"","V")</f>
        <v/>
      </c>
      <c r="F17" s="82">
        <f t="shared" si="2"/>
        <v>50000</v>
      </c>
      <c r="G17" s="97">
        <f t="shared" si="2"/>
        <v>13165</v>
      </c>
      <c r="H17" s="85">
        <f t="shared" si="2"/>
        <v>15729</v>
      </c>
      <c r="I17" s="85">
        <f t="shared" si="2"/>
        <v>18465</v>
      </c>
      <c r="J17" s="85">
        <f t="shared" si="2"/>
        <v>21029</v>
      </c>
      <c r="K17" s="85">
        <f t="shared" si="2"/>
        <v>0</v>
      </c>
      <c r="L17" s="86">
        <f t="shared" si="2"/>
        <v>0</v>
      </c>
      <c r="M17" s="23" t="e">
        <f t="shared" si="3"/>
        <v>#REF!</v>
      </c>
    </row>
    <row r="18" spans="1:14" x14ac:dyDescent="0.25">
      <c r="A18" s="61" t="s">
        <v>44</v>
      </c>
      <c r="B18" s="55" t="s">
        <v>45</v>
      </c>
      <c r="C18" s="98">
        <v>0</v>
      </c>
      <c r="D18" s="55" t="s">
        <v>46</v>
      </c>
      <c r="E18" s="99">
        <v>0</v>
      </c>
      <c r="F18" s="88">
        <f t="shared" si="2"/>
        <v>75000</v>
      </c>
      <c r="G18" s="89">
        <f t="shared" si="2"/>
        <v>18122</v>
      </c>
      <c r="H18" s="90">
        <f t="shared" si="2"/>
        <v>21652</v>
      </c>
      <c r="I18" s="90">
        <f t="shared" si="2"/>
        <v>25418</v>
      </c>
      <c r="J18" s="90">
        <f t="shared" si="2"/>
        <v>28948</v>
      </c>
      <c r="K18" s="90">
        <f t="shared" si="2"/>
        <v>0</v>
      </c>
      <c r="L18" s="91">
        <f t="shared" si="2"/>
        <v>0</v>
      </c>
      <c r="M18" s="23" t="e">
        <f t="shared" si="3"/>
        <v>#REF!</v>
      </c>
    </row>
    <row r="19" spans="1:14" x14ac:dyDescent="0.25">
      <c r="A19" s="92"/>
      <c r="B19" s="55" t="s">
        <v>47</v>
      </c>
      <c r="C19" s="72" t="str">
        <f>IF(AND(C18&gt;=0,C18&lt;=1),"Eingabe i.O.","Falsche Eingabe!")</f>
        <v>Eingabe i.O.</v>
      </c>
      <c r="E19" s="99">
        <v>0.25</v>
      </c>
      <c r="F19" s="88">
        <f t="shared" si="2"/>
        <v>100000</v>
      </c>
      <c r="G19" s="89">
        <f t="shared" si="2"/>
        <v>22723</v>
      </c>
      <c r="H19" s="90">
        <f t="shared" si="2"/>
        <v>27150</v>
      </c>
      <c r="I19" s="90">
        <f t="shared" si="2"/>
        <v>31872</v>
      </c>
      <c r="J19" s="90">
        <f t="shared" si="2"/>
        <v>36299</v>
      </c>
      <c r="K19" s="90">
        <f t="shared" si="2"/>
        <v>0</v>
      </c>
      <c r="L19" s="91">
        <f t="shared" si="2"/>
        <v>0</v>
      </c>
      <c r="M19" s="23" t="e">
        <f t="shared" si="3"/>
        <v>#REF!</v>
      </c>
    </row>
    <row r="20" spans="1:14" x14ac:dyDescent="0.25">
      <c r="A20" s="92"/>
      <c r="E20" s="99">
        <v>0.5</v>
      </c>
      <c r="F20" s="88">
        <f t="shared" si="2"/>
        <v>150000</v>
      </c>
      <c r="G20" s="89">
        <f t="shared" si="2"/>
        <v>31228</v>
      </c>
      <c r="H20" s="90">
        <f t="shared" si="2"/>
        <v>37311</v>
      </c>
      <c r="I20" s="90">
        <f t="shared" si="2"/>
        <v>43800</v>
      </c>
      <c r="J20" s="90">
        <f t="shared" si="2"/>
        <v>49883</v>
      </c>
      <c r="K20" s="90">
        <f t="shared" si="2"/>
        <v>0</v>
      </c>
      <c r="L20" s="91">
        <f t="shared" si="2"/>
        <v>0</v>
      </c>
      <c r="M20" s="23" t="e">
        <f t="shared" si="3"/>
        <v>#REF!</v>
      </c>
    </row>
    <row r="21" spans="1:14" x14ac:dyDescent="0.25">
      <c r="A21" s="92"/>
      <c r="E21" s="99">
        <v>0.75</v>
      </c>
      <c r="F21" s="93">
        <f t="shared" si="2"/>
        <v>250000</v>
      </c>
      <c r="G21" s="94">
        <f t="shared" si="2"/>
        <v>46640</v>
      </c>
      <c r="H21" s="95">
        <f t="shared" si="2"/>
        <v>55726</v>
      </c>
      <c r="I21" s="95">
        <f t="shared" si="2"/>
        <v>65418</v>
      </c>
      <c r="J21" s="95">
        <f t="shared" si="2"/>
        <v>74504</v>
      </c>
      <c r="K21" s="95">
        <f t="shared" si="2"/>
        <v>0</v>
      </c>
      <c r="L21" s="96">
        <f t="shared" si="2"/>
        <v>0</v>
      </c>
      <c r="M21" s="23" t="e">
        <f t="shared" si="3"/>
        <v>#REF!</v>
      </c>
    </row>
    <row r="22" spans="1:14" x14ac:dyDescent="0.25">
      <c r="A22" s="57"/>
      <c r="B22" s="63"/>
      <c r="C22" s="63"/>
      <c r="D22" s="63"/>
      <c r="E22" s="100">
        <v>1</v>
      </c>
      <c r="F22" s="82">
        <f t="shared" si="2"/>
        <v>500000</v>
      </c>
      <c r="G22" s="97">
        <f t="shared" si="2"/>
        <v>80684</v>
      </c>
      <c r="H22" s="85">
        <f t="shared" si="2"/>
        <v>96402</v>
      </c>
      <c r="I22" s="85">
        <f t="shared" si="2"/>
        <v>113168</v>
      </c>
      <c r="J22" s="85">
        <f t="shared" si="2"/>
        <v>128886</v>
      </c>
      <c r="K22" s="85">
        <f t="shared" si="2"/>
        <v>0</v>
      </c>
      <c r="L22" s="86">
        <f t="shared" si="2"/>
        <v>0</v>
      </c>
      <c r="M22" s="23" t="e">
        <f t="shared" si="3"/>
        <v>#REF!</v>
      </c>
    </row>
    <row r="23" spans="1:14" x14ac:dyDescent="0.25">
      <c r="A23" s="61" t="s">
        <v>48</v>
      </c>
      <c r="B23" s="55" t="s">
        <v>49</v>
      </c>
      <c r="C23" s="55" t="str">
        <f>IF(C8=E11,"Kosten ALG:",IF(C8=E9,"KG 500",IF(C8=E10,"KG 600","KG 300:")))</f>
        <v>Kosten ALG:</v>
      </c>
      <c r="D23" s="101" t="e">
        <f>#REF!</f>
        <v>#REF!</v>
      </c>
      <c r="E23" s="62" t="s">
        <v>50</v>
      </c>
      <c r="F23" s="88">
        <f t="shared" si="2"/>
        <v>750000</v>
      </c>
      <c r="G23" s="89">
        <f t="shared" si="2"/>
        <v>111105</v>
      </c>
      <c r="H23" s="102">
        <f t="shared" si="2"/>
        <v>132749</v>
      </c>
      <c r="I23" s="102">
        <f t="shared" si="2"/>
        <v>155836</v>
      </c>
      <c r="J23" s="102">
        <f t="shared" si="2"/>
        <v>177480</v>
      </c>
      <c r="K23" s="102">
        <f t="shared" si="2"/>
        <v>0</v>
      </c>
      <c r="L23" s="103">
        <f t="shared" si="2"/>
        <v>0</v>
      </c>
      <c r="M23" s="23" t="e">
        <f t="shared" si="3"/>
        <v>#REF!</v>
      </c>
    </row>
    <row r="24" spans="1:14" x14ac:dyDescent="0.25">
      <c r="A24" s="92"/>
      <c r="B24" s="55" t="s">
        <v>51</v>
      </c>
      <c r="C24" s="55" t="str">
        <f>IF(OR(C8=E11,C8=E9,C8=E10),"","KG 400:")</f>
        <v/>
      </c>
      <c r="D24" s="104">
        <v>1242000</v>
      </c>
      <c r="E24" s="62" t="str">
        <f>IF(C24="KG 400:",E23,"")</f>
        <v/>
      </c>
      <c r="F24" s="88">
        <f t="shared" si="2"/>
        <v>1000000</v>
      </c>
      <c r="G24" s="89">
        <f t="shared" si="2"/>
        <v>139347</v>
      </c>
      <c r="H24" s="102">
        <f t="shared" si="2"/>
        <v>166493</v>
      </c>
      <c r="I24" s="102">
        <f t="shared" si="2"/>
        <v>195448</v>
      </c>
      <c r="J24" s="102">
        <f t="shared" si="2"/>
        <v>222594</v>
      </c>
      <c r="K24" s="102">
        <f t="shared" si="2"/>
        <v>0</v>
      </c>
      <c r="L24" s="103">
        <f t="shared" si="2"/>
        <v>0</v>
      </c>
      <c r="M24" s="23" t="e">
        <f t="shared" si="3"/>
        <v>#REF!</v>
      </c>
    </row>
    <row r="25" spans="1:14" x14ac:dyDescent="0.25">
      <c r="A25" s="92"/>
      <c r="E25" s="62"/>
      <c r="F25" s="88">
        <f t="shared" si="2"/>
        <v>1250000</v>
      </c>
      <c r="G25" s="89">
        <f t="shared" si="2"/>
        <v>166043</v>
      </c>
      <c r="H25" s="102">
        <f t="shared" si="2"/>
        <v>198389</v>
      </c>
      <c r="I25" s="102">
        <f t="shared" si="2"/>
        <v>232891</v>
      </c>
      <c r="J25" s="102">
        <f t="shared" si="2"/>
        <v>265237</v>
      </c>
      <c r="K25" s="102">
        <f t="shared" si="2"/>
        <v>0</v>
      </c>
      <c r="L25" s="103">
        <f t="shared" si="2"/>
        <v>0</v>
      </c>
      <c r="M25" s="23" t="e">
        <f t="shared" si="3"/>
        <v>#REF!</v>
      </c>
    </row>
    <row r="26" spans="1:14" ht="14.4" x14ac:dyDescent="0.3">
      <c r="A26" s="92"/>
      <c r="E26" s="62"/>
      <c r="F26" s="93">
        <f t="shared" si="2"/>
        <v>1500000</v>
      </c>
      <c r="G26" s="94">
        <f t="shared" si="2"/>
        <v>191545</v>
      </c>
      <c r="H26" s="105">
        <f t="shared" si="2"/>
        <v>228859</v>
      </c>
      <c r="I26" s="105">
        <f t="shared" si="2"/>
        <v>268660</v>
      </c>
      <c r="J26" s="105">
        <f t="shared" si="2"/>
        <v>305974</v>
      </c>
      <c r="K26" s="105">
        <f t="shared" si="2"/>
        <v>0</v>
      </c>
      <c r="L26" s="106">
        <f t="shared" si="2"/>
        <v>0</v>
      </c>
      <c r="M26" s="23" t="e">
        <f>IF(AND($D$32&gt;=F26,$D$32&lt;F27),ROW(F26),IF(AND($D$32&gt;=F25,$D$32&lt;F26),ROW(F26),""))</f>
        <v>#REF!</v>
      </c>
      <c r="N26" s="107"/>
    </row>
    <row r="27" spans="1:14" ht="14.4" x14ac:dyDescent="0.3">
      <c r="A27" s="57"/>
      <c r="B27" s="63"/>
      <c r="C27" s="63"/>
      <c r="D27" s="63"/>
      <c r="E27" s="64"/>
      <c r="F27" s="88">
        <f t="shared" si="2"/>
        <v>2000000</v>
      </c>
      <c r="G27" s="89">
        <f t="shared" si="2"/>
        <v>239792</v>
      </c>
      <c r="H27" s="102">
        <f t="shared" si="2"/>
        <v>286504</v>
      </c>
      <c r="I27" s="102">
        <f t="shared" si="2"/>
        <v>336331</v>
      </c>
      <c r="J27" s="102">
        <f t="shared" si="2"/>
        <v>383044</v>
      </c>
      <c r="K27" s="102">
        <f t="shared" si="2"/>
        <v>0</v>
      </c>
      <c r="L27" s="103">
        <f t="shared" si="2"/>
        <v>0</v>
      </c>
      <c r="M27" s="23" t="e">
        <f t="shared" ref="M27:M33" si="4">IF(AND($D$32&gt;=F27,$D$32&lt;F28),ROW(F27),IF(AND($D$32&gt;=F26,$D$32&lt;F27),ROW(F27),""))</f>
        <v>#REF!</v>
      </c>
      <c r="N27"/>
    </row>
    <row r="28" spans="1:14" ht="14.4" x14ac:dyDescent="0.3">
      <c r="A28" s="61" t="s">
        <v>52</v>
      </c>
      <c r="B28" s="55" t="s">
        <v>49</v>
      </c>
      <c r="C28" s="55" t="str">
        <f>C23</f>
        <v>Kosten ALG:</v>
      </c>
      <c r="D28" s="90" t="e">
        <f>IF(C8=E12,D23*0.55,D23)</f>
        <v>#REF!</v>
      </c>
      <c r="E28" s="62"/>
      <c r="F28" s="88">
        <f t="shared" ref="F28:L33" si="5">IF(OR($F$8=$E$8,$F$8=$E$10),F53,IF($F$8=$E$9,F77,IF($F$8=$E$12,F101,IF($F$8=$E$11,F125,0))))</f>
        <v>2500000</v>
      </c>
      <c r="G28" s="89">
        <f t="shared" si="5"/>
        <v>285649</v>
      </c>
      <c r="H28" s="102">
        <f t="shared" si="5"/>
        <v>341295</v>
      </c>
      <c r="I28" s="102">
        <f t="shared" si="5"/>
        <v>400650</v>
      </c>
      <c r="J28" s="102">
        <f t="shared" si="5"/>
        <v>456296</v>
      </c>
      <c r="K28" s="102">
        <f t="shared" si="5"/>
        <v>0</v>
      </c>
      <c r="L28" s="103">
        <f t="shared" si="5"/>
        <v>0</v>
      </c>
      <c r="M28" s="23" t="e">
        <f t="shared" si="4"/>
        <v>#REF!</v>
      </c>
      <c r="N28"/>
    </row>
    <row r="29" spans="1:14" ht="14.4" x14ac:dyDescent="0.3">
      <c r="A29" s="92"/>
      <c r="B29" s="55" t="s">
        <v>51</v>
      </c>
      <c r="C29" s="55" t="str">
        <f>C24</f>
        <v/>
      </c>
      <c r="D29" s="90" t="str">
        <f>IF(C8=E12,D24*0.1,IF(C8=E8,IF(D24&gt;D23*0.25,D23*0.25+(D24-D23*0.25)*0.5,D24),""))</f>
        <v/>
      </c>
      <c r="E29" s="62"/>
      <c r="F29" s="88">
        <f t="shared" si="5"/>
        <v>3000000</v>
      </c>
      <c r="G29" s="89">
        <f t="shared" si="5"/>
        <v>329420</v>
      </c>
      <c r="H29" s="102">
        <f t="shared" si="5"/>
        <v>393593</v>
      </c>
      <c r="I29" s="102">
        <f t="shared" si="5"/>
        <v>462044</v>
      </c>
      <c r="J29" s="102">
        <f t="shared" si="5"/>
        <v>526217</v>
      </c>
      <c r="K29" s="102">
        <f t="shared" si="5"/>
        <v>0</v>
      </c>
      <c r="L29" s="103">
        <f t="shared" si="5"/>
        <v>0</v>
      </c>
      <c r="M29" s="23" t="e">
        <f t="shared" si="4"/>
        <v>#REF!</v>
      </c>
      <c r="N29"/>
    </row>
    <row r="30" spans="1:14" ht="14.4" x14ac:dyDescent="0.3">
      <c r="A30" s="92"/>
      <c r="E30" s="62"/>
      <c r="F30" s="88">
        <f t="shared" si="5"/>
        <v>3500000</v>
      </c>
      <c r="G30" s="89">
        <f t="shared" si="5"/>
        <v>371491</v>
      </c>
      <c r="H30" s="102">
        <f t="shared" si="5"/>
        <v>443859</v>
      </c>
      <c r="I30" s="102">
        <f t="shared" si="5"/>
        <v>521052</v>
      </c>
      <c r="J30" s="102">
        <f t="shared" si="5"/>
        <v>593420</v>
      </c>
      <c r="K30" s="102">
        <f t="shared" si="5"/>
        <v>0</v>
      </c>
      <c r="L30" s="103">
        <f t="shared" si="5"/>
        <v>0</v>
      </c>
      <c r="M30" s="23" t="e">
        <f t="shared" si="4"/>
        <v>#REF!</v>
      </c>
      <c r="N30"/>
    </row>
    <row r="31" spans="1:14" ht="15" thickBot="1" x14ac:dyDescent="0.35">
      <c r="A31" s="92"/>
      <c r="E31" s="62"/>
      <c r="F31" s="93">
        <f t="shared" si="5"/>
        <v>4000000</v>
      </c>
      <c r="G31" s="94">
        <f t="shared" si="5"/>
        <v>412126</v>
      </c>
      <c r="H31" s="105">
        <f t="shared" si="5"/>
        <v>492410</v>
      </c>
      <c r="I31" s="105">
        <f t="shared" si="5"/>
        <v>578046</v>
      </c>
      <c r="J31" s="105">
        <f t="shared" si="5"/>
        <v>658331</v>
      </c>
      <c r="K31" s="105">
        <f t="shared" si="5"/>
        <v>0</v>
      </c>
      <c r="L31" s="106">
        <f t="shared" si="5"/>
        <v>0</v>
      </c>
      <c r="M31" s="23" t="e">
        <f t="shared" si="4"/>
        <v>#REF!</v>
      </c>
      <c r="N31"/>
    </row>
    <row r="32" spans="1:14" ht="15" thickBot="1" x14ac:dyDescent="0.35">
      <c r="A32" s="57"/>
      <c r="B32" s="63"/>
      <c r="C32" s="63" t="s">
        <v>53</v>
      </c>
      <c r="D32" s="108" t="e">
        <f>SUM(D28:D31)</f>
        <v>#REF!</v>
      </c>
      <c r="E32" s="109" t="e">
        <f>IF(D32&gt;F31,"Ermittlung nach RifT","")</f>
        <v>#REF!</v>
      </c>
      <c r="F32" s="110">
        <f t="shared" si="5"/>
        <v>5500000</v>
      </c>
      <c r="G32" s="111">
        <f t="shared" si="5"/>
        <v>530082</v>
      </c>
      <c r="H32" s="112">
        <f t="shared" si="5"/>
        <v>633344</v>
      </c>
      <c r="I32" s="112">
        <f t="shared" si="5"/>
        <v>743491</v>
      </c>
      <c r="J32" s="112">
        <f t="shared" si="5"/>
        <v>846754</v>
      </c>
      <c r="K32" s="112">
        <f t="shared" si="5"/>
        <v>0</v>
      </c>
      <c r="L32" s="113">
        <f t="shared" si="5"/>
        <v>0</v>
      </c>
      <c r="M32" s="23" t="e">
        <f t="shared" si="4"/>
        <v>#REF!</v>
      </c>
      <c r="N32" s="114" t="s">
        <v>54</v>
      </c>
    </row>
    <row r="33" spans="1:14" ht="14.4" x14ac:dyDescent="0.3">
      <c r="A33" s="92"/>
      <c r="D33" s="115">
        <f>C18</f>
        <v>0</v>
      </c>
      <c r="E33" s="62"/>
      <c r="F33" s="116">
        <f t="shared" si="5"/>
        <v>7000000</v>
      </c>
      <c r="G33" s="117">
        <f t="shared" si="5"/>
        <v>641179</v>
      </c>
      <c r="H33" s="118">
        <f t="shared" si="5"/>
        <v>766084</v>
      </c>
      <c r="I33" s="118">
        <f t="shared" si="5"/>
        <v>899316</v>
      </c>
      <c r="J33" s="118">
        <f t="shared" si="5"/>
        <v>1024221</v>
      </c>
      <c r="K33" s="118">
        <f t="shared" si="5"/>
        <v>0</v>
      </c>
      <c r="L33" s="119">
        <f t="shared" si="5"/>
        <v>0</v>
      </c>
      <c r="M33" s="23" t="e">
        <f t="shared" si="4"/>
        <v>#REF!</v>
      </c>
      <c r="N33" s="114" t="s">
        <v>54</v>
      </c>
    </row>
    <row r="34" spans="1:14" ht="15" thickBot="1" x14ac:dyDescent="0.35">
      <c r="A34" s="61" t="s">
        <v>55</v>
      </c>
      <c r="B34" s="55" t="s">
        <v>56</v>
      </c>
      <c r="C34" s="120" t="e">
        <f>HLOOKUP(MIN(G11:L11),G11:L33,MIN(M12:M33)-ROW(M10))</f>
        <v>#REF!</v>
      </c>
      <c r="D34" s="90" t="e">
        <f>C34+(E34-C34)*$D$33</f>
        <v>#REF!</v>
      </c>
      <c r="E34" s="120" t="e">
        <f>HLOOKUP(MAX(G11:L11),G11:L33,MIN(M12:M33)-ROW(M10))</f>
        <v>#REF!</v>
      </c>
      <c r="M34"/>
      <c r="N34"/>
    </row>
    <row r="35" spans="1:14" ht="15" thickBot="1" x14ac:dyDescent="0.35">
      <c r="A35" s="92"/>
      <c r="C35" s="121" t="e">
        <f ca="1">(D32-C37)/(C39-C37)</f>
        <v>#REF!</v>
      </c>
      <c r="D35" s="122" t="e">
        <f ca="1">D34+C35*(D36-D34)</f>
        <v>#REF!</v>
      </c>
      <c r="E35" s="62"/>
      <c r="M35"/>
      <c r="N35"/>
    </row>
    <row r="36" spans="1:14" ht="14.4" x14ac:dyDescent="0.3">
      <c r="A36" s="92"/>
      <c r="C36" s="120" t="e">
        <f>HLOOKUP(MIN(G11:L11),G11:L33,MAX(M12:M33)-ROW(M10))</f>
        <v>#REF!</v>
      </c>
      <c r="D36" s="90" t="e">
        <f>C36+(E36-C36)*$D$33</f>
        <v>#REF!</v>
      </c>
      <c r="E36" s="120" t="e">
        <f>HLOOKUP(MAX(G11:L11),G11:L33,MAX(M12:M33)-ROW(M10))</f>
        <v>#REF!</v>
      </c>
      <c r="F36" s="55" t="s">
        <v>57</v>
      </c>
      <c r="I36"/>
      <c r="J36"/>
      <c r="K36"/>
      <c r="L36" s="123" t="s">
        <v>58</v>
      </c>
      <c r="M36"/>
      <c r="N36"/>
    </row>
    <row r="37" spans="1:14" ht="14.4" x14ac:dyDescent="0.3">
      <c r="A37" s="92"/>
      <c r="B37" s="55" t="s">
        <v>59</v>
      </c>
      <c r="C37" s="90" t="e">
        <f ca="1">INDIRECT("F"&amp;MIN(M12:M33))</f>
        <v>#REF!</v>
      </c>
      <c r="D37" s="121" t="e">
        <f ca="1">(C37-$C$37)/($C$39-$C$37)</f>
        <v>#REF!</v>
      </c>
      <c r="E37" s="62"/>
      <c r="F37" s="124">
        <v>25000</v>
      </c>
      <c r="G37" s="125">
        <v>3120</v>
      </c>
      <c r="H37" s="102">
        <v>3657</v>
      </c>
      <c r="I37" s="126">
        <v>4339</v>
      </c>
      <c r="J37" s="126">
        <v>5412</v>
      </c>
      <c r="K37" s="126">
        <v>6094</v>
      </c>
      <c r="L37" s="126">
        <v>6631</v>
      </c>
      <c r="M37"/>
      <c r="N37"/>
    </row>
    <row r="38" spans="1:14" ht="14.4" x14ac:dyDescent="0.3">
      <c r="A38" s="92"/>
      <c r="B38" s="55" t="s">
        <v>60</v>
      </c>
      <c r="C38" s="127" t="e">
        <f>D32</f>
        <v>#REF!</v>
      </c>
      <c r="D38" s="121" t="e">
        <f t="shared" ref="D38:D39" ca="1" si="6">(C38-$C$37)/($C$39-$C$37)</f>
        <v>#REF!</v>
      </c>
      <c r="E38" s="62"/>
      <c r="F38" s="124">
        <v>35000</v>
      </c>
      <c r="G38" s="124">
        <v>4217</v>
      </c>
      <c r="H38" s="102">
        <v>4942</v>
      </c>
      <c r="I38" s="126">
        <v>5865</v>
      </c>
      <c r="J38" s="126">
        <v>7315</v>
      </c>
      <c r="K38" s="126">
        <v>8237</v>
      </c>
      <c r="L38" s="126">
        <v>8962</v>
      </c>
      <c r="M38"/>
      <c r="N38"/>
    </row>
    <row r="39" spans="1:14" ht="14.4" x14ac:dyDescent="0.3">
      <c r="A39" s="57"/>
      <c r="B39" s="63" t="s">
        <v>61</v>
      </c>
      <c r="C39" s="95" t="e">
        <f ca="1">INDIRECT("F"&amp;MAX(M12:M33))</f>
        <v>#REF!</v>
      </c>
      <c r="D39" s="128" t="e">
        <f t="shared" ca="1" si="6"/>
        <v>#REF!</v>
      </c>
      <c r="E39" s="64"/>
      <c r="F39" s="124">
        <v>50000</v>
      </c>
      <c r="G39" s="124">
        <v>5804</v>
      </c>
      <c r="H39" s="102">
        <v>6801</v>
      </c>
      <c r="I39" s="126">
        <v>8071</v>
      </c>
      <c r="J39" s="126">
        <v>10066</v>
      </c>
      <c r="K39" s="126">
        <v>11336</v>
      </c>
      <c r="L39" s="126">
        <v>12333</v>
      </c>
    </row>
    <row r="40" spans="1:14" ht="14.4" x14ac:dyDescent="0.3">
      <c r="A40" s="129"/>
      <c r="E40" s="62"/>
      <c r="F40" s="124">
        <v>75000</v>
      </c>
      <c r="G40" s="124">
        <v>8342</v>
      </c>
      <c r="H40" s="102">
        <v>9776</v>
      </c>
      <c r="I40" s="126">
        <v>11601</v>
      </c>
      <c r="J40" s="126">
        <v>14469</v>
      </c>
      <c r="K40" s="126">
        <v>16293</v>
      </c>
      <c r="L40" s="126">
        <v>17727</v>
      </c>
    </row>
    <row r="41" spans="1:14" x14ac:dyDescent="0.25">
      <c r="A41" s="130" t="str">
        <f>"Auswertung Honorar "&amp;Gewerk&amp;":"</f>
        <v>Auswertung Honorar Technische Ausrüstung:</v>
      </c>
      <c r="E41" s="62"/>
      <c r="F41" s="124">
        <v>100000</v>
      </c>
      <c r="G41" s="124">
        <v>10790</v>
      </c>
      <c r="H41" s="102">
        <v>12644</v>
      </c>
      <c r="I41" s="102">
        <v>15005</v>
      </c>
      <c r="J41" s="102">
        <v>18713</v>
      </c>
      <c r="K41" s="102">
        <v>21074</v>
      </c>
      <c r="L41" s="102">
        <v>22928</v>
      </c>
    </row>
    <row r="42" spans="1:14" ht="13.8" thickBot="1" x14ac:dyDescent="0.3">
      <c r="A42" s="129"/>
      <c r="E42" s="62"/>
      <c r="F42" s="124">
        <v>150000</v>
      </c>
      <c r="G42" s="124">
        <v>15500</v>
      </c>
      <c r="H42" s="102">
        <v>18164</v>
      </c>
      <c r="I42" s="102">
        <v>21555</v>
      </c>
      <c r="J42" s="102">
        <v>26883</v>
      </c>
      <c r="K42" s="102">
        <v>30274</v>
      </c>
      <c r="L42" s="102">
        <v>32938</v>
      </c>
    </row>
    <row r="43" spans="1:14" ht="13.8" thickBot="1" x14ac:dyDescent="0.3">
      <c r="A43" s="129" t="s">
        <v>62</v>
      </c>
      <c r="D43" s="108" t="e">
        <f>D32</f>
        <v>#REF!</v>
      </c>
      <c r="E43" s="62"/>
      <c r="F43" s="124">
        <v>200000</v>
      </c>
      <c r="G43" s="124">
        <v>20037</v>
      </c>
      <c r="H43" s="124">
        <v>23480</v>
      </c>
      <c r="I43" s="124">
        <v>27863</v>
      </c>
      <c r="J43" s="124">
        <v>34751</v>
      </c>
      <c r="K43" s="124">
        <v>39134</v>
      </c>
      <c r="L43" s="124">
        <v>42578</v>
      </c>
    </row>
    <row r="44" spans="1:14" x14ac:dyDescent="0.25">
      <c r="A44" s="129"/>
      <c r="E44" s="62"/>
      <c r="F44" s="124">
        <v>300000</v>
      </c>
      <c r="G44" s="124">
        <v>28750</v>
      </c>
      <c r="H44" s="124">
        <v>33692</v>
      </c>
      <c r="I44" s="124">
        <v>39981</v>
      </c>
      <c r="J44" s="124">
        <v>49864</v>
      </c>
      <c r="K44" s="124">
        <v>56153</v>
      </c>
      <c r="L44" s="124">
        <v>61095</v>
      </c>
    </row>
    <row r="45" spans="1:14" x14ac:dyDescent="0.25">
      <c r="A45" s="129" t="e">
        <f ca="1">"Unterer Tabellenwert bei anrechenbaren Kosten von "&amp;TEXT(C37,"0.000,00")&amp;" € bei Honorarzone "&amp;C13&amp;" beträgt:"</f>
        <v>#REF!</v>
      </c>
      <c r="D45" s="127"/>
      <c r="E45" s="62"/>
      <c r="F45" s="124">
        <v>500000</v>
      </c>
      <c r="G45" s="124">
        <v>45232</v>
      </c>
      <c r="H45" s="124">
        <v>53006</v>
      </c>
      <c r="I45" s="124">
        <v>62900</v>
      </c>
      <c r="J45" s="124">
        <v>78449</v>
      </c>
      <c r="K45" s="124">
        <v>88343</v>
      </c>
      <c r="L45" s="124">
        <v>96118</v>
      </c>
    </row>
    <row r="46" spans="1:14" x14ac:dyDescent="0.25">
      <c r="A46" s="129"/>
      <c r="B46" s="131" t="e">
        <f>C34</f>
        <v>#REF!</v>
      </c>
      <c r="E46" s="62"/>
      <c r="F46" s="124">
        <v>750000</v>
      </c>
      <c r="G46" s="124">
        <v>64666</v>
      </c>
      <c r="H46" s="124">
        <v>75781</v>
      </c>
      <c r="I46" s="124">
        <v>89927</v>
      </c>
      <c r="J46" s="124">
        <v>112156</v>
      </c>
      <c r="K46" s="124">
        <v>126301</v>
      </c>
      <c r="L46" s="124">
        <v>137416</v>
      </c>
    </row>
    <row r="47" spans="1:14" x14ac:dyDescent="0.25">
      <c r="A47" s="129" t="e">
        <f ca="1">"Unterer Tabellenwert bei anrechenbaren Kosten von "&amp;TEXT(C39,"0.000,00")&amp;" € bei Honorarzone "&amp;C13&amp;" beträgt:"</f>
        <v>#REF!</v>
      </c>
      <c r="E47" s="62"/>
      <c r="F47" s="124">
        <v>1000000</v>
      </c>
      <c r="G47" s="124">
        <v>83182</v>
      </c>
      <c r="H47" s="124">
        <v>97479</v>
      </c>
      <c r="I47" s="124">
        <v>115675</v>
      </c>
      <c r="J47" s="124">
        <v>144268</v>
      </c>
      <c r="K47" s="124">
        <v>162464</v>
      </c>
      <c r="L47" s="124">
        <v>176761</v>
      </c>
    </row>
    <row r="48" spans="1:14" x14ac:dyDescent="0.25">
      <c r="A48" s="129"/>
      <c r="B48" s="131" t="e">
        <f>C36</f>
        <v>#REF!</v>
      </c>
      <c r="E48" s="62"/>
      <c r="F48" s="124">
        <v>1500000</v>
      </c>
      <c r="G48" s="124">
        <v>119307</v>
      </c>
      <c r="H48" s="124">
        <v>139813</v>
      </c>
      <c r="I48" s="124">
        <v>165911</v>
      </c>
      <c r="J48" s="124">
        <v>206923</v>
      </c>
      <c r="K48" s="124">
        <v>233022</v>
      </c>
      <c r="L48" s="124">
        <v>253527</v>
      </c>
    </row>
    <row r="49" spans="1:12" x14ac:dyDescent="0.25">
      <c r="A49" s="129" t="e">
        <f ca="1">"Oberer Tabellenwert bei anrechenbaren Kosten von "&amp;TEXT(C37,"0.000,00")&amp;" € bei Honorarzone "&amp;C13&amp;" beträgt:"</f>
        <v>#REF!</v>
      </c>
      <c r="E49" s="62"/>
      <c r="F49" s="124">
        <v>2000000</v>
      </c>
      <c r="G49" s="124">
        <v>153965</v>
      </c>
      <c r="H49" s="124">
        <v>180428</v>
      </c>
      <c r="I49" s="124">
        <v>214108</v>
      </c>
      <c r="J49" s="124">
        <v>267034</v>
      </c>
      <c r="K49" s="124">
        <v>300714</v>
      </c>
      <c r="L49" s="124">
        <v>327177</v>
      </c>
    </row>
    <row r="50" spans="1:12" x14ac:dyDescent="0.25">
      <c r="A50" s="129"/>
      <c r="B50" s="131" t="e">
        <f>E34</f>
        <v>#REF!</v>
      </c>
      <c r="E50" s="62"/>
      <c r="F50" s="124">
        <v>3000000</v>
      </c>
      <c r="G50" s="124">
        <v>220161</v>
      </c>
      <c r="H50" s="124">
        <v>258002</v>
      </c>
      <c r="I50" s="124">
        <v>306162</v>
      </c>
      <c r="J50" s="124">
        <v>381843</v>
      </c>
      <c r="K50" s="124">
        <v>430003</v>
      </c>
      <c r="L50" s="124">
        <v>467843</v>
      </c>
    </row>
    <row r="51" spans="1:12" x14ac:dyDescent="0.25">
      <c r="A51" s="129" t="e">
        <f ca="1">"Oberer Tabellenwert bei anrechenbaren Kosten von "&amp;TEXT(C39,"0.000,00")&amp;" € bei Honorarzone "&amp;C13&amp;" beträgt:"</f>
        <v>#REF!</v>
      </c>
      <c r="E51" s="62"/>
      <c r="F51" s="124">
        <v>5000000</v>
      </c>
      <c r="G51" s="124">
        <v>343879</v>
      </c>
      <c r="H51" s="124">
        <v>402984</v>
      </c>
      <c r="I51" s="124">
        <v>478207</v>
      </c>
      <c r="J51" s="124">
        <v>596416</v>
      </c>
      <c r="K51" s="124">
        <v>671640</v>
      </c>
      <c r="L51" s="124">
        <v>730744</v>
      </c>
    </row>
    <row r="52" spans="1:12" x14ac:dyDescent="0.25">
      <c r="A52" s="129"/>
      <c r="B52" s="131" t="e">
        <f>E36</f>
        <v>#REF!</v>
      </c>
      <c r="E52" s="62"/>
      <c r="F52" s="124">
        <v>7500000</v>
      </c>
      <c r="G52" s="124">
        <v>493923</v>
      </c>
      <c r="H52" s="124">
        <v>578816</v>
      </c>
      <c r="I52" s="124">
        <v>686862</v>
      </c>
      <c r="J52" s="124">
        <v>856648</v>
      </c>
      <c r="K52" s="124">
        <v>964694</v>
      </c>
      <c r="L52" s="124">
        <v>1049587</v>
      </c>
    </row>
    <row r="53" spans="1:12" x14ac:dyDescent="0.25">
      <c r="A53" s="129"/>
      <c r="E53" s="62"/>
      <c r="F53" s="124">
        <v>10000000</v>
      </c>
      <c r="G53" s="124">
        <v>638277</v>
      </c>
      <c r="H53" s="124">
        <v>747981</v>
      </c>
      <c r="I53" s="124">
        <v>887604</v>
      </c>
      <c r="J53" s="124">
        <v>1107012</v>
      </c>
      <c r="K53" s="124">
        <v>1246635</v>
      </c>
      <c r="L53" s="124">
        <v>1356339</v>
      </c>
    </row>
    <row r="54" spans="1:12" ht="13.8" thickBot="1" x14ac:dyDescent="0.3">
      <c r="A54" s="129"/>
      <c r="E54" s="62"/>
      <c r="F54" s="124">
        <v>15000000</v>
      </c>
      <c r="G54" s="124">
        <v>915129</v>
      </c>
      <c r="H54" s="124">
        <v>1072416</v>
      </c>
      <c r="I54" s="124">
        <v>1272601</v>
      </c>
      <c r="J54" s="124">
        <v>1587176</v>
      </c>
      <c r="K54" s="124">
        <v>1787360</v>
      </c>
      <c r="L54" s="124">
        <v>1944648</v>
      </c>
    </row>
    <row r="55" spans="1:12" ht="13.8" thickBot="1" x14ac:dyDescent="0.3">
      <c r="A55" s="129" t="s">
        <v>63</v>
      </c>
      <c r="D55" s="108" t="e">
        <f ca="1">D35</f>
        <v>#REF!</v>
      </c>
      <c r="E55" s="62"/>
      <c r="F55" s="124">
        <v>20000000</v>
      </c>
      <c r="G55" s="124">
        <v>1180414</v>
      </c>
      <c r="H55" s="124">
        <v>1383298</v>
      </c>
      <c r="I55" s="124">
        <v>1641513</v>
      </c>
      <c r="J55" s="124">
        <v>2047281</v>
      </c>
      <c r="K55" s="124">
        <v>2305496</v>
      </c>
      <c r="L55" s="124">
        <v>2508380</v>
      </c>
    </row>
    <row r="56" spans="1:12" x14ac:dyDescent="0.25">
      <c r="A56" s="132"/>
      <c r="B56" s="63"/>
      <c r="C56" s="63"/>
      <c r="D56" s="63"/>
      <c r="E56" s="64"/>
      <c r="F56" s="124">
        <v>25000000</v>
      </c>
      <c r="G56" s="124">
        <v>1436874</v>
      </c>
      <c r="H56" s="124">
        <v>1683837</v>
      </c>
      <c r="I56" s="124">
        <v>1998153</v>
      </c>
      <c r="J56" s="124">
        <v>2492079</v>
      </c>
      <c r="K56" s="124">
        <v>2806395</v>
      </c>
      <c r="L56" s="124">
        <v>3053358</v>
      </c>
    </row>
    <row r="57" spans="1:12" x14ac:dyDescent="0.25">
      <c r="F57" s="124">
        <v>30000000</v>
      </c>
      <c r="G57" s="124">
        <v>1686080</v>
      </c>
      <c r="H57" s="124">
        <v>1975875</v>
      </c>
      <c r="I57" s="124">
        <v>2344705</v>
      </c>
      <c r="J57" s="124">
        <v>2924295</v>
      </c>
      <c r="K57" s="124">
        <v>3293125</v>
      </c>
      <c r="L57" s="124">
        <v>3582920</v>
      </c>
    </row>
    <row r="58" spans="1:12" x14ac:dyDescent="0.25">
      <c r="F58" s="124">
        <v>35000000</v>
      </c>
      <c r="G58" s="124">
        <v>1929060</v>
      </c>
      <c r="H58" s="124">
        <v>2260617</v>
      </c>
      <c r="I58" s="124">
        <v>2682599</v>
      </c>
      <c r="J58" s="124">
        <v>3345713</v>
      </c>
      <c r="K58" s="124">
        <v>3767695</v>
      </c>
      <c r="L58" s="124">
        <v>4099252</v>
      </c>
    </row>
    <row r="60" spans="1:12" x14ac:dyDescent="0.25">
      <c r="F60" s="55" t="s">
        <v>64</v>
      </c>
      <c r="L60" s="133" t="s">
        <v>65</v>
      </c>
    </row>
    <row r="61" spans="1:12" x14ac:dyDescent="0.25">
      <c r="F61" s="124">
        <v>20000</v>
      </c>
      <c r="G61" s="124">
        <v>3643</v>
      </c>
      <c r="H61" s="124">
        <v>4348</v>
      </c>
      <c r="I61" s="124">
        <v>5229</v>
      </c>
      <c r="J61" s="124">
        <v>6521</v>
      </c>
      <c r="K61" s="124">
        <v>7403</v>
      </c>
      <c r="L61" s="124">
        <v>8108</v>
      </c>
    </row>
    <row r="62" spans="1:12" x14ac:dyDescent="0.25">
      <c r="F62" s="124">
        <v>25000</v>
      </c>
      <c r="G62" s="124">
        <v>4406</v>
      </c>
      <c r="H62" s="124">
        <v>5259</v>
      </c>
      <c r="I62" s="124">
        <v>6325</v>
      </c>
      <c r="J62" s="124">
        <v>7888</v>
      </c>
      <c r="K62" s="124">
        <v>8954</v>
      </c>
      <c r="L62" s="124">
        <v>9807</v>
      </c>
    </row>
    <row r="63" spans="1:12" x14ac:dyDescent="0.25">
      <c r="F63" s="124">
        <v>30000</v>
      </c>
      <c r="G63" s="124">
        <v>5147</v>
      </c>
      <c r="H63" s="124">
        <v>6143</v>
      </c>
      <c r="I63" s="124">
        <v>7388</v>
      </c>
      <c r="J63" s="124">
        <v>9215</v>
      </c>
      <c r="K63" s="124">
        <v>10460</v>
      </c>
      <c r="L63" s="124">
        <v>11456</v>
      </c>
    </row>
    <row r="64" spans="1:12" x14ac:dyDescent="0.25">
      <c r="F64" s="124">
        <v>35000</v>
      </c>
      <c r="G64" s="124">
        <v>5870</v>
      </c>
      <c r="H64" s="124">
        <v>7006</v>
      </c>
      <c r="I64" s="124">
        <v>8426</v>
      </c>
      <c r="J64" s="124">
        <v>10508</v>
      </c>
      <c r="K64" s="124">
        <v>11928</v>
      </c>
      <c r="L64" s="124">
        <v>13064</v>
      </c>
    </row>
    <row r="65" spans="6:12" x14ac:dyDescent="0.25">
      <c r="F65" s="124">
        <v>40000</v>
      </c>
      <c r="G65" s="124">
        <v>6577</v>
      </c>
      <c r="H65" s="124">
        <v>7850</v>
      </c>
      <c r="I65" s="124">
        <v>9441</v>
      </c>
      <c r="J65" s="124">
        <v>11774</v>
      </c>
      <c r="K65" s="124">
        <v>13365</v>
      </c>
      <c r="L65" s="124">
        <v>14638</v>
      </c>
    </row>
    <row r="66" spans="6:12" x14ac:dyDescent="0.25">
      <c r="F66" s="124">
        <v>50000</v>
      </c>
      <c r="G66" s="124">
        <v>7953</v>
      </c>
      <c r="H66" s="124">
        <v>9492</v>
      </c>
      <c r="I66" s="124">
        <v>11416</v>
      </c>
      <c r="J66" s="124">
        <v>14238</v>
      </c>
      <c r="K66" s="124">
        <v>16162</v>
      </c>
      <c r="L66" s="124">
        <v>17701</v>
      </c>
    </row>
    <row r="67" spans="6:12" x14ac:dyDescent="0.25">
      <c r="F67" s="124">
        <v>60000</v>
      </c>
      <c r="G67" s="124">
        <v>9287</v>
      </c>
      <c r="H67" s="124">
        <v>11085</v>
      </c>
      <c r="I67" s="124">
        <v>13332</v>
      </c>
      <c r="J67" s="124">
        <v>16627</v>
      </c>
      <c r="K67" s="124">
        <v>18874</v>
      </c>
      <c r="L67" s="124">
        <v>20672</v>
      </c>
    </row>
    <row r="68" spans="6:12" x14ac:dyDescent="0.25">
      <c r="F68" s="124">
        <v>75000</v>
      </c>
      <c r="G68" s="124">
        <v>11227</v>
      </c>
      <c r="H68" s="124">
        <v>13400</v>
      </c>
      <c r="I68" s="124">
        <v>16116</v>
      </c>
      <c r="J68" s="124">
        <v>20100</v>
      </c>
      <c r="K68" s="124">
        <v>22816</v>
      </c>
      <c r="L68" s="124">
        <v>24989</v>
      </c>
    </row>
    <row r="69" spans="6:12" x14ac:dyDescent="0.25">
      <c r="F69" s="124">
        <v>100000</v>
      </c>
      <c r="G69" s="124">
        <v>14332</v>
      </c>
      <c r="H69" s="124">
        <v>17106</v>
      </c>
      <c r="I69" s="124">
        <v>20574</v>
      </c>
      <c r="J69" s="124">
        <v>25659</v>
      </c>
      <c r="K69" s="124">
        <v>29127</v>
      </c>
      <c r="L69" s="124">
        <v>31901</v>
      </c>
    </row>
    <row r="70" spans="6:12" x14ac:dyDescent="0.25">
      <c r="F70" s="124">
        <v>125000</v>
      </c>
      <c r="G70" s="124">
        <v>17315</v>
      </c>
      <c r="H70" s="124">
        <v>20666</v>
      </c>
      <c r="I70" s="124">
        <v>24855</v>
      </c>
      <c r="J70" s="124">
        <v>30999</v>
      </c>
      <c r="K70" s="124">
        <v>35188</v>
      </c>
      <c r="L70" s="124">
        <v>38539</v>
      </c>
    </row>
    <row r="71" spans="6:12" x14ac:dyDescent="0.25">
      <c r="F71" s="124">
        <v>150000</v>
      </c>
      <c r="G71" s="124">
        <v>20201</v>
      </c>
      <c r="H71" s="124">
        <v>24111</v>
      </c>
      <c r="I71" s="124">
        <v>28988</v>
      </c>
      <c r="J71" s="124">
        <v>36166</v>
      </c>
      <c r="K71" s="124">
        <v>41053</v>
      </c>
      <c r="L71" s="124">
        <v>44963</v>
      </c>
    </row>
    <row r="72" spans="6:12" x14ac:dyDescent="0.25">
      <c r="F72" s="124">
        <v>200000</v>
      </c>
      <c r="G72" s="124">
        <v>25746</v>
      </c>
      <c r="H72" s="124">
        <v>30729</v>
      </c>
      <c r="I72" s="124">
        <v>36958</v>
      </c>
      <c r="J72" s="124">
        <v>46094</v>
      </c>
      <c r="K72" s="124">
        <v>52323</v>
      </c>
      <c r="L72" s="124">
        <v>57306</v>
      </c>
    </row>
    <row r="73" spans="6:12" x14ac:dyDescent="0.25">
      <c r="F73" s="124">
        <v>250000</v>
      </c>
      <c r="G73" s="124">
        <v>31053</v>
      </c>
      <c r="H73" s="124">
        <v>37063</v>
      </c>
      <c r="I73" s="124">
        <v>44576</v>
      </c>
      <c r="J73" s="124">
        <v>55594</v>
      </c>
      <c r="K73" s="124">
        <v>63107</v>
      </c>
      <c r="L73" s="124">
        <v>69117</v>
      </c>
    </row>
    <row r="74" spans="6:12" x14ac:dyDescent="0.25">
      <c r="F74" s="124">
        <v>350000</v>
      </c>
      <c r="G74" s="124">
        <v>41147</v>
      </c>
      <c r="H74" s="124">
        <v>49111</v>
      </c>
      <c r="I74" s="124">
        <v>59066</v>
      </c>
      <c r="J74" s="124">
        <v>73667</v>
      </c>
      <c r="K74" s="124">
        <v>83622</v>
      </c>
      <c r="L74" s="124">
        <v>91586</v>
      </c>
    </row>
    <row r="75" spans="6:12" x14ac:dyDescent="0.25">
      <c r="F75" s="124">
        <v>500000</v>
      </c>
      <c r="G75" s="124">
        <v>55300</v>
      </c>
      <c r="H75" s="124">
        <v>66004</v>
      </c>
      <c r="I75" s="124">
        <v>79383</v>
      </c>
      <c r="J75" s="124">
        <v>99006</v>
      </c>
      <c r="K75" s="124">
        <v>112385</v>
      </c>
      <c r="L75" s="124">
        <v>123088</v>
      </c>
    </row>
    <row r="76" spans="6:12" x14ac:dyDescent="0.25">
      <c r="F76" s="124">
        <v>650000</v>
      </c>
      <c r="G76" s="124">
        <v>69114</v>
      </c>
      <c r="H76" s="124">
        <v>82491</v>
      </c>
      <c r="I76" s="124">
        <v>99212</v>
      </c>
      <c r="J76" s="124">
        <v>123736</v>
      </c>
      <c r="K76" s="124">
        <v>140457</v>
      </c>
      <c r="L76" s="124">
        <v>153834</v>
      </c>
    </row>
    <row r="77" spans="6:12" x14ac:dyDescent="0.25">
      <c r="F77" s="124">
        <v>800000</v>
      </c>
      <c r="G77" s="124">
        <v>82430</v>
      </c>
      <c r="H77" s="124">
        <v>98384</v>
      </c>
      <c r="I77" s="124">
        <v>118326</v>
      </c>
      <c r="J77" s="124">
        <v>147576</v>
      </c>
      <c r="K77" s="124">
        <v>167518</v>
      </c>
      <c r="L77" s="124">
        <v>183472</v>
      </c>
    </row>
    <row r="78" spans="6:12" x14ac:dyDescent="0.25">
      <c r="F78" s="124">
        <v>1000000</v>
      </c>
      <c r="G78" s="124">
        <v>99578</v>
      </c>
      <c r="H78" s="124">
        <v>118851</v>
      </c>
      <c r="I78" s="124">
        <v>142942</v>
      </c>
      <c r="J78" s="124">
        <v>178276</v>
      </c>
      <c r="K78" s="124">
        <v>202368</v>
      </c>
      <c r="L78" s="124">
        <v>221641</v>
      </c>
    </row>
    <row r="79" spans="6:12" x14ac:dyDescent="0.25">
      <c r="F79" s="124">
        <v>1250000</v>
      </c>
      <c r="G79" s="124">
        <v>120238</v>
      </c>
      <c r="H79" s="124">
        <v>143510</v>
      </c>
      <c r="I79" s="124">
        <v>172600</v>
      </c>
      <c r="J79" s="124">
        <v>215265</v>
      </c>
      <c r="K79" s="124">
        <v>244355</v>
      </c>
      <c r="L79" s="124">
        <v>267627</v>
      </c>
    </row>
    <row r="80" spans="6:12" x14ac:dyDescent="0.25">
      <c r="F80" s="124">
        <v>1500000</v>
      </c>
      <c r="G80" s="124">
        <v>140204</v>
      </c>
      <c r="H80" s="124">
        <v>167340</v>
      </c>
      <c r="I80" s="124">
        <v>201261</v>
      </c>
      <c r="J80" s="124">
        <v>251011</v>
      </c>
      <c r="K80" s="124">
        <v>284931</v>
      </c>
      <c r="L80" s="124">
        <v>312067</v>
      </c>
    </row>
    <row r="81" spans="6:12" x14ac:dyDescent="0.25">
      <c r="F81" s="124">
        <v>2000000</v>
      </c>
      <c r="G81" s="124">
        <v>179197</v>
      </c>
      <c r="H81" s="124">
        <v>213880</v>
      </c>
      <c r="I81" s="124">
        <v>257234</v>
      </c>
      <c r="J81" s="124">
        <v>320820</v>
      </c>
      <c r="K81" s="124">
        <v>364174</v>
      </c>
      <c r="L81" s="124">
        <v>398857</v>
      </c>
    </row>
    <row r="82" spans="6:12" x14ac:dyDescent="0.25">
      <c r="F82" s="124">
        <v>2500000</v>
      </c>
      <c r="G82" s="124">
        <v>216734</v>
      </c>
      <c r="H82" s="124">
        <v>258682</v>
      </c>
      <c r="I82" s="124">
        <v>311118</v>
      </c>
      <c r="J82" s="124">
        <v>388023</v>
      </c>
      <c r="K82" s="124">
        <v>440459</v>
      </c>
      <c r="L82" s="124">
        <v>482407</v>
      </c>
    </row>
    <row r="84" spans="6:12" x14ac:dyDescent="0.25">
      <c r="F84" s="55" t="s">
        <v>66</v>
      </c>
      <c r="L84" s="133" t="s">
        <v>67</v>
      </c>
    </row>
    <row r="85" spans="6:12" x14ac:dyDescent="0.25">
      <c r="F85" s="124">
        <v>10000</v>
      </c>
      <c r="G85" s="124">
        <v>1461</v>
      </c>
      <c r="H85" s="124">
        <v>1624</v>
      </c>
      <c r="I85" s="124">
        <v>2064</v>
      </c>
      <c r="J85" s="124">
        <v>2575</v>
      </c>
      <c r="K85" s="124">
        <v>3015</v>
      </c>
      <c r="L85" s="124">
        <v>3178</v>
      </c>
    </row>
    <row r="86" spans="6:12" x14ac:dyDescent="0.25">
      <c r="F86" s="124">
        <v>15000</v>
      </c>
      <c r="G86" s="124">
        <v>2011</v>
      </c>
      <c r="H86" s="124">
        <v>2234</v>
      </c>
      <c r="I86" s="124">
        <v>2841</v>
      </c>
      <c r="J86" s="124">
        <v>3543</v>
      </c>
      <c r="K86" s="124">
        <v>4149</v>
      </c>
      <c r="L86" s="124">
        <v>4373</v>
      </c>
    </row>
    <row r="87" spans="6:12" x14ac:dyDescent="0.25">
      <c r="F87" s="124">
        <v>25000</v>
      </c>
      <c r="G87" s="124">
        <v>3006</v>
      </c>
      <c r="H87" s="124">
        <v>3340</v>
      </c>
      <c r="I87" s="124">
        <v>4247</v>
      </c>
      <c r="J87" s="124">
        <v>5296</v>
      </c>
      <c r="K87" s="124">
        <v>6203</v>
      </c>
      <c r="L87" s="124">
        <v>6537</v>
      </c>
    </row>
    <row r="88" spans="6:12" x14ac:dyDescent="0.25">
      <c r="F88" s="124">
        <v>50000</v>
      </c>
      <c r="G88" s="124">
        <v>5187</v>
      </c>
      <c r="H88" s="124">
        <v>5763</v>
      </c>
      <c r="I88" s="124">
        <v>7327</v>
      </c>
      <c r="J88" s="124">
        <v>9139</v>
      </c>
      <c r="K88" s="124">
        <v>10703</v>
      </c>
      <c r="L88" s="124">
        <v>11279</v>
      </c>
    </row>
    <row r="89" spans="6:12" x14ac:dyDescent="0.25">
      <c r="F89" s="124">
        <v>75000</v>
      </c>
      <c r="G89" s="124">
        <v>7135</v>
      </c>
      <c r="H89" s="124">
        <v>7928</v>
      </c>
      <c r="I89" s="124">
        <v>10080</v>
      </c>
      <c r="J89" s="124">
        <v>12572</v>
      </c>
      <c r="K89" s="124">
        <v>14724</v>
      </c>
      <c r="L89" s="124">
        <v>15517</v>
      </c>
    </row>
    <row r="90" spans="6:12" x14ac:dyDescent="0.25">
      <c r="F90" s="124">
        <v>100000</v>
      </c>
      <c r="G90" s="124">
        <v>8946</v>
      </c>
      <c r="H90" s="124">
        <v>9940</v>
      </c>
      <c r="I90" s="124">
        <v>12639</v>
      </c>
      <c r="J90" s="124">
        <v>15763</v>
      </c>
      <c r="K90" s="124">
        <v>18461</v>
      </c>
      <c r="L90" s="124">
        <v>19455</v>
      </c>
    </row>
    <row r="91" spans="6:12" x14ac:dyDescent="0.25">
      <c r="F91" s="124">
        <v>150000</v>
      </c>
      <c r="G91" s="124">
        <v>12303</v>
      </c>
      <c r="H91" s="124">
        <v>13670</v>
      </c>
      <c r="I91" s="124">
        <v>17380</v>
      </c>
      <c r="J91" s="124">
        <v>21677</v>
      </c>
      <c r="K91" s="124">
        <v>25387</v>
      </c>
      <c r="L91" s="124">
        <v>26754</v>
      </c>
    </row>
    <row r="92" spans="6:12" x14ac:dyDescent="0.25">
      <c r="F92" s="124">
        <v>250000</v>
      </c>
      <c r="G92" s="124">
        <v>18370</v>
      </c>
      <c r="H92" s="124">
        <v>20411</v>
      </c>
      <c r="I92" s="124">
        <v>25951</v>
      </c>
      <c r="J92" s="124">
        <v>32365</v>
      </c>
      <c r="K92" s="124">
        <v>37906</v>
      </c>
      <c r="L92" s="124">
        <v>39947</v>
      </c>
    </row>
    <row r="93" spans="6:12" x14ac:dyDescent="0.25">
      <c r="F93" s="124">
        <v>350000</v>
      </c>
      <c r="G93" s="124">
        <v>23909</v>
      </c>
      <c r="H93" s="124">
        <v>26565</v>
      </c>
      <c r="I93" s="124">
        <v>33776</v>
      </c>
      <c r="J93" s="124">
        <v>42125</v>
      </c>
      <c r="K93" s="124">
        <v>49335</v>
      </c>
      <c r="L93" s="124">
        <v>51992</v>
      </c>
    </row>
    <row r="94" spans="6:12" x14ac:dyDescent="0.25">
      <c r="F94" s="124">
        <v>500000</v>
      </c>
      <c r="G94" s="124">
        <v>31594</v>
      </c>
      <c r="H94" s="124">
        <v>35105</v>
      </c>
      <c r="I94" s="124">
        <v>44633</v>
      </c>
      <c r="J94" s="124">
        <v>55666</v>
      </c>
      <c r="K94" s="124">
        <v>65194</v>
      </c>
      <c r="L94" s="124">
        <v>68705</v>
      </c>
    </row>
    <row r="95" spans="6:12" x14ac:dyDescent="0.25">
      <c r="F95" s="124">
        <v>750000</v>
      </c>
      <c r="G95" s="124">
        <v>43463</v>
      </c>
      <c r="H95" s="124">
        <v>48293</v>
      </c>
      <c r="I95" s="124">
        <v>61401</v>
      </c>
      <c r="J95" s="124">
        <v>76578</v>
      </c>
      <c r="K95" s="124">
        <v>89686</v>
      </c>
      <c r="L95" s="124">
        <v>94515</v>
      </c>
    </row>
    <row r="96" spans="6:12" x14ac:dyDescent="0.25">
      <c r="F96" s="124">
        <v>1000000</v>
      </c>
      <c r="G96" s="124">
        <v>54495</v>
      </c>
      <c r="H96" s="124">
        <v>60550</v>
      </c>
      <c r="I96" s="124">
        <v>76984</v>
      </c>
      <c r="J96" s="124">
        <v>96014</v>
      </c>
      <c r="K96" s="124">
        <v>112449</v>
      </c>
      <c r="L96" s="124">
        <v>118504</v>
      </c>
    </row>
    <row r="97" spans="6:12" x14ac:dyDescent="0.25">
      <c r="F97" s="124">
        <v>1250000</v>
      </c>
      <c r="G97" s="124">
        <v>64940</v>
      </c>
      <c r="H97" s="124">
        <v>72155</v>
      </c>
      <c r="I97" s="124">
        <v>91740</v>
      </c>
      <c r="J97" s="124">
        <v>114418</v>
      </c>
      <c r="K97" s="124">
        <v>134003</v>
      </c>
      <c r="L97" s="124">
        <v>141218</v>
      </c>
    </row>
    <row r="98" spans="6:12" x14ac:dyDescent="0.25">
      <c r="F98" s="124">
        <v>1500000</v>
      </c>
      <c r="G98" s="124">
        <v>74938</v>
      </c>
      <c r="H98" s="124">
        <v>83265</v>
      </c>
      <c r="I98" s="124">
        <v>105865</v>
      </c>
      <c r="J98" s="124">
        <v>132034</v>
      </c>
      <c r="K98" s="124">
        <v>154635</v>
      </c>
      <c r="L98" s="124">
        <v>162961</v>
      </c>
    </row>
    <row r="99" spans="6:12" x14ac:dyDescent="0.25">
      <c r="F99" s="124">
        <v>2000000</v>
      </c>
      <c r="G99" s="124">
        <v>93923</v>
      </c>
      <c r="H99" s="124">
        <v>104358</v>
      </c>
      <c r="I99" s="124">
        <v>132684</v>
      </c>
      <c r="J99" s="124">
        <v>165483</v>
      </c>
      <c r="K99" s="124">
        <v>193808</v>
      </c>
      <c r="L99" s="124">
        <v>204244</v>
      </c>
    </row>
    <row r="100" spans="6:12" x14ac:dyDescent="0.25">
      <c r="F100" s="124">
        <v>3000000</v>
      </c>
      <c r="G100" s="124">
        <v>129059</v>
      </c>
      <c r="H100" s="124">
        <v>143398</v>
      </c>
      <c r="I100" s="124">
        <v>182321</v>
      </c>
      <c r="J100" s="124">
        <v>227389</v>
      </c>
      <c r="K100" s="124">
        <v>266311</v>
      </c>
      <c r="L100" s="124">
        <v>280651</v>
      </c>
    </row>
    <row r="101" spans="6:12" x14ac:dyDescent="0.25">
      <c r="F101" s="124">
        <v>5000000</v>
      </c>
      <c r="G101" s="124">
        <v>192384</v>
      </c>
      <c r="H101" s="124">
        <v>213760</v>
      </c>
      <c r="I101" s="124">
        <v>271781</v>
      </c>
      <c r="J101" s="124">
        <v>338962</v>
      </c>
      <c r="K101" s="124">
        <v>396983</v>
      </c>
      <c r="L101" s="124">
        <v>418359</v>
      </c>
    </row>
    <row r="102" spans="6:12" x14ac:dyDescent="0.25">
      <c r="F102" s="124">
        <v>7500000</v>
      </c>
      <c r="G102" s="124">
        <v>264487</v>
      </c>
      <c r="H102" s="124">
        <v>293874</v>
      </c>
      <c r="I102" s="124">
        <v>373640</v>
      </c>
      <c r="J102" s="124">
        <v>466001</v>
      </c>
      <c r="K102" s="124">
        <v>545767</v>
      </c>
      <c r="L102" s="124">
        <v>575154</v>
      </c>
    </row>
    <row r="103" spans="6:12" x14ac:dyDescent="0.25">
      <c r="F103" s="124">
        <v>10000000</v>
      </c>
      <c r="G103" s="124">
        <v>331398</v>
      </c>
      <c r="H103" s="124">
        <v>368220</v>
      </c>
      <c r="I103" s="124">
        <v>468166</v>
      </c>
      <c r="J103" s="124">
        <v>583892</v>
      </c>
      <c r="K103" s="124">
        <v>683838</v>
      </c>
      <c r="L103" s="124">
        <v>720660</v>
      </c>
    </row>
    <row r="104" spans="6:12" x14ac:dyDescent="0.25">
      <c r="F104" s="124">
        <v>15000000</v>
      </c>
      <c r="G104" s="124">
        <v>455117</v>
      </c>
      <c r="H104" s="124">
        <v>505686</v>
      </c>
      <c r="I104" s="124">
        <v>642943</v>
      </c>
      <c r="J104" s="124">
        <v>801873</v>
      </c>
      <c r="K104" s="124">
        <v>939131</v>
      </c>
      <c r="L104" s="124">
        <v>989699</v>
      </c>
    </row>
    <row r="105" spans="6:12" x14ac:dyDescent="0.25">
      <c r="F105" s="124">
        <v>20000000</v>
      </c>
      <c r="G105" s="124">
        <v>569574</v>
      </c>
      <c r="H105" s="124">
        <v>632860</v>
      </c>
      <c r="I105" s="124">
        <v>804636</v>
      </c>
      <c r="J105" s="124">
        <v>1003535</v>
      </c>
      <c r="K105" s="124">
        <v>1175311</v>
      </c>
      <c r="L105" s="124">
        <v>1238597</v>
      </c>
    </row>
    <row r="106" spans="6:12" x14ac:dyDescent="0.25">
      <c r="F106" s="124">
        <v>25000000</v>
      </c>
      <c r="G106" s="124">
        <v>677440</v>
      </c>
      <c r="H106" s="124">
        <v>752711</v>
      </c>
      <c r="I106" s="124">
        <v>957018</v>
      </c>
      <c r="J106" s="124">
        <v>1193585</v>
      </c>
      <c r="K106" s="124">
        <v>1397892</v>
      </c>
      <c r="L106" s="124">
        <v>1473163</v>
      </c>
    </row>
    <row r="108" spans="6:12" x14ac:dyDescent="0.25">
      <c r="F108" s="55" t="s">
        <v>68</v>
      </c>
      <c r="L108" s="133" t="s">
        <v>69</v>
      </c>
    </row>
    <row r="109" spans="6:12" x14ac:dyDescent="0.25">
      <c r="F109" s="124">
        <v>5000</v>
      </c>
      <c r="G109" s="124">
        <v>2132</v>
      </c>
      <c r="H109" s="124">
        <v>2547</v>
      </c>
      <c r="I109" s="124">
        <v>2990</v>
      </c>
      <c r="J109" s="124">
        <v>3405</v>
      </c>
      <c r="K109" s="124"/>
      <c r="L109" s="124"/>
    </row>
    <row r="110" spans="6:12" x14ac:dyDescent="0.25">
      <c r="F110" s="124">
        <v>10000</v>
      </c>
      <c r="G110" s="124">
        <v>3689</v>
      </c>
      <c r="H110" s="124">
        <v>4408</v>
      </c>
      <c r="I110" s="124">
        <v>5174</v>
      </c>
      <c r="J110" s="124">
        <v>5893</v>
      </c>
      <c r="K110" s="124"/>
      <c r="L110" s="124"/>
    </row>
    <row r="111" spans="6:12" x14ac:dyDescent="0.25">
      <c r="F111" s="124">
        <v>15000</v>
      </c>
      <c r="G111" s="124">
        <v>5084</v>
      </c>
      <c r="H111" s="124">
        <v>6075</v>
      </c>
      <c r="I111" s="124">
        <v>7131</v>
      </c>
      <c r="J111" s="124">
        <v>8122</v>
      </c>
      <c r="K111" s="124"/>
      <c r="L111" s="124"/>
    </row>
    <row r="112" spans="6:12" x14ac:dyDescent="0.25">
      <c r="F112" s="124">
        <v>25000</v>
      </c>
      <c r="G112" s="124">
        <v>7615</v>
      </c>
      <c r="H112" s="124">
        <v>9098</v>
      </c>
      <c r="I112" s="124">
        <v>10681</v>
      </c>
      <c r="J112" s="124">
        <v>12164</v>
      </c>
      <c r="K112" s="124"/>
      <c r="L112" s="124"/>
    </row>
    <row r="113" spans="6:12" x14ac:dyDescent="0.25">
      <c r="F113" s="124">
        <v>35000</v>
      </c>
      <c r="G113" s="124">
        <v>9934</v>
      </c>
      <c r="H113" s="124">
        <v>11869</v>
      </c>
      <c r="I113" s="124">
        <v>13934</v>
      </c>
      <c r="J113" s="124">
        <v>15869</v>
      </c>
      <c r="K113" s="124"/>
      <c r="L113" s="124"/>
    </row>
    <row r="114" spans="6:12" x14ac:dyDescent="0.25">
      <c r="F114" s="124">
        <v>50000</v>
      </c>
      <c r="G114" s="124">
        <v>13165</v>
      </c>
      <c r="H114" s="124">
        <v>15729</v>
      </c>
      <c r="I114" s="124">
        <v>18465</v>
      </c>
      <c r="J114" s="124">
        <v>21029</v>
      </c>
      <c r="K114" s="124"/>
      <c r="L114" s="124"/>
    </row>
    <row r="115" spans="6:12" x14ac:dyDescent="0.25">
      <c r="F115" s="124">
        <v>75000</v>
      </c>
      <c r="G115" s="124">
        <v>18122</v>
      </c>
      <c r="H115" s="124">
        <v>21652</v>
      </c>
      <c r="I115" s="124">
        <v>25418</v>
      </c>
      <c r="J115" s="124">
        <v>28948</v>
      </c>
      <c r="K115" s="124"/>
      <c r="L115" s="124"/>
    </row>
    <row r="116" spans="6:12" x14ac:dyDescent="0.25">
      <c r="F116" s="124">
        <v>100000</v>
      </c>
      <c r="G116" s="124">
        <v>22723</v>
      </c>
      <c r="H116" s="124">
        <v>27150</v>
      </c>
      <c r="I116" s="124">
        <v>31872</v>
      </c>
      <c r="J116" s="124">
        <v>36299</v>
      </c>
      <c r="K116" s="124"/>
      <c r="L116" s="124"/>
    </row>
    <row r="117" spans="6:12" x14ac:dyDescent="0.25">
      <c r="F117" s="124">
        <v>150000</v>
      </c>
      <c r="G117" s="124">
        <v>31228</v>
      </c>
      <c r="H117" s="124">
        <v>37311</v>
      </c>
      <c r="I117" s="124">
        <v>43800</v>
      </c>
      <c r="J117" s="124">
        <v>49883</v>
      </c>
      <c r="K117" s="124"/>
      <c r="L117" s="124"/>
    </row>
    <row r="118" spans="6:12" x14ac:dyDescent="0.25">
      <c r="F118" s="124">
        <v>250000</v>
      </c>
      <c r="G118" s="124">
        <v>46640</v>
      </c>
      <c r="H118" s="124">
        <v>55726</v>
      </c>
      <c r="I118" s="124">
        <v>65418</v>
      </c>
      <c r="J118" s="124">
        <v>74504</v>
      </c>
      <c r="K118" s="124"/>
      <c r="L118" s="124"/>
    </row>
    <row r="119" spans="6:12" x14ac:dyDescent="0.25">
      <c r="F119" s="124">
        <v>500000</v>
      </c>
      <c r="G119" s="124">
        <v>80684</v>
      </c>
      <c r="H119" s="124">
        <v>96402</v>
      </c>
      <c r="I119" s="124">
        <v>113168</v>
      </c>
      <c r="J119" s="124">
        <v>128886</v>
      </c>
      <c r="K119" s="124"/>
      <c r="L119" s="124"/>
    </row>
    <row r="120" spans="6:12" x14ac:dyDescent="0.25">
      <c r="F120" s="124">
        <v>750000</v>
      </c>
      <c r="G120" s="124">
        <v>111105</v>
      </c>
      <c r="H120" s="124">
        <v>132749</v>
      </c>
      <c r="I120" s="124">
        <v>155836</v>
      </c>
      <c r="J120" s="124">
        <v>177480</v>
      </c>
      <c r="K120" s="124"/>
      <c r="L120" s="124"/>
    </row>
    <row r="121" spans="6:12" x14ac:dyDescent="0.25">
      <c r="F121" s="124">
        <v>1000000</v>
      </c>
      <c r="G121" s="124">
        <v>139347</v>
      </c>
      <c r="H121" s="124">
        <v>166493</v>
      </c>
      <c r="I121" s="124">
        <v>195448</v>
      </c>
      <c r="J121" s="124">
        <v>222594</v>
      </c>
      <c r="K121" s="124"/>
      <c r="L121" s="124"/>
    </row>
    <row r="122" spans="6:12" x14ac:dyDescent="0.25">
      <c r="F122" s="124">
        <v>1250000</v>
      </c>
      <c r="G122" s="124">
        <v>166043</v>
      </c>
      <c r="H122" s="124">
        <v>198389</v>
      </c>
      <c r="I122" s="124">
        <v>232891</v>
      </c>
      <c r="J122" s="124">
        <v>265237</v>
      </c>
      <c r="K122" s="124"/>
      <c r="L122" s="124"/>
    </row>
    <row r="123" spans="6:12" x14ac:dyDescent="0.25">
      <c r="F123" s="124">
        <v>1500000</v>
      </c>
      <c r="G123" s="124">
        <v>191545</v>
      </c>
      <c r="H123" s="124">
        <v>228859</v>
      </c>
      <c r="I123" s="124">
        <v>268660</v>
      </c>
      <c r="J123" s="124">
        <v>305974</v>
      </c>
      <c r="K123" s="124"/>
      <c r="L123" s="124"/>
    </row>
    <row r="124" spans="6:12" x14ac:dyDescent="0.25">
      <c r="F124" s="124">
        <v>2000000</v>
      </c>
      <c r="G124" s="124">
        <v>239792</v>
      </c>
      <c r="H124" s="124">
        <v>286504</v>
      </c>
      <c r="I124" s="124">
        <v>336331</v>
      </c>
      <c r="J124" s="124">
        <v>383044</v>
      </c>
      <c r="K124" s="124"/>
      <c r="L124" s="124"/>
    </row>
    <row r="125" spans="6:12" x14ac:dyDescent="0.25">
      <c r="F125" s="124">
        <v>2500000</v>
      </c>
      <c r="G125" s="124">
        <v>285649</v>
      </c>
      <c r="H125" s="124">
        <v>341295</v>
      </c>
      <c r="I125" s="124">
        <v>400650</v>
      </c>
      <c r="J125" s="124">
        <v>456296</v>
      </c>
      <c r="K125" s="124"/>
      <c r="L125" s="124"/>
    </row>
    <row r="126" spans="6:12" x14ac:dyDescent="0.25">
      <c r="F126" s="124">
        <v>3000000</v>
      </c>
      <c r="G126" s="124">
        <v>329420</v>
      </c>
      <c r="H126" s="124">
        <v>393593</v>
      </c>
      <c r="I126" s="124">
        <v>462044</v>
      </c>
      <c r="J126" s="124">
        <v>526217</v>
      </c>
      <c r="K126" s="124"/>
      <c r="L126" s="124"/>
    </row>
    <row r="127" spans="6:12" x14ac:dyDescent="0.25">
      <c r="F127" s="124">
        <v>3500000</v>
      </c>
      <c r="G127" s="124">
        <v>371491</v>
      </c>
      <c r="H127" s="124">
        <v>443859</v>
      </c>
      <c r="I127" s="124">
        <v>521052</v>
      </c>
      <c r="J127" s="124">
        <v>593420</v>
      </c>
      <c r="K127" s="124"/>
      <c r="L127" s="124"/>
    </row>
    <row r="128" spans="6:12" x14ac:dyDescent="0.25">
      <c r="F128" s="124">
        <v>4000000</v>
      </c>
      <c r="G128" s="124">
        <v>412126</v>
      </c>
      <c r="H128" s="124">
        <v>492410</v>
      </c>
      <c r="I128" s="124">
        <v>578046</v>
      </c>
      <c r="J128" s="124">
        <v>658331</v>
      </c>
      <c r="K128" s="124"/>
      <c r="L128" s="124"/>
    </row>
    <row r="129" spans="6:12" x14ac:dyDescent="0.25">
      <c r="F129" s="124">
        <v>5500000</v>
      </c>
      <c r="G129" s="124">
        <v>530082</v>
      </c>
      <c r="H129" s="124">
        <v>633344</v>
      </c>
      <c r="I129" s="124">
        <v>743491</v>
      </c>
      <c r="J129" s="124">
        <v>846754</v>
      </c>
      <c r="K129" s="124"/>
      <c r="L129" s="124"/>
    </row>
    <row r="130" spans="6:12" x14ac:dyDescent="0.25">
      <c r="F130" s="124">
        <v>7000000</v>
      </c>
      <c r="G130" s="124">
        <v>641179</v>
      </c>
      <c r="H130" s="124">
        <v>766084</v>
      </c>
      <c r="I130" s="124">
        <v>899316</v>
      </c>
      <c r="J130" s="124">
        <v>1024221</v>
      </c>
      <c r="K130" s="124"/>
      <c r="L130" s="124"/>
    </row>
  </sheetData>
  <mergeCells count="1">
    <mergeCell ref="A1:D4"/>
  </mergeCells>
  <conditionalFormatting sqref="D23:D24">
    <cfRule type="expression" dxfId="5" priority="1">
      <formula>$C$24="KG 400:"</formula>
    </cfRule>
  </conditionalFormatting>
  <conditionalFormatting sqref="G32:L33">
    <cfRule type="expression" dxfId="4" priority="3">
      <formula>AND(OR(G$11=MIN($G$11:$L$11),G$11=MAX($G$11:$L$11)),OR($N32=MIN($M$12:$M$31),$N32=MAX($M$12:$M$31)))</formula>
    </cfRule>
  </conditionalFormatting>
  <conditionalFormatting sqref="H12:L12 G13:L33">
    <cfRule type="expression" dxfId="3" priority="2">
      <formula>AND(OR(G$11=MIN($G$11:$L$11),G$11=MAX($G$11:$L$11)),OR($M12=MIN($M$12:$M$33),$M12=MAX($M$12:$M$33)))</formula>
    </cfRule>
  </conditionalFormatting>
  <dataValidations count="3">
    <dataValidation type="list" allowBlank="1" showInputMessage="1" showErrorMessage="1" sqref="C18" xr:uid="{00000000-0002-0000-0300-000000000000}">
      <formula1>$E$18:$E$22</formula1>
    </dataValidation>
    <dataValidation type="list" allowBlank="1" showInputMessage="1" showErrorMessage="1" sqref="C13" xr:uid="{00000000-0002-0000-0300-000001000000}">
      <formula1>IF(Gewerk=$E$11,$E$13:$E$15,$E$13:$E$17)</formula1>
    </dataValidation>
    <dataValidation type="list" allowBlank="1" showInputMessage="1" showErrorMessage="1" sqref="C8" xr:uid="{00000000-0002-0000-0300-000002000000}">
      <formula1>$E$8:$E$12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N130"/>
  <sheetViews>
    <sheetView view="pageBreakPreview" zoomScale="115" zoomScaleNormal="115" zoomScaleSheetLayoutView="115" workbookViewId="0">
      <selection activeCell="C27" sqref="C27"/>
    </sheetView>
  </sheetViews>
  <sheetFormatPr baseColWidth="10" defaultColWidth="9.109375" defaultRowHeight="13.2" x14ac:dyDescent="0.25"/>
  <cols>
    <col min="1" max="1" width="11" style="55" bestFit="1" customWidth="1"/>
    <col min="2" max="2" width="13.88671875" style="55" bestFit="1" customWidth="1"/>
    <col min="3" max="3" width="22.44140625" style="55" bestFit="1" customWidth="1"/>
    <col min="4" max="4" width="17.44140625" style="55" bestFit="1" customWidth="1"/>
    <col min="5" max="5" width="22.44140625" style="55" bestFit="1" customWidth="1"/>
    <col min="6" max="6" width="17.88671875" style="55" customWidth="1"/>
    <col min="7" max="8" width="14.5546875" style="55" bestFit="1" customWidth="1"/>
    <col min="9" max="11" width="16.33203125" style="55" bestFit="1" customWidth="1"/>
    <col min="12" max="12" width="15.88671875" style="55" customWidth="1"/>
    <col min="13" max="13" width="9.109375" style="55"/>
    <col min="14" max="14" width="25.33203125" style="55" customWidth="1"/>
    <col min="15" max="16384" width="9.109375" style="55"/>
  </cols>
  <sheetData>
    <row r="1" spans="1:13" x14ac:dyDescent="0.25">
      <c r="A1" s="274" t="s">
        <v>20</v>
      </c>
      <c r="B1" s="275"/>
      <c r="C1" s="275"/>
      <c r="D1" s="276"/>
      <c r="E1" s="54" t="s">
        <v>21</v>
      </c>
    </row>
    <row r="2" spans="1:13" x14ac:dyDescent="0.25">
      <c r="A2" s="277"/>
      <c r="B2" s="278"/>
      <c r="C2" s="278"/>
      <c r="D2" s="279"/>
      <c r="E2" s="56" t="s">
        <v>22</v>
      </c>
    </row>
    <row r="3" spans="1:13" x14ac:dyDescent="0.25">
      <c r="A3" s="277"/>
      <c r="B3" s="278"/>
      <c r="C3" s="278"/>
      <c r="D3" s="279"/>
      <c r="E3" s="56" t="s">
        <v>23</v>
      </c>
    </row>
    <row r="4" spans="1:13" x14ac:dyDescent="0.25">
      <c r="A4" s="280"/>
      <c r="B4" s="281"/>
      <c r="C4" s="281"/>
      <c r="D4" s="282"/>
      <c r="E4" s="57" t="s">
        <v>24</v>
      </c>
    </row>
    <row r="5" spans="1:13" x14ac:dyDescent="0.25">
      <c r="A5" s="58"/>
      <c r="B5" s="59"/>
      <c r="C5" s="59"/>
      <c r="D5" s="59"/>
      <c r="E5" s="60"/>
    </row>
    <row r="6" spans="1:13" x14ac:dyDescent="0.25">
      <c r="A6" s="61" t="s">
        <v>25</v>
      </c>
      <c r="B6" s="55" t="s">
        <v>26</v>
      </c>
      <c r="E6" s="62"/>
    </row>
    <row r="7" spans="1:13" x14ac:dyDescent="0.25">
      <c r="A7" s="57"/>
      <c r="B7" s="63" t="s">
        <v>27</v>
      </c>
      <c r="C7" s="63"/>
      <c r="D7" s="63"/>
      <c r="E7" s="64"/>
    </row>
    <row r="8" spans="1:13" ht="12.75" customHeight="1" x14ac:dyDescent="0.25">
      <c r="A8" s="65" t="s">
        <v>28</v>
      </c>
      <c r="B8" s="66" t="s">
        <v>29</v>
      </c>
      <c r="C8" s="67" t="s">
        <v>39</v>
      </c>
      <c r="D8" s="59" t="s">
        <v>31</v>
      </c>
      <c r="E8" s="68" t="s">
        <v>30</v>
      </c>
      <c r="F8" s="69" t="str">
        <f>C8</f>
        <v>Technische Ausrüstung</v>
      </c>
      <c r="G8" s="70"/>
      <c r="H8" s="70"/>
      <c r="I8" s="70"/>
    </row>
    <row r="9" spans="1:13" ht="12.75" customHeight="1" x14ac:dyDescent="0.25">
      <c r="A9" s="71"/>
      <c r="B9" s="72"/>
      <c r="C9" s="72" t="str">
        <f>IF(AND(C8&lt;&gt;E8,C8&lt;&gt;E9,C8&lt;&gt;E10,C8&lt;&gt;E11,C8&lt;&gt;E12),"Falsche Eingabe!","Eingabe i.O.")</f>
        <v>Eingabe i.O.</v>
      </c>
      <c r="D9" s="70"/>
      <c r="E9" s="73" t="s">
        <v>32</v>
      </c>
      <c r="F9" s="74"/>
      <c r="G9" s="74"/>
      <c r="H9" s="74"/>
      <c r="I9" s="74"/>
      <c r="J9" s="74"/>
      <c r="K9" s="74"/>
      <c r="L9" s="23"/>
    </row>
    <row r="10" spans="1:13" x14ac:dyDescent="0.25">
      <c r="A10" s="71"/>
      <c r="B10" s="72"/>
      <c r="C10" s="69"/>
      <c r="D10" s="69"/>
      <c r="E10" s="73" t="s">
        <v>33</v>
      </c>
      <c r="F10" s="75" t="s">
        <v>34</v>
      </c>
      <c r="G10" s="76" t="s">
        <v>15</v>
      </c>
      <c r="H10" s="76" t="s">
        <v>14</v>
      </c>
      <c r="I10" s="76" t="s">
        <v>35</v>
      </c>
      <c r="J10" s="76" t="s">
        <v>36</v>
      </c>
      <c r="K10" s="76" t="s">
        <v>37</v>
      </c>
      <c r="L10" s="77" t="s">
        <v>38</v>
      </c>
    </row>
    <row r="11" spans="1:13" x14ac:dyDescent="0.25">
      <c r="A11" s="71"/>
      <c r="B11" s="72"/>
      <c r="C11" s="69"/>
      <c r="D11" s="69"/>
      <c r="E11" s="73" t="s">
        <v>39</v>
      </c>
      <c r="F11" s="78" t="s">
        <v>40</v>
      </c>
      <c r="G11" s="79" t="str">
        <f t="shared" ref="G11:H11" si="0">IF(OR(G10=$C$13,F10=$C$13),COLUMN(G10),"")</f>
        <v/>
      </c>
      <c r="H11" s="79">
        <f t="shared" si="0"/>
        <v>8</v>
      </c>
      <c r="I11" s="79">
        <f>IF(OR(I10=$C$13,H10=$C$13),COLUMN(I10),"")</f>
        <v>9</v>
      </c>
      <c r="J11" s="79" t="str">
        <f t="shared" ref="J11:L11" si="1">IF(OR(J10=$C$13,I10=$C$13),COLUMN(J10),"")</f>
        <v/>
      </c>
      <c r="K11" s="79" t="str">
        <f t="shared" si="1"/>
        <v/>
      </c>
      <c r="L11" s="80" t="str">
        <f t="shared" si="1"/>
        <v/>
      </c>
    </row>
    <row r="12" spans="1:13" x14ac:dyDescent="0.25">
      <c r="A12" s="57"/>
      <c r="B12" s="63"/>
      <c r="C12" s="63"/>
      <c r="D12" s="63"/>
      <c r="E12" s="81" t="s">
        <v>41</v>
      </c>
      <c r="F12" s="82">
        <f t="shared" ref="F12:L27" si="2">IF(OR($F$8=$E$8,$F$8=$E$10),F37,IF($F$8=$E$9,F61,IF($F$8=$E$12,F85,IF($F$8=$E$11,F109,0))))</f>
        <v>5000</v>
      </c>
      <c r="G12" s="83">
        <f t="shared" si="2"/>
        <v>2132</v>
      </c>
      <c r="H12" s="84">
        <f t="shared" si="2"/>
        <v>2547</v>
      </c>
      <c r="I12" s="84">
        <f t="shared" si="2"/>
        <v>2990</v>
      </c>
      <c r="J12" s="85">
        <f t="shared" si="2"/>
        <v>3405</v>
      </c>
      <c r="K12" s="85">
        <f t="shared" si="2"/>
        <v>0</v>
      </c>
      <c r="L12" s="86">
        <f t="shared" si="2"/>
        <v>0</v>
      </c>
      <c r="M12" s="23" t="e">
        <f t="shared" ref="M12:M25" si="3">IF(AND($D$32&gt;=F12,$D$32&lt;F13),ROW(F12),IF(AND($D$32&gt;=F11,$D$32&lt;F12),ROW(F12),""))</f>
        <v>#REF!</v>
      </c>
    </row>
    <row r="13" spans="1:13" x14ac:dyDescent="0.25">
      <c r="A13" s="61" t="s">
        <v>42</v>
      </c>
      <c r="B13" s="55" t="s">
        <v>43</v>
      </c>
      <c r="C13" s="87" t="s">
        <v>14</v>
      </c>
      <c r="D13" s="55" t="s">
        <v>31</v>
      </c>
      <c r="E13" s="73" t="s">
        <v>15</v>
      </c>
      <c r="F13" s="88">
        <f t="shared" si="2"/>
        <v>10000</v>
      </c>
      <c r="G13" s="89">
        <f t="shared" si="2"/>
        <v>3689</v>
      </c>
      <c r="H13" s="90">
        <f t="shared" si="2"/>
        <v>4408</v>
      </c>
      <c r="I13" s="90">
        <f t="shared" si="2"/>
        <v>5174</v>
      </c>
      <c r="J13" s="90">
        <f t="shared" si="2"/>
        <v>5893</v>
      </c>
      <c r="K13" s="90">
        <f t="shared" si="2"/>
        <v>0</v>
      </c>
      <c r="L13" s="91">
        <f t="shared" si="2"/>
        <v>0</v>
      </c>
      <c r="M13" s="23" t="e">
        <f t="shared" si="3"/>
        <v>#REF!</v>
      </c>
    </row>
    <row r="14" spans="1:13" x14ac:dyDescent="0.25">
      <c r="A14" s="92"/>
      <c r="C14" s="72" t="str">
        <f>IF(AND(C13&lt;&gt;E13,C13&lt;&gt;E14,C13&lt;&gt;E15,C13&lt;&gt;E16,C13&lt;&gt;E17),"Falsche Eingabe!","Eingabe i.O.")</f>
        <v>Eingabe i.O.</v>
      </c>
      <c r="E14" s="62" t="s">
        <v>14</v>
      </c>
      <c r="F14" s="88">
        <f t="shared" si="2"/>
        <v>15000</v>
      </c>
      <c r="G14" s="89">
        <f t="shared" si="2"/>
        <v>5084</v>
      </c>
      <c r="H14" s="90">
        <f t="shared" si="2"/>
        <v>6075</v>
      </c>
      <c r="I14" s="90">
        <f t="shared" si="2"/>
        <v>7131</v>
      </c>
      <c r="J14" s="90">
        <f t="shared" si="2"/>
        <v>8122</v>
      </c>
      <c r="K14" s="90">
        <f t="shared" si="2"/>
        <v>0</v>
      </c>
      <c r="L14" s="91">
        <f t="shared" si="2"/>
        <v>0</v>
      </c>
      <c r="M14" s="23" t="e">
        <f t="shared" si="3"/>
        <v>#REF!</v>
      </c>
    </row>
    <row r="15" spans="1:13" x14ac:dyDescent="0.25">
      <c r="A15" s="92"/>
      <c r="E15" s="62" t="s">
        <v>35</v>
      </c>
      <c r="F15" s="88">
        <f t="shared" si="2"/>
        <v>25000</v>
      </c>
      <c r="G15" s="89">
        <f t="shared" si="2"/>
        <v>7615</v>
      </c>
      <c r="H15" s="90">
        <f t="shared" si="2"/>
        <v>9098</v>
      </c>
      <c r="I15" s="90">
        <f t="shared" si="2"/>
        <v>10681</v>
      </c>
      <c r="J15" s="90">
        <f t="shared" si="2"/>
        <v>12164</v>
      </c>
      <c r="K15" s="90">
        <f t="shared" si="2"/>
        <v>0</v>
      </c>
      <c r="L15" s="91">
        <f t="shared" si="2"/>
        <v>0</v>
      </c>
      <c r="M15" s="23" t="e">
        <f t="shared" si="3"/>
        <v>#REF!</v>
      </c>
    </row>
    <row r="16" spans="1:13" x14ac:dyDescent="0.25">
      <c r="A16" s="92"/>
      <c r="E16" s="62" t="str">
        <f>IF(C8=E11,"","IV")</f>
        <v/>
      </c>
      <c r="F16" s="93">
        <f t="shared" si="2"/>
        <v>35000</v>
      </c>
      <c r="G16" s="94">
        <f t="shared" si="2"/>
        <v>9934</v>
      </c>
      <c r="H16" s="95">
        <f t="shared" si="2"/>
        <v>11869</v>
      </c>
      <c r="I16" s="95">
        <f t="shared" si="2"/>
        <v>13934</v>
      </c>
      <c r="J16" s="95">
        <f t="shared" si="2"/>
        <v>15869</v>
      </c>
      <c r="K16" s="95">
        <f t="shared" si="2"/>
        <v>0</v>
      </c>
      <c r="L16" s="96">
        <f t="shared" si="2"/>
        <v>0</v>
      </c>
      <c r="M16" s="23" t="e">
        <f t="shared" si="3"/>
        <v>#REF!</v>
      </c>
    </row>
    <row r="17" spans="1:14" x14ac:dyDescent="0.25">
      <c r="A17" s="57"/>
      <c r="B17" s="63"/>
      <c r="C17" s="63"/>
      <c r="D17" s="63"/>
      <c r="E17" s="64" t="str">
        <f>IF(C8=E11,"","V")</f>
        <v/>
      </c>
      <c r="F17" s="82">
        <f t="shared" si="2"/>
        <v>50000</v>
      </c>
      <c r="G17" s="97">
        <f t="shared" si="2"/>
        <v>13165</v>
      </c>
      <c r="H17" s="85">
        <f t="shared" si="2"/>
        <v>15729</v>
      </c>
      <c r="I17" s="85">
        <f t="shared" si="2"/>
        <v>18465</v>
      </c>
      <c r="J17" s="85">
        <f t="shared" si="2"/>
        <v>21029</v>
      </c>
      <c r="K17" s="85">
        <f t="shared" si="2"/>
        <v>0</v>
      </c>
      <c r="L17" s="86">
        <f t="shared" si="2"/>
        <v>0</v>
      </c>
      <c r="M17" s="23" t="e">
        <f t="shared" si="3"/>
        <v>#REF!</v>
      </c>
    </row>
    <row r="18" spans="1:14" x14ac:dyDescent="0.25">
      <c r="A18" s="61" t="s">
        <v>44</v>
      </c>
      <c r="B18" s="55" t="s">
        <v>45</v>
      </c>
      <c r="C18" s="98">
        <v>0</v>
      </c>
      <c r="D18" s="55" t="s">
        <v>46</v>
      </c>
      <c r="E18" s="99">
        <v>0</v>
      </c>
      <c r="F18" s="88">
        <f t="shared" si="2"/>
        <v>75000</v>
      </c>
      <c r="G18" s="89">
        <f t="shared" si="2"/>
        <v>18122</v>
      </c>
      <c r="H18" s="90">
        <f t="shared" si="2"/>
        <v>21652</v>
      </c>
      <c r="I18" s="90">
        <f t="shared" si="2"/>
        <v>25418</v>
      </c>
      <c r="J18" s="90">
        <f t="shared" si="2"/>
        <v>28948</v>
      </c>
      <c r="K18" s="90">
        <f t="shared" si="2"/>
        <v>0</v>
      </c>
      <c r="L18" s="91">
        <f t="shared" si="2"/>
        <v>0</v>
      </c>
      <c r="M18" s="23" t="e">
        <f t="shared" si="3"/>
        <v>#REF!</v>
      </c>
    </row>
    <row r="19" spans="1:14" x14ac:dyDescent="0.25">
      <c r="A19" s="92"/>
      <c r="B19" s="55" t="s">
        <v>47</v>
      </c>
      <c r="C19" s="72" t="str">
        <f>IF(AND(C18&gt;=0,C18&lt;=1),"Eingabe i.O.","Falsche Eingabe!")</f>
        <v>Eingabe i.O.</v>
      </c>
      <c r="E19" s="99">
        <v>0.25</v>
      </c>
      <c r="F19" s="88">
        <f t="shared" si="2"/>
        <v>100000</v>
      </c>
      <c r="G19" s="89">
        <f t="shared" si="2"/>
        <v>22723</v>
      </c>
      <c r="H19" s="90">
        <f t="shared" si="2"/>
        <v>27150</v>
      </c>
      <c r="I19" s="90">
        <f t="shared" si="2"/>
        <v>31872</v>
      </c>
      <c r="J19" s="90">
        <f t="shared" si="2"/>
        <v>36299</v>
      </c>
      <c r="K19" s="90">
        <f t="shared" si="2"/>
        <v>0</v>
      </c>
      <c r="L19" s="91">
        <f t="shared" si="2"/>
        <v>0</v>
      </c>
      <c r="M19" s="23" t="e">
        <f t="shared" si="3"/>
        <v>#REF!</v>
      </c>
    </row>
    <row r="20" spans="1:14" x14ac:dyDescent="0.25">
      <c r="A20" s="92"/>
      <c r="E20" s="99">
        <v>0.5</v>
      </c>
      <c r="F20" s="88">
        <f t="shared" si="2"/>
        <v>150000</v>
      </c>
      <c r="G20" s="89">
        <f t="shared" si="2"/>
        <v>31228</v>
      </c>
      <c r="H20" s="90">
        <f t="shared" si="2"/>
        <v>37311</v>
      </c>
      <c r="I20" s="90">
        <f t="shared" si="2"/>
        <v>43800</v>
      </c>
      <c r="J20" s="90">
        <f t="shared" si="2"/>
        <v>49883</v>
      </c>
      <c r="K20" s="90">
        <f t="shared" si="2"/>
        <v>0</v>
      </c>
      <c r="L20" s="91">
        <f t="shared" si="2"/>
        <v>0</v>
      </c>
      <c r="M20" s="23" t="e">
        <f t="shared" si="3"/>
        <v>#REF!</v>
      </c>
    </row>
    <row r="21" spans="1:14" x14ac:dyDescent="0.25">
      <c r="A21" s="92"/>
      <c r="E21" s="99">
        <v>0.75</v>
      </c>
      <c r="F21" s="93">
        <f t="shared" si="2"/>
        <v>250000</v>
      </c>
      <c r="G21" s="94">
        <f t="shared" si="2"/>
        <v>46640</v>
      </c>
      <c r="H21" s="95">
        <f t="shared" si="2"/>
        <v>55726</v>
      </c>
      <c r="I21" s="95">
        <f t="shared" si="2"/>
        <v>65418</v>
      </c>
      <c r="J21" s="95">
        <f t="shared" si="2"/>
        <v>74504</v>
      </c>
      <c r="K21" s="95">
        <f t="shared" si="2"/>
        <v>0</v>
      </c>
      <c r="L21" s="96">
        <f t="shared" si="2"/>
        <v>0</v>
      </c>
      <c r="M21" s="23" t="e">
        <f t="shared" si="3"/>
        <v>#REF!</v>
      </c>
    </row>
    <row r="22" spans="1:14" x14ac:dyDescent="0.25">
      <c r="A22" s="57"/>
      <c r="B22" s="63"/>
      <c r="C22" s="63"/>
      <c r="D22" s="63"/>
      <c r="E22" s="100">
        <v>1</v>
      </c>
      <c r="F22" s="82">
        <f t="shared" si="2"/>
        <v>500000</v>
      </c>
      <c r="G22" s="97">
        <f t="shared" si="2"/>
        <v>80684</v>
      </c>
      <c r="H22" s="85">
        <f t="shared" si="2"/>
        <v>96402</v>
      </c>
      <c r="I22" s="85">
        <f t="shared" si="2"/>
        <v>113168</v>
      </c>
      <c r="J22" s="85">
        <f t="shared" si="2"/>
        <v>128886</v>
      </c>
      <c r="K22" s="85">
        <f t="shared" si="2"/>
        <v>0</v>
      </c>
      <c r="L22" s="86">
        <f t="shared" si="2"/>
        <v>0</v>
      </c>
      <c r="M22" s="23" t="e">
        <f t="shared" si="3"/>
        <v>#REF!</v>
      </c>
    </row>
    <row r="23" spans="1:14" x14ac:dyDescent="0.25">
      <c r="A23" s="61" t="s">
        <v>48</v>
      </c>
      <c r="B23" s="55" t="s">
        <v>49</v>
      </c>
      <c r="C23" s="55" t="str">
        <f>IF(C8=E11,"Kosten ALG:",IF(C8=E9,"KG 500",IF(C8=E10,"KG 600","KG 300:")))</f>
        <v>Kosten ALG:</v>
      </c>
      <c r="D23" s="101" t="e">
        <f>#REF!</f>
        <v>#REF!</v>
      </c>
      <c r="E23" s="62" t="s">
        <v>50</v>
      </c>
      <c r="F23" s="88">
        <f t="shared" si="2"/>
        <v>750000</v>
      </c>
      <c r="G23" s="89">
        <f t="shared" si="2"/>
        <v>111105</v>
      </c>
      <c r="H23" s="102">
        <f t="shared" si="2"/>
        <v>132749</v>
      </c>
      <c r="I23" s="102">
        <f t="shared" si="2"/>
        <v>155836</v>
      </c>
      <c r="J23" s="102">
        <f t="shared" si="2"/>
        <v>177480</v>
      </c>
      <c r="K23" s="102">
        <f t="shared" si="2"/>
        <v>0</v>
      </c>
      <c r="L23" s="103">
        <f t="shared" si="2"/>
        <v>0</v>
      </c>
      <c r="M23" s="23" t="e">
        <f t="shared" si="3"/>
        <v>#REF!</v>
      </c>
    </row>
    <row r="24" spans="1:14" x14ac:dyDescent="0.25">
      <c r="A24" s="92"/>
      <c r="B24" s="55" t="s">
        <v>51</v>
      </c>
      <c r="C24" s="55" t="str">
        <f>IF(OR(C8=E11,C8=E9,C8=E10),"","KG 400:")</f>
        <v/>
      </c>
      <c r="D24" s="104">
        <v>1242000</v>
      </c>
      <c r="E24" s="62" t="str">
        <f>IF(C24="KG 400:",E23,"")</f>
        <v/>
      </c>
      <c r="F24" s="88">
        <f t="shared" si="2"/>
        <v>1000000</v>
      </c>
      <c r="G24" s="89">
        <f t="shared" si="2"/>
        <v>139347</v>
      </c>
      <c r="H24" s="102">
        <f t="shared" si="2"/>
        <v>166493</v>
      </c>
      <c r="I24" s="102">
        <f t="shared" si="2"/>
        <v>195448</v>
      </c>
      <c r="J24" s="102">
        <f t="shared" si="2"/>
        <v>222594</v>
      </c>
      <c r="K24" s="102">
        <f t="shared" si="2"/>
        <v>0</v>
      </c>
      <c r="L24" s="103">
        <f t="shared" si="2"/>
        <v>0</v>
      </c>
      <c r="M24" s="23" t="e">
        <f t="shared" si="3"/>
        <v>#REF!</v>
      </c>
    </row>
    <row r="25" spans="1:14" x14ac:dyDescent="0.25">
      <c r="A25" s="92"/>
      <c r="E25" s="62"/>
      <c r="F25" s="88">
        <f t="shared" si="2"/>
        <v>1250000</v>
      </c>
      <c r="G25" s="89">
        <f t="shared" si="2"/>
        <v>166043</v>
      </c>
      <c r="H25" s="102">
        <f t="shared" si="2"/>
        <v>198389</v>
      </c>
      <c r="I25" s="102">
        <f t="shared" si="2"/>
        <v>232891</v>
      </c>
      <c r="J25" s="102">
        <f t="shared" si="2"/>
        <v>265237</v>
      </c>
      <c r="K25" s="102">
        <f t="shared" si="2"/>
        <v>0</v>
      </c>
      <c r="L25" s="103">
        <f t="shared" si="2"/>
        <v>0</v>
      </c>
      <c r="M25" s="23" t="e">
        <f t="shared" si="3"/>
        <v>#REF!</v>
      </c>
    </row>
    <row r="26" spans="1:14" ht="14.4" x14ac:dyDescent="0.3">
      <c r="A26" s="92"/>
      <c r="E26" s="62"/>
      <c r="F26" s="93">
        <f t="shared" si="2"/>
        <v>1500000</v>
      </c>
      <c r="G26" s="94">
        <f t="shared" si="2"/>
        <v>191545</v>
      </c>
      <c r="H26" s="105">
        <f t="shared" si="2"/>
        <v>228859</v>
      </c>
      <c r="I26" s="105">
        <f t="shared" si="2"/>
        <v>268660</v>
      </c>
      <c r="J26" s="105">
        <f t="shared" si="2"/>
        <v>305974</v>
      </c>
      <c r="K26" s="105">
        <f t="shared" si="2"/>
        <v>0</v>
      </c>
      <c r="L26" s="106">
        <f t="shared" si="2"/>
        <v>0</v>
      </c>
      <c r="M26" s="23" t="e">
        <f>IF(AND($D$32&gt;=F26,$D$32&lt;F27),ROW(F26),IF(AND($D$32&gt;=F25,$D$32&lt;F26),ROW(F26),""))</f>
        <v>#REF!</v>
      </c>
      <c r="N26" s="107"/>
    </row>
    <row r="27" spans="1:14" ht="14.4" x14ac:dyDescent="0.3">
      <c r="A27" s="57"/>
      <c r="B27" s="63"/>
      <c r="C27" s="63"/>
      <c r="D27" s="63"/>
      <c r="E27" s="64"/>
      <c r="F27" s="88">
        <f t="shared" si="2"/>
        <v>2000000</v>
      </c>
      <c r="G27" s="89">
        <f t="shared" si="2"/>
        <v>239792</v>
      </c>
      <c r="H27" s="102">
        <f t="shared" si="2"/>
        <v>286504</v>
      </c>
      <c r="I27" s="102">
        <f t="shared" si="2"/>
        <v>336331</v>
      </c>
      <c r="J27" s="102">
        <f t="shared" si="2"/>
        <v>383044</v>
      </c>
      <c r="K27" s="102">
        <f t="shared" si="2"/>
        <v>0</v>
      </c>
      <c r="L27" s="103">
        <f t="shared" si="2"/>
        <v>0</v>
      </c>
      <c r="M27" s="23" t="e">
        <f t="shared" ref="M27:M33" si="4">IF(AND($D$32&gt;=F27,$D$32&lt;F28),ROW(F27),IF(AND($D$32&gt;=F26,$D$32&lt;F27),ROW(F27),""))</f>
        <v>#REF!</v>
      </c>
      <c r="N27"/>
    </row>
    <row r="28" spans="1:14" ht="14.4" x14ac:dyDescent="0.3">
      <c r="A28" s="61" t="s">
        <v>52</v>
      </c>
      <c r="B28" s="55" t="s">
        <v>49</v>
      </c>
      <c r="C28" s="55" t="str">
        <f>C23</f>
        <v>Kosten ALG:</v>
      </c>
      <c r="D28" s="90" t="e">
        <f>IF(C8=E12,D23*0.55,D23)</f>
        <v>#REF!</v>
      </c>
      <c r="E28" s="62"/>
      <c r="F28" s="88">
        <f t="shared" ref="F28:L33" si="5">IF(OR($F$8=$E$8,$F$8=$E$10),F53,IF($F$8=$E$9,F77,IF($F$8=$E$12,F101,IF($F$8=$E$11,F125,0))))</f>
        <v>2500000</v>
      </c>
      <c r="G28" s="89">
        <f t="shared" si="5"/>
        <v>285649</v>
      </c>
      <c r="H28" s="102">
        <f t="shared" si="5"/>
        <v>341295</v>
      </c>
      <c r="I28" s="102">
        <f t="shared" si="5"/>
        <v>400650</v>
      </c>
      <c r="J28" s="102">
        <f t="shared" si="5"/>
        <v>456296</v>
      </c>
      <c r="K28" s="102">
        <f t="shared" si="5"/>
        <v>0</v>
      </c>
      <c r="L28" s="103">
        <f t="shared" si="5"/>
        <v>0</v>
      </c>
      <c r="M28" s="23" t="e">
        <f t="shared" si="4"/>
        <v>#REF!</v>
      </c>
      <c r="N28"/>
    </row>
    <row r="29" spans="1:14" ht="14.4" x14ac:dyDescent="0.3">
      <c r="A29" s="92"/>
      <c r="B29" s="55" t="s">
        <v>51</v>
      </c>
      <c r="C29" s="55" t="str">
        <f>C24</f>
        <v/>
      </c>
      <c r="D29" s="90" t="str">
        <f>IF(C8=E12,D24*0.1,IF(C8=E8,IF(D24&gt;D23*0.25,D23*0.25+(D24-D23*0.25)*0.5,D24),""))</f>
        <v/>
      </c>
      <c r="E29" s="62"/>
      <c r="F29" s="88">
        <f t="shared" si="5"/>
        <v>3000000</v>
      </c>
      <c r="G29" s="89">
        <f t="shared" si="5"/>
        <v>329420</v>
      </c>
      <c r="H29" s="102">
        <f t="shared" si="5"/>
        <v>393593</v>
      </c>
      <c r="I29" s="102">
        <f t="shared" si="5"/>
        <v>462044</v>
      </c>
      <c r="J29" s="102">
        <f t="shared" si="5"/>
        <v>526217</v>
      </c>
      <c r="K29" s="102">
        <f t="shared" si="5"/>
        <v>0</v>
      </c>
      <c r="L29" s="103">
        <f t="shared" si="5"/>
        <v>0</v>
      </c>
      <c r="M29" s="23" t="e">
        <f t="shared" si="4"/>
        <v>#REF!</v>
      </c>
      <c r="N29"/>
    </row>
    <row r="30" spans="1:14" ht="14.4" x14ac:dyDescent="0.3">
      <c r="A30" s="92"/>
      <c r="E30" s="62"/>
      <c r="F30" s="88">
        <f t="shared" si="5"/>
        <v>3500000</v>
      </c>
      <c r="G30" s="89">
        <f t="shared" si="5"/>
        <v>371491</v>
      </c>
      <c r="H30" s="102">
        <f t="shared" si="5"/>
        <v>443859</v>
      </c>
      <c r="I30" s="102">
        <f t="shared" si="5"/>
        <v>521052</v>
      </c>
      <c r="J30" s="102">
        <f t="shared" si="5"/>
        <v>593420</v>
      </c>
      <c r="K30" s="102">
        <f t="shared" si="5"/>
        <v>0</v>
      </c>
      <c r="L30" s="103">
        <f t="shared" si="5"/>
        <v>0</v>
      </c>
      <c r="M30" s="23" t="e">
        <f t="shared" si="4"/>
        <v>#REF!</v>
      </c>
      <c r="N30"/>
    </row>
    <row r="31" spans="1:14" ht="15" thickBot="1" x14ac:dyDescent="0.35">
      <c r="A31" s="92"/>
      <c r="E31" s="62"/>
      <c r="F31" s="93">
        <f t="shared" si="5"/>
        <v>4000000</v>
      </c>
      <c r="G31" s="94">
        <f t="shared" si="5"/>
        <v>412126</v>
      </c>
      <c r="H31" s="105">
        <f t="shared" si="5"/>
        <v>492410</v>
      </c>
      <c r="I31" s="105">
        <f t="shared" si="5"/>
        <v>578046</v>
      </c>
      <c r="J31" s="105">
        <f t="shared" si="5"/>
        <v>658331</v>
      </c>
      <c r="K31" s="105">
        <f t="shared" si="5"/>
        <v>0</v>
      </c>
      <c r="L31" s="106">
        <f t="shared" si="5"/>
        <v>0</v>
      </c>
      <c r="M31" s="23" t="e">
        <f t="shared" si="4"/>
        <v>#REF!</v>
      </c>
      <c r="N31"/>
    </row>
    <row r="32" spans="1:14" ht="15" thickBot="1" x14ac:dyDescent="0.35">
      <c r="A32" s="57"/>
      <c r="B32" s="63"/>
      <c r="C32" s="63" t="s">
        <v>53</v>
      </c>
      <c r="D32" s="108" t="e">
        <f>SUM(D28:D31)</f>
        <v>#REF!</v>
      </c>
      <c r="E32" s="109" t="e">
        <f>IF(D32&gt;F31,"Ermittlung nach RifT","")</f>
        <v>#REF!</v>
      </c>
      <c r="F32" s="110">
        <f t="shared" si="5"/>
        <v>5500000</v>
      </c>
      <c r="G32" s="111">
        <f t="shared" si="5"/>
        <v>530082</v>
      </c>
      <c r="H32" s="112">
        <f t="shared" si="5"/>
        <v>633344</v>
      </c>
      <c r="I32" s="112">
        <f t="shared" si="5"/>
        <v>743491</v>
      </c>
      <c r="J32" s="112">
        <f t="shared" si="5"/>
        <v>846754</v>
      </c>
      <c r="K32" s="112">
        <f t="shared" si="5"/>
        <v>0</v>
      </c>
      <c r="L32" s="113">
        <f t="shared" si="5"/>
        <v>0</v>
      </c>
      <c r="M32" s="23" t="e">
        <f t="shared" si="4"/>
        <v>#REF!</v>
      </c>
      <c r="N32" s="114" t="s">
        <v>54</v>
      </c>
    </row>
    <row r="33" spans="1:14" ht="14.4" x14ac:dyDescent="0.3">
      <c r="A33" s="92"/>
      <c r="D33" s="115">
        <f>C18</f>
        <v>0</v>
      </c>
      <c r="E33" s="62"/>
      <c r="F33" s="116">
        <f t="shared" si="5"/>
        <v>7000000</v>
      </c>
      <c r="G33" s="117">
        <f t="shared" si="5"/>
        <v>641179</v>
      </c>
      <c r="H33" s="118">
        <f t="shared" si="5"/>
        <v>766084</v>
      </c>
      <c r="I33" s="118">
        <f t="shared" si="5"/>
        <v>899316</v>
      </c>
      <c r="J33" s="118">
        <f t="shared" si="5"/>
        <v>1024221</v>
      </c>
      <c r="K33" s="118">
        <f t="shared" si="5"/>
        <v>0</v>
      </c>
      <c r="L33" s="119">
        <f t="shared" si="5"/>
        <v>0</v>
      </c>
      <c r="M33" s="23" t="e">
        <f t="shared" si="4"/>
        <v>#REF!</v>
      </c>
      <c r="N33" s="114" t="s">
        <v>54</v>
      </c>
    </row>
    <row r="34" spans="1:14" ht="15" thickBot="1" x14ac:dyDescent="0.35">
      <c r="A34" s="61" t="s">
        <v>55</v>
      </c>
      <c r="B34" s="55" t="s">
        <v>56</v>
      </c>
      <c r="C34" s="120" t="e">
        <f>HLOOKUP(MIN(G11:L11),G11:L33,MIN(M12:M33)-ROW(M10))</f>
        <v>#REF!</v>
      </c>
      <c r="D34" s="90" t="e">
        <f>C34+(E34-C34)*$D$33</f>
        <v>#REF!</v>
      </c>
      <c r="E34" s="120" t="e">
        <f>HLOOKUP(MAX(G11:L11),G11:L33,MIN(M12:M33)-ROW(M10))</f>
        <v>#REF!</v>
      </c>
      <c r="M34"/>
      <c r="N34"/>
    </row>
    <row r="35" spans="1:14" ht="15" thickBot="1" x14ac:dyDescent="0.35">
      <c r="A35" s="92"/>
      <c r="C35" s="121" t="e">
        <f ca="1">(D32-C37)/(C39-C37)</f>
        <v>#REF!</v>
      </c>
      <c r="D35" s="122" t="e">
        <f ca="1">D34+C35*(D36-D34)</f>
        <v>#REF!</v>
      </c>
      <c r="E35" s="62"/>
      <c r="M35"/>
      <c r="N35"/>
    </row>
    <row r="36" spans="1:14" ht="14.4" x14ac:dyDescent="0.3">
      <c r="A36" s="92"/>
      <c r="C36" s="120" t="e">
        <f>HLOOKUP(MIN(G11:L11),G11:L33,MAX(M12:M33)-ROW(M10))</f>
        <v>#REF!</v>
      </c>
      <c r="D36" s="90" t="e">
        <f>C36+(E36-C36)*$D$33</f>
        <v>#REF!</v>
      </c>
      <c r="E36" s="120" t="e">
        <f>HLOOKUP(MAX(G11:L11),G11:L33,MAX(M12:M33)-ROW(M10))</f>
        <v>#REF!</v>
      </c>
      <c r="F36" s="55" t="s">
        <v>57</v>
      </c>
      <c r="I36"/>
      <c r="J36"/>
      <c r="K36"/>
      <c r="L36" s="123" t="s">
        <v>58</v>
      </c>
      <c r="M36"/>
      <c r="N36"/>
    </row>
    <row r="37" spans="1:14" ht="14.4" x14ac:dyDescent="0.3">
      <c r="A37" s="92"/>
      <c r="B37" s="55" t="s">
        <v>59</v>
      </c>
      <c r="C37" s="90" t="e">
        <f ca="1">INDIRECT("F"&amp;MIN(M12:M33))</f>
        <v>#REF!</v>
      </c>
      <c r="D37" s="121" t="e">
        <f ca="1">(C37-$C$37)/($C$39-$C$37)</f>
        <v>#REF!</v>
      </c>
      <c r="E37" s="62"/>
      <c r="F37" s="124">
        <v>25000</v>
      </c>
      <c r="G37" s="125">
        <v>3120</v>
      </c>
      <c r="H37" s="102">
        <v>3657</v>
      </c>
      <c r="I37" s="126">
        <v>4339</v>
      </c>
      <c r="J37" s="126">
        <v>5412</v>
      </c>
      <c r="K37" s="126">
        <v>6094</v>
      </c>
      <c r="L37" s="126">
        <v>6631</v>
      </c>
      <c r="M37"/>
      <c r="N37"/>
    </row>
    <row r="38" spans="1:14" ht="14.4" x14ac:dyDescent="0.3">
      <c r="A38" s="92"/>
      <c r="B38" s="55" t="s">
        <v>60</v>
      </c>
      <c r="C38" s="127" t="e">
        <f>D32</f>
        <v>#REF!</v>
      </c>
      <c r="D38" s="121" t="e">
        <f t="shared" ref="D38:D39" ca="1" si="6">(C38-$C$37)/($C$39-$C$37)</f>
        <v>#REF!</v>
      </c>
      <c r="E38" s="62"/>
      <c r="F38" s="124">
        <v>35000</v>
      </c>
      <c r="G38" s="124">
        <v>4217</v>
      </c>
      <c r="H38" s="102">
        <v>4942</v>
      </c>
      <c r="I38" s="126">
        <v>5865</v>
      </c>
      <c r="J38" s="126">
        <v>7315</v>
      </c>
      <c r="K38" s="126">
        <v>8237</v>
      </c>
      <c r="L38" s="126">
        <v>8962</v>
      </c>
      <c r="M38"/>
      <c r="N38"/>
    </row>
    <row r="39" spans="1:14" ht="14.4" x14ac:dyDescent="0.3">
      <c r="A39" s="57"/>
      <c r="B39" s="63" t="s">
        <v>61</v>
      </c>
      <c r="C39" s="95" t="e">
        <f ca="1">INDIRECT("F"&amp;MAX(M12:M33))</f>
        <v>#REF!</v>
      </c>
      <c r="D39" s="128" t="e">
        <f t="shared" ca="1" si="6"/>
        <v>#REF!</v>
      </c>
      <c r="E39" s="64"/>
      <c r="F39" s="124">
        <v>50000</v>
      </c>
      <c r="G39" s="124">
        <v>5804</v>
      </c>
      <c r="H39" s="102">
        <v>6801</v>
      </c>
      <c r="I39" s="126">
        <v>8071</v>
      </c>
      <c r="J39" s="126">
        <v>10066</v>
      </c>
      <c r="K39" s="126">
        <v>11336</v>
      </c>
      <c r="L39" s="126">
        <v>12333</v>
      </c>
    </row>
    <row r="40" spans="1:14" ht="14.4" x14ac:dyDescent="0.3">
      <c r="A40" s="129"/>
      <c r="E40" s="62"/>
      <c r="F40" s="124">
        <v>75000</v>
      </c>
      <c r="G40" s="124">
        <v>8342</v>
      </c>
      <c r="H40" s="102">
        <v>9776</v>
      </c>
      <c r="I40" s="126">
        <v>11601</v>
      </c>
      <c r="J40" s="126">
        <v>14469</v>
      </c>
      <c r="K40" s="126">
        <v>16293</v>
      </c>
      <c r="L40" s="126">
        <v>17727</v>
      </c>
    </row>
    <row r="41" spans="1:14" x14ac:dyDescent="0.25">
      <c r="A41" s="130" t="str">
        <f>"Auswertung Honorar "&amp;Gewerk&amp;":"</f>
        <v>Auswertung Honorar Technische Ausrüstung:</v>
      </c>
      <c r="E41" s="62"/>
      <c r="F41" s="124">
        <v>100000</v>
      </c>
      <c r="G41" s="124">
        <v>10790</v>
      </c>
      <c r="H41" s="102">
        <v>12644</v>
      </c>
      <c r="I41" s="102">
        <v>15005</v>
      </c>
      <c r="J41" s="102">
        <v>18713</v>
      </c>
      <c r="K41" s="102">
        <v>21074</v>
      </c>
      <c r="L41" s="102">
        <v>22928</v>
      </c>
    </row>
    <row r="42" spans="1:14" ht="13.8" thickBot="1" x14ac:dyDescent="0.3">
      <c r="A42" s="129"/>
      <c r="E42" s="62"/>
      <c r="F42" s="124">
        <v>150000</v>
      </c>
      <c r="G42" s="124">
        <v>15500</v>
      </c>
      <c r="H42" s="102">
        <v>18164</v>
      </c>
      <c r="I42" s="102">
        <v>21555</v>
      </c>
      <c r="J42" s="102">
        <v>26883</v>
      </c>
      <c r="K42" s="102">
        <v>30274</v>
      </c>
      <c r="L42" s="102">
        <v>32938</v>
      </c>
    </row>
    <row r="43" spans="1:14" ht="13.8" thickBot="1" x14ac:dyDescent="0.3">
      <c r="A43" s="129" t="s">
        <v>62</v>
      </c>
      <c r="D43" s="108" t="e">
        <f>D32</f>
        <v>#REF!</v>
      </c>
      <c r="E43" s="62"/>
      <c r="F43" s="124">
        <v>200000</v>
      </c>
      <c r="G43" s="124">
        <v>20037</v>
      </c>
      <c r="H43" s="124">
        <v>23480</v>
      </c>
      <c r="I43" s="124">
        <v>27863</v>
      </c>
      <c r="J43" s="124">
        <v>34751</v>
      </c>
      <c r="K43" s="124">
        <v>39134</v>
      </c>
      <c r="L43" s="124">
        <v>42578</v>
      </c>
    </row>
    <row r="44" spans="1:14" x14ac:dyDescent="0.25">
      <c r="A44" s="129"/>
      <c r="E44" s="62"/>
      <c r="F44" s="124">
        <v>300000</v>
      </c>
      <c r="G44" s="124">
        <v>28750</v>
      </c>
      <c r="H44" s="124">
        <v>33692</v>
      </c>
      <c r="I44" s="124">
        <v>39981</v>
      </c>
      <c r="J44" s="124">
        <v>49864</v>
      </c>
      <c r="K44" s="124">
        <v>56153</v>
      </c>
      <c r="L44" s="124">
        <v>61095</v>
      </c>
    </row>
    <row r="45" spans="1:14" x14ac:dyDescent="0.25">
      <c r="A45" s="129" t="e">
        <f ca="1">"Unterer Tabellenwert bei anrechenbaren Kosten von "&amp;TEXT(C37,"0.000,00")&amp;" € bei Honorarzone "&amp;C13&amp;" beträgt:"</f>
        <v>#REF!</v>
      </c>
      <c r="D45" s="127"/>
      <c r="E45" s="62"/>
      <c r="F45" s="124">
        <v>500000</v>
      </c>
      <c r="G45" s="124">
        <v>45232</v>
      </c>
      <c r="H45" s="124">
        <v>53006</v>
      </c>
      <c r="I45" s="124">
        <v>62900</v>
      </c>
      <c r="J45" s="124">
        <v>78449</v>
      </c>
      <c r="K45" s="124">
        <v>88343</v>
      </c>
      <c r="L45" s="124">
        <v>96118</v>
      </c>
    </row>
    <row r="46" spans="1:14" x14ac:dyDescent="0.25">
      <c r="A46" s="129"/>
      <c r="B46" s="131" t="e">
        <f>C34</f>
        <v>#REF!</v>
      </c>
      <c r="E46" s="62"/>
      <c r="F46" s="124">
        <v>750000</v>
      </c>
      <c r="G46" s="124">
        <v>64666</v>
      </c>
      <c r="H46" s="124">
        <v>75781</v>
      </c>
      <c r="I46" s="124">
        <v>89927</v>
      </c>
      <c r="J46" s="124">
        <v>112156</v>
      </c>
      <c r="K46" s="124">
        <v>126301</v>
      </c>
      <c r="L46" s="124">
        <v>137416</v>
      </c>
    </row>
    <row r="47" spans="1:14" x14ac:dyDescent="0.25">
      <c r="A47" s="129" t="e">
        <f ca="1">"Unterer Tabellenwert bei anrechenbaren Kosten von "&amp;TEXT(C39,"0.000,00")&amp;" € bei Honorarzone "&amp;C13&amp;" beträgt:"</f>
        <v>#REF!</v>
      </c>
      <c r="E47" s="62"/>
      <c r="F47" s="124">
        <v>1000000</v>
      </c>
      <c r="G47" s="124">
        <v>83182</v>
      </c>
      <c r="H47" s="124">
        <v>97479</v>
      </c>
      <c r="I47" s="124">
        <v>115675</v>
      </c>
      <c r="J47" s="124">
        <v>144268</v>
      </c>
      <c r="K47" s="124">
        <v>162464</v>
      </c>
      <c r="L47" s="124">
        <v>176761</v>
      </c>
    </row>
    <row r="48" spans="1:14" x14ac:dyDescent="0.25">
      <c r="A48" s="129"/>
      <c r="B48" s="131" t="e">
        <f>C36</f>
        <v>#REF!</v>
      </c>
      <c r="E48" s="62"/>
      <c r="F48" s="124">
        <v>1500000</v>
      </c>
      <c r="G48" s="124">
        <v>119307</v>
      </c>
      <c r="H48" s="124">
        <v>139813</v>
      </c>
      <c r="I48" s="124">
        <v>165911</v>
      </c>
      <c r="J48" s="124">
        <v>206923</v>
      </c>
      <c r="K48" s="124">
        <v>233022</v>
      </c>
      <c r="L48" s="124">
        <v>253527</v>
      </c>
    </row>
    <row r="49" spans="1:12" x14ac:dyDescent="0.25">
      <c r="A49" s="129" t="e">
        <f ca="1">"Oberer Tabellenwert bei anrechenbaren Kosten von "&amp;TEXT(C37,"0.000,00")&amp;" € bei Honorarzone "&amp;C13&amp;" beträgt:"</f>
        <v>#REF!</v>
      </c>
      <c r="E49" s="62"/>
      <c r="F49" s="124">
        <v>2000000</v>
      </c>
      <c r="G49" s="124">
        <v>153965</v>
      </c>
      <c r="H49" s="124">
        <v>180428</v>
      </c>
      <c r="I49" s="124">
        <v>214108</v>
      </c>
      <c r="J49" s="124">
        <v>267034</v>
      </c>
      <c r="K49" s="124">
        <v>300714</v>
      </c>
      <c r="L49" s="124">
        <v>327177</v>
      </c>
    </row>
    <row r="50" spans="1:12" x14ac:dyDescent="0.25">
      <c r="A50" s="129"/>
      <c r="B50" s="131" t="e">
        <f>E34</f>
        <v>#REF!</v>
      </c>
      <c r="E50" s="62"/>
      <c r="F50" s="124">
        <v>3000000</v>
      </c>
      <c r="G50" s="124">
        <v>220161</v>
      </c>
      <c r="H50" s="124">
        <v>258002</v>
      </c>
      <c r="I50" s="124">
        <v>306162</v>
      </c>
      <c r="J50" s="124">
        <v>381843</v>
      </c>
      <c r="K50" s="124">
        <v>430003</v>
      </c>
      <c r="L50" s="124">
        <v>467843</v>
      </c>
    </row>
    <row r="51" spans="1:12" x14ac:dyDescent="0.25">
      <c r="A51" s="129" t="e">
        <f ca="1">"Oberer Tabellenwert bei anrechenbaren Kosten von "&amp;TEXT(C39,"0.000,00")&amp;" € bei Honorarzone "&amp;C13&amp;" beträgt:"</f>
        <v>#REF!</v>
      </c>
      <c r="E51" s="62"/>
      <c r="F51" s="124">
        <v>5000000</v>
      </c>
      <c r="G51" s="124">
        <v>343879</v>
      </c>
      <c r="H51" s="124">
        <v>402984</v>
      </c>
      <c r="I51" s="124">
        <v>478207</v>
      </c>
      <c r="J51" s="124">
        <v>596416</v>
      </c>
      <c r="K51" s="124">
        <v>671640</v>
      </c>
      <c r="L51" s="124">
        <v>730744</v>
      </c>
    </row>
    <row r="52" spans="1:12" x14ac:dyDescent="0.25">
      <c r="A52" s="129"/>
      <c r="B52" s="131" t="e">
        <f>E36</f>
        <v>#REF!</v>
      </c>
      <c r="E52" s="62"/>
      <c r="F52" s="124">
        <v>7500000</v>
      </c>
      <c r="G52" s="124">
        <v>493923</v>
      </c>
      <c r="H52" s="124">
        <v>578816</v>
      </c>
      <c r="I52" s="124">
        <v>686862</v>
      </c>
      <c r="J52" s="124">
        <v>856648</v>
      </c>
      <c r="K52" s="124">
        <v>964694</v>
      </c>
      <c r="L52" s="124">
        <v>1049587</v>
      </c>
    </row>
    <row r="53" spans="1:12" x14ac:dyDescent="0.25">
      <c r="A53" s="129"/>
      <c r="E53" s="62"/>
      <c r="F53" s="124">
        <v>10000000</v>
      </c>
      <c r="G53" s="124">
        <v>638277</v>
      </c>
      <c r="H53" s="124">
        <v>747981</v>
      </c>
      <c r="I53" s="124">
        <v>887604</v>
      </c>
      <c r="J53" s="124">
        <v>1107012</v>
      </c>
      <c r="K53" s="124">
        <v>1246635</v>
      </c>
      <c r="L53" s="124">
        <v>1356339</v>
      </c>
    </row>
    <row r="54" spans="1:12" ht="13.8" thickBot="1" x14ac:dyDescent="0.3">
      <c r="A54" s="129"/>
      <c r="E54" s="62"/>
      <c r="F54" s="124">
        <v>15000000</v>
      </c>
      <c r="G54" s="124">
        <v>915129</v>
      </c>
      <c r="H54" s="124">
        <v>1072416</v>
      </c>
      <c r="I54" s="124">
        <v>1272601</v>
      </c>
      <c r="J54" s="124">
        <v>1587176</v>
      </c>
      <c r="K54" s="124">
        <v>1787360</v>
      </c>
      <c r="L54" s="124">
        <v>1944648</v>
      </c>
    </row>
    <row r="55" spans="1:12" ht="13.8" thickBot="1" x14ac:dyDescent="0.3">
      <c r="A55" s="129" t="s">
        <v>63</v>
      </c>
      <c r="D55" s="108" t="e">
        <f ca="1">D35</f>
        <v>#REF!</v>
      </c>
      <c r="E55" s="62"/>
      <c r="F55" s="124">
        <v>20000000</v>
      </c>
      <c r="G55" s="124">
        <v>1180414</v>
      </c>
      <c r="H55" s="124">
        <v>1383298</v>
      </c>
      <c r="I55" s="124">
        <v>1641513</v>
      </c>
      <c r="J55" s="124">
        <v>2047281</v>
      </c>
      <c r="K55" s="124">
        <v>2305496</v>
      </c>
      <c r="L55" s="124">
        <v>2508380</v>
      </c>
    </row>
    <row r="56" spans="1:12" x14ac:dyDescent="0.25">
      <c r="A56" s="132"/>
      <c r="B56" s="63"/>
      <c r="C56" s="63"/>
      <c r="D56" s="63"/>
      <c r="E56" s="64"/>
      <c r="F56" s="124">
        <v>25000000</v>
      </c>
      <c r="G56" s="124">
        <v>1436874</v>
      </c>
      <c r="H56" s="124">
        <v>1683837</v>
      </c>
      <c r="I56" s="124">
        <v>1998153</v>
      </c>
      <c r="J56" s="124">
        <v>2492079</v>
      </c>
      <c r="K56" s="124">
        <v>2806395</v>
      </c>
      <c r="L56" s="124">
        <v>3053358</v>
      </c>
    </row>
    <row r="57" spans="1:12" x14ac:dyDescent="0.25">
      <c r="F57" s="124">
        <v>30000000</v>
      </c>
      <c r="G57" s="124">
        <v>1686080</v>
      </c>
      <c r="H57" s="124">
        <v>1975875</v>
      </c>
      <c r="I57" s="124">
        <v>2344705</v>
      </c>
      <c r="J57" s="124">
        <v>2924295</v>
      </c>
      <c r="K57" s="124">
        <v>3293125</v>
      </c>
      <c r="L57" s="124">
        <v>3582920</v>
      </c>
    </row>
    <row r="58" spans="1:12" x14ac:dyDescent="0.25">
      <c r="F58" s="124">
        <v>35000000</v>
      </c>
      <c r="G58" s="124">
        <v>1929060</v>
      </c>
      <c r="H58" s="124">
        <v>2260617</v>
      </c>
      <c r="I58" s="124">
        <v>2682599</v>
      </c>
      <c r="J58" s="124">
        <v>3345713</v>
      </c>
      <c r="K58" s="124">
        <v>3767695</v>
      </c>
      <c r="L58" s="124">
        <v>4099252</v>
      </c>
    </row>
    <row r="60" spans="1:12" x14ac:dyDescent="0.25">
      <c r="F60" s="55" t="s">
        <v>64</v>
      </c>
      <c r="L60" s="133" t="s">
        <v>65</v>
      </c>
    </row>
    <row r="61" spans="1:12" x14ac:dyDescent="0.25">
      <c r="F61" s="124">
        <v>20000</v>
      </c>
      <c r="G61" s="124">
        <v>3643</v>
      </c>
      <c r="H61" s="124">
        <v>4348</v>
      </c>
      <c r="I61" s="124">
        <v>5229</v>
      </c>
      <c r="J61" s="124">
        <v>6521</v>
      </c>
      <c r="K61" s="124">
        <v>7403</v>
      </c>
      <c r="L61" s="124">
        <v>8108</v>
      </c>
    </row>
    <row r="62" spans="1:12" x14ac:dyDescent="0.25">
      <c r="F62" s="124">
        <v>25000</v>
      </c>
      <c r="G62" s="124">
        <v>4406</v>
      </c>
      <c r="H62" s="124">
        <v>5259</v>
      </c>
      <c r="I62" s="124">
        <v>6325</v>
      </c>
      <c r="J62" s="124">
        <v>7888</v>
      </c>
      <c r="K62" s="124">
        <v>8954</v>
      </c>
      <c r="L62" s="124">
        <v>9807</v>
      </c>
    </row>
    <row r="63" spans="1:12" x14ac:dyDescent="0.25">
      <c r="F63" s="124">
        <v>30000</v>
      </c>
      <c r="G63" s="124">
        <v>5147</v>
      </c>
      <c r="H63" s="124">
        <v>6143</v>
      </c>
      <c r="I63" s="124">
        <v>7388</v>
      </c>
      <c r="J63" s="124">
        <v>9215</v>
      </c>
      <c r="K63" s="124">
        <v>10460</v>
      </c>
      <c r="L63" s="124">
        <v>11456</v>
      </c>
    </row>
    <row r="64" spans="1:12" x14ac:dyDescent="0.25">
      <c r="F64" s="124">
        <v>35000</v>
      </c>
      <c r="G64" s="124">
        <v>5870</v>
      </c>
      <c r="H64" s="124">
        <v>7006</v>
      </c>
      <c r="I64" s="124">
        <v>8426</v>
      </c>
      <c r="J64" s="124">
        <v>10508</v>
      </c>
      <c r="K64" s="124">
        <v>11928</v>
      </c>
      <c r="L64" s="124">
        <v>13064</v>
      </c>
    </row>
    <row r="65" spans="6:12" x14ac:dyDescent="0.25">
      <c r="F65" s="124">
        <v>40000</v>
      </c>
      <c r="G65" s="124">
        <v>6577</v>
      </c>
      <c r="H65" s="124">
        <v>7850</v>
      </c>
      <c r="I65" s="124">
        <v>9441</v>
      </c>
      <c r="J65" s="124">
        <v>11774</v>
      </c>
      <c r="K65" s="124">
        <v>13365</v>
      </c>
      <c r="L65" s="124">
        <v>14638</v>
      </c>
    </row>
    <row r="66" spans="6:12" x14ac:dyDescent="0.25">
      <c r="F66" s="124">
        <v>50000</v>
      </c>
      <c r="G66" s="124">
        <v>7953</v>
      </c>
      <c r="H66" s="124">
        <v>9492</v>
      </c>
      <c r="I66" s="124">
        <v>11416</v>
      </c>
      <c r="J66" s="124">
        <v>14238</v>
      </c>
      <c r="K66" s="124">
        <v>16162</v>
      </c>
      <c r="L66" s="124">
        <v>17701</v>
      </c>
    </row>
    <row r="67" spans="6:12" x14ac:dyDescent="0.25">
      <c r="F67" s="124">
        <v>60000</v>
      </c>
      <c r="G67" s="124">
        <v>9287</v>
      </c>
      <c r="H67" s="124">
        <v>11085</v>
      </c>
      <c r="I67" s="124">
        <v>13332</v>
      </c>
      <c r="J67" s="124">
        <v>16627</v>
      </c>
      <c r="K67" s="124">
        <v>18874</v>
      </c>
      <c r="L67" s="124">
        <v>20672</v>
      </c>
    </row>
    <row r="68" spans="6:12" x14ac:dyDescent="0.25">
      <c r="F68" s="124">
        <v>75000</v>
      </c>
      <c r="G68" s="124">
        <v>11227</v>
      </c>
      <c r="H68" s="124">
        <v>13400</v>
      </c>
      <c r="I68" s="124">
        <v>16116</v>
      </c>
      <c r="J68" s="124">
        <v>20100</v>
      </c>
      <c r="K68" s="124">
        <v>22816</v>
      </c>
      <c r="L68" s="124">
        <v>24989</v>
      </c>
    </row>
    <row r="69" spans="6:12" x14ac:dyDescent="0.25">
      <c r="F69" s="124">
        <v>100000</v>
      </c>
      <c r="G69" s="124">
        <v>14332</v>
      </c>
      <c r="H69" s="124">
        <v>17106</v>
      </c>
      <c r="I69" s="124">
        <v>20574</v>
      </c>
      <c r="J69" s="124">
        <v>25659</v>
      </c>
      <c r="K69" s="124">
        <v>29127</v>
      </c>
      <c r="L69" s="124">
        <v>31901</v>
      </c>
    </row>
    <row r="70" spans="6:12" x14ac:dyDescent="0.25">
      <c r="F70" s="124">
        <v>125000</v>
      </c>
      <c r="G70" s="124">
        <v>17315</v>
      </c>
      <c r="H70" s="124">
        <v>20666</v>
      </c>
      <c r="I70" s="124">
        <v>24855</v>
      </c>
      <c r="J70" s="124">
        <v>30999</v>
      </c>
      <c r="K70" s="124">
        <v>35188</v>
      </c>
      <c r="L70" s="124">
        <v>38539</v>
      </c>
    </row>
    <row r="71" spans="6:12" x14ac:dyDescent="0.25">
      <c r="F71" s="124">
        <v>150000</v>
      </c>
      <c r="G71" s="124">
        <v>20201</v>
      </c>
      <c r="H71" s="124">
        <v>24111</v>
      </c>
      <c r="I71" s="124">
        <v>28988</v>
      </c>
      <c r="J71" s="124">
        <v>36166</v>
      </c>
      <c r="K71" s="124">
        <v>41053</v>
      </c>
      <c r="L71" s="124">
        <v>44963</v>
      </c>
    </row>
    <row r="72" spans="6:12" x14ac:dyDescent="0.25">
      <c r="F72" s="124">
        <v>200000</v>
      </c>
      <c r="G72" s="124">
        <v>25746</v>
      </c>
      <c r="H72" s="124">
        <v>30729</v>
      </c>
      <c r="I72" s="124">
        <v>36958</v>
      </c>
      <c r="J72" s="124">
        <v>46094</v>
      </c>
      <c r="K72" s="124">
        <v>52323</v>
      </c>
      <c r="L72" s="124">
        <v>57306</v>
      </c>
    </row>
    <row r="73" spans="6:12" x14ac:dyDescent="0.25">
      <c r="F73" s="124">
        <v>250000</v>
      </c>
      <c r="G73" s="124">
        <v>31053</v>
      </c>
      <c r="H73" s="124">
        <v>37063</v>
      </c>
      <c r="I73" s="124">
        <v>44576</v>
      </c>
      <c r="J73" s="124">
        <v>55594</v>
      </c>
      <c r="K73" s="124">
        <v>63107</v>
      </c>
      <c r="L73" s="124">
        <v>69117</v>
      </c>
    </row>
    <row r="74" spans="6:12" x14ac:dyDescent="0.25">
      <c r="F74" s="124">
        <v>350000</v>
      </c>
      <c r="G74" s="124">
        <v>41147</v>
      </c>
      <c r="H74" s="124">
        <v>49111</v>
      </c>
      <c r="I74" s="124">
        <v>59066</v>
      </c>
      <c r="J74" s="124">
        <v>73667</v>
      </c>
      <c r="K74" s="124">
        <v>83622</v>
      </c>
      <c r="L74" s="124">
        <v>91586</v>
      </c>
    </row>
    <row r="75" spans="6:12" x14ac:dyDescent="0.25">
      <c r="F75" s="124">
        <v>500000</v>
      </c>
      <c r="G75" s="124">
        <v>55300</v>
      </c>
      <c r="H75" s="124">
        <v>66004</v>
      </c>
      <c r="I75" s="124">
        <v>79383</v>
      </c>
      <c r="J75" s="124">
        <v>99006</v>
      </c>
      <c r="K75" s="124">
        <v>112385</v>
      </c>
      <c r="L75" s="124">
        <v>123088</v>
      </c>
    </row>
    <row r="76" spans="6:12" x14ac:dyDescent="0.25">
      <c r="F76" s="124">
        <v>650000</v>
      </c>
      <c r="G76" s="124">
        <v>69114</v>
      </c>
      <c r="H76" s="124">
        <v>82491</v>
      </c>
      <c r="I76" s="124">
        <v>99212</v>
      </c>
      <c r="J76" s="124">
        <v>123736</v>
      </c>
      <c r="K76" s="124">
        <v>140457</v>
      </c>
      <c r="L76" s="124">
        <v>153834</v>
      </c>
    </row>
    <row r="77" spans="6:12" x14ac:dyDescent="0.25">
      <c r="F77" s="124">
        <v>800000</v>
      </c>
      <c r="G77" s="124">
        <v>82430</v>
      </c>
      <c r="H77" s="124">
        <v>98384</v>
      </c>
      <c r="I77" s="124">
        <v>118326</v>
      </c>
      <c r="J77" s="124">
        <v>147576</v>
      </c>
      <c r="K77" s="124">
        <v>167518</v>
      </c>
      <c r="L77" s="124">
        <v>183472</v>
      </c>
    </row>
    <row r="78" spans="6:12" x14ac:dyDescent="0.25">
      <c r="F78" s="124">
        <v>1000000</v>
      </c>
      <c r="G78" s="124">
        <v>99578</v>
      </c>
      <c r="H78" s="124">
        <v>118851</v>
      </c>
      <c r="I78" s="124">
        <v>142942</v>
      </c>
      <c r="J78" s="124">
        <v>178276</v>
      </c>
      <c r="K78" s="124">
        <v>202368</v>
      </c>
      <c r="L78" s="124">
        <v>221641</v>
      </c>
    </row>
    <row r="79" spans="6:12" x14ac:dyDescent="0.25">
      <c r="F79" s="124">
        <v>1250000</v>
      </c>
      <c r="G79" s="124">
        <v>120238</v>
      </c>
      <c r="H79" s="124">
        <v>143510</v>
      </c>
      <c r="I79" s="124">
        <v>172600</v>
      </c>
      <c r="J79" s="124">
        <v>215265</v>
      </c>
      <c r="K79" s="124">
        <v>244355</v>
      </c>
      <c r="L79" s="124">
        <v>267627</v>
      </c>
    </row>
    <row r="80" spans="6:12" x14ac:dyDescent="0.25">
      <c r="F80" s="124">
        <v>1500000</v>
      </c>
      <c r="G80" s="124">
        <v>140204</v>
      </c>
      <c r="H80" s="124">
        <v>167340</v>
      </c>
      <c r="I80" s="124">
        <v>201261</v>
      </c>
      <c r="J80" s="124">
        <v>251011</v>
      </c>
      <c r="K80" s="124">
        <v>284931</v>
      </c>
      <c r="L80" s="124">
        <v>312067</v>
      </c>
    </row>
    <row r="81" spans="6:12" x14ac:dyDescent="0.25">
      <c r="F81" s="124">
        <v>2000000</v>
      </c>
      <c r="G81" s="124">
        <v>179197</v>
      </c>
      <c r="H81" s="124">
        <v>213880</v>
      </c>
      <c r="I81" s="124">
        <v>257234</v>
      </c>
      <c r="J81" s="124">
        <v>320820</v>
      </c>
      <c r="K81" s="124">
        <v>364174</v>
      </c>
      <c r="L81" s="124">
        <v>398857</v>
      </c>
    </row>
    <row r="82" spans="6:12" x14ac:dyDescent="0.25">
      <c r="F82" s="124">
        <v>2500000</v>
      </c>
      <c r="G82" s="124">
        <v>216734</v>
      </c>
      <c r="H82" s="124">
        <v>258682</v>
      </c>
      <c r="I82" s="124">
        <v>311118</v>
      </c>
      <c r="J82" s="124">
        <v>388023</v>
      </c>
      <c r="K82" s="124">
        <v>440459</v>
      </c>
      <c r="L82" s="124">
        <v>482407</v>
      </c>
    </row>
    <row r="84" spans="6:12" x14ac:dyDescent="0.25">
      <c r="F84" s="55" t="s">
        <v>66</v>
      </c>
      <c r="L84" s="133" t="s">
        <v>67</v>
      </c>
    </row>
    <row r="85" spans="6:12" x14ac:dyDescent="0.25">
      <c r="F85" s="124">
        <v>10000</v>
      </c>
      <c r="G85" s="124">
        <v>1461</v>
      </c>
      <c r="H85" s="124">
        <v>1624</v>
      </c>
      <c r="I85" s="124">
        <v>2064</v>
      </c>
      <c r="J85" s="124">
        <v>2575</v>
      </c>
      <c r="K85" s="124">
        <v>3015</v>
      </c>
      <c r="L85" s="124">
        <v>3178</v>
      </c>
    </row>
    <row r="86" spans="6:12" x14ac:dyDescent="0.25">
      <c r="F86" s="124">
        <v>15000</v>
      </c>
      <c r="G86" s="124">
        <v>2011</v>
      </c>
      <c r="H86" s="124">
        <v>2234</v>
      </c>
      <c r="I86" s="124">
        <v>2841</v>
      </c>
      <c r="J86" s="124">
        <v>3543</v>
      </c>
      <c r="K86" s="124">
        <v>4149</v>
      </c>
      <c r="L86" s="124">
        <v>4373</v>
      </c>
    </row>
    <row r="87" spans="6:12" x14ac:dyDescent="0.25">
      <c r="F87" s="124">
        <v>25000</v>
      </c>
      <c r="G87" s="124">
        <v>3006</v>
      </c>
      <c r="H87" s="124">
        <v>3340</v>
      </c>
      <c r="I87" s="124">
        <v>4247</v>
      </c>
      <c r="J87" s="124">
        <v>5296</v>
      </c>
      <c r="K87" s="124">
        <v>6203</v>
      </c>
      <c r="L87" s="124">
        <v>6537</v>
      </c>
    </row>
    <row r="88" spans="6:12" x14ac:dyDescent="0.25">
      <c r="F88" s="124">
        <v>50000</v>
      </c>
      <c r="G88" s="124">
        <v>5187</v>
      </c>
      <c r="H88" s="124">
        <v>5763</v>
      </c>
      <c r="I88" s="124">
        <v>7327</v>
      </c>
      <c r="J88" s="124">
        <v>9139</v>
      </c>
      <c r="K88" s="124">
        <v>10703</v>
      </c>
      <c r="L88" s="124">
        <v>11279</v>
      </c>
    </row>
    <row r="89" spans="6:12" x14ac:dyDescent="0.25">
      <c r="F89" s="124">
        <v>75000</v>
      </c>
      <c r="G89" s="124">
        <v>7135</v>
      </c>
      <c r="H89" s="124">
        <v>7928</v>
      </c>
      <c r="I89" s="124">
        <v>10080</v>
      </c>
      <c r="J89" s="124">
        <v>12572</v>
      </c>
      <c r="K89" s="124">
        <v>14724</v>
      </c>
      <c r="L89" s="124">
        <v>15517</v>
      </c>
    </row>
    <row r="90" spans="6:12" x14ac:dyDescent="0.25">
      <c r="F90" s="124">
        <v>100000</v>
      </c>
      <c r="G90" s="124">
        <v>8946</v>
      </c>
      <c r="H90" s="124">
        <v>9940</v>
      </c>
      <c r="I90" s="124">
        <v>12639</v>
      </c>
      <c r="J90" s="124">
        <v>15763</v>
      </c>
      <c r="K90" s="124">
        <v>18461</v>
      </c>
      <c r="L90" s="124">
        <v>19455</v>
      </c>
    </row>
    <row r="91" spans="6:12" x14ac:dyDescent="0.25">
      <c r="F91" s="124">
        <v>150000</v>
      </c>
      <c r="G91" s="124">
        <v>12303</v>
      </c>
      <c r="H91" s="124">
        <v>13670</v>
      </c>
      <c r="I91" s="124">
        <v>17380</v>
      </c>
      <c r="J91" s="124">
        <v>21677</v>
      </c>
      <c r="K91" s="124">
        <v>25387</v>
      </c>
      <c r="L91" s="124">
        <v>26754</v>
      </c>
    </row>
    <row r="92" spans="6:12" x14ac:dyDescent="0.25">
      <c r="F92" s="124">
        <v>250000</v>
      </c>
      <c r="G92" s="124">
        <v>18370</v>
      </c>
      <c r="H92" s="124">
        <v>20411</v>
      </c>
      <c r="I92" s="124">
        <v>25951</v>
      </c>
      <c r="J92" s="124">
        <v>32365</v>
      </c>
      <c r="K92" s="124">
        <v>37906</v>
      </c>
      <c r="L92" s="124">
        <v>39947</v>
      </c>
    </row>
    <row r="93" spans="6:12" x14ac:dyDescent="0.25">
      <c r="F93" s="124">
        <v>350000</v>
      </c>
      <c r="G93" s="124">
        <v>23909</v>
      </c>
      <c r="H93" s="124">
        <v>26565</v>
      </c>
      <c r="I93" s="124">
        <v>33776</v>
      </c>
      <c r="J93" s="124">
        <v>42125</v>
      </c>
      <c r="K93" s="124">
        <v>49335</v>
      </c>
      <c r="L93" s="124">
        <v>51992</v>
      </c>
    </row>
    <row r="94" spans="6:12" x14ac:dyDescent="0.25">
      <c r="F94" s="124">
        <v>500000</v>
      </c>
      <c r="G94" s="124">
        <v>31594</v>
      </c>
      <c r="H94" s="124">
        <v>35105</v>
      </c>
      <c r="I94" s="124">
        <v>44633</v>
      </c>
      <c r="J94" s="124">
        <v>55666</v>
      </c>
      <c r="K94" s="124">
        <v>65194</v>
      </c>
      <c r="L94" s="124">
        <v>68705</v>
      </c>
    </row>
    <row r="95" spans="6:12" x14ac:dyDescent="0.25">
      <c r="F95" s="124">
        <v>750000</v>
      </c>
      <c r="G95" s="124">
        <v>43463</v>
      </c>
      <c r="H95" s="124">
        <v>48293</v>
      </c>
      <c r="I95" s="124">
        <v>61401</v>
      </c>
      <c r="J95" s="124">
        <v>76578</v>
      </c>
      <c r="K95" s="124">
        <v>89686</v>
      </c>
      <c r="L95" s="124">
        <v>94515</v>
      </c>
    </row>
    <row r="96" spans="6:12" x14ac:dyDescent="0.25">
      <c r="F96" s="124">
        <v>1000000</v>
      </c>
      <c r="G96" s="124">
        <v>54495</v>
      </c>
      <c r="H96" s="124">
        <v>60550</v>
      </c>
      <c r="I96" s="124">
        <v>76984</v>
      </c>
      <c r="J96" s="124">
        <v>96014</v>
      </c>
      <c r="K96" s="124">
        <v>112449</v>
      </c>
      <c r="L96" s="124">
        <v>118504</v>
      </c>
    </row>
    <row r="97" spans="6:12" x14ac:dyDescent="0.25">
      <c r="F97" s="124">
        <v>1250000</v>
      </c>
      <c r="G97" s="124">
        <v>64940</v>
      </c>
      <c r="H97" s="124">
        <v>72155</v>
      </c>
      <c r="I97" s="124">
        <v>91740</v>
      </c>
      <c r="J97" s="124">
        <v>114418</v>
      </c>
      <c r="K97" s="124">
        <v>134003</v>
      </c>
      <c r="L97" s="124">
        <v>141218</v>
      </c>
    </row>
    <row r="98" spans="6:12" x14ac:dyDescent="0.25">
      <c r="F98" s="124">
        <v>1500000</v>
      </c>
      <c r="G98" s="124">
        <v>74938</v>
      </c>
      <c r="H98" s="124">
        <v>83265</v>
      </c>
      <c r="I98" s="124">
        <v>105865</v>
      </c>
      <c r="J98" s="124">
        <v>132034</v>
      </c>
      <c r="K98" s="124">
        <v>154635</v>
      </c>
      <c r="L98" s="124">
        <v>162961</v>
      </c>
    </row>
    <row r="99" spans="6:12" x14ac:dyDescent="0.25">
      <c r="F99" s="124">
        <v>2000000</v>
      </c>
      <c r="G99" s="124">
        <v>93923</v>
      </c>
      <c r="H99" s="124">
        <v>104358</v>
      </c>
      <c r="I99" s="124">
        <v>132684</v>
      </c>
      <c r="J99" s="124">
        <v>165483</v>
      </c>
      <c r="K99" s="124">
        <v>193808</v>
      </c>
      <c r="L99" s="124">
        <v>204244</v>
      </c>
    </row>
    <row r="100" spans="6:12" x14ac:dyDescent="0.25">
      <c r="F100" s="124">
        <v>3000000</v>
      </c>
      <c r="G100" s="124">
        <v>129059</v>
      </c>
      <c r="H100" s="124">
        <v>143398</v>
      </c>
      <c r="I100" s="124">
        <v>182321</v>
      </c>
      <c r="J100" s="124">
        <v>227389</v>
      </c>
      <c r="K100" s="124">
        <v>266311</v>
      </c>
      <c r="L100" s="124">
        <v>280651</v>
      </c>
    </row>
    <row r="101" spans="6:12" x14ac:dyDescent="0.25">
      <c r="F101" s="124">
        <v>5000000</v>
      </c>
      <c r="G101" s="124">
        <v>192384</v>
      </c>
      <c r="H101" s="124">
        <v>213760</v>
      </c>
      <c r="I101" s="124">
        <v>271781</v>
      </c>
      <c r="J101" s="124">
        <v>338962</v>
      </c>
      <c r="K101" s="124">
        <v>396983</v>
      </c>
      <c r="L101" s="124">
        <v>418359</v>
      </c>
    </row>
    <row r="102" spans="6:12" x14ac:dyDescent="0.25">
      <c r="F102" s="124">
        <v>7500000</v>
      </c>
      <c r="G102" s="124">
        <v>264487</v>
      </c>
      <c r="H102" s="124">
        <v>293874</v>
      </c>
      <c r="I102" s="124">
        <v>373640</v>
      </c>
      <c r="J102" s="124">
        <v>466001</v>
      </c>
      <c r="K102" s="124">
        <v>545767</v>
      </c>
      <c r="L102" s="124">
        <v>575154</v>
      </c>
    </row>
    <row r="103" spans="6:12" x14ac:dyDescent="0.25">
      <c r="F103" s="124">
        <v>10000000</v>
      </c>
      <c r="G103" s="124">
        <v>331398</v>
      </c>
      <c r="H103" s="124">
        <v>368220</v>
      </c>
      <c r="I103" s="124">
        <v>468166</v>
      </c>
      <c r="J103" s="124">
        <v>583892</v>
      </c>
      <c r="K103" s="124">
        <v>683838</v>
      </c>
      <c r="L103" s="124">
        <v>720660</v>
      </c>
    </row>
    <row r="104" spans="6:12" x14ac:dyDescent="0.25">
      <c r="F104" s="124">
        <v>15000000</v>
      </c>
      <c r="G104" s="124">
        <v>455117</v>
      </c>
      <c r="H104" s="124">
        <v>505686</v>
      </c>
      <c r="I104" s="124">
        <v>642943</v>
      </c>
      <c r="J104" s="124">
        <v>801873</v>
      </c>
      <c r="K104" s="124">
        <v>939131</v>
      </c>
      <c r="L104" s="124">
        <v>989699</v>
      </c>
    </row>
    <row r="105" spans="6:12" x14ac:dyDescent="0.25">
      <c r="F105" s="124">
        <v>20000000</v>
      </c>
      <c r="G105" s="124">
        <v>569574</v>
      </c>
      <c r="H105" s="124">
        <v>632860</v>
      </c>
      <c r="I105" s="124">
        <v>804636</v>
      </c>
      <c r="J105" s="124">
        <v>1003535</v>
      </c>
      <c r="K105" s="124">
        <v>1175311</v>
      </c>
      <c r="L105" s="124">
        <v>1238597</v>
      </c>
    </row>
    <row r="106" spans="6:12" x14ac:dyDescent="0.25">
      <c r="F106" s="124">
        <v>25000000</v>
      </c>
      <c r="G106" s="124">
        <v>677440</v>
      </c>
      <c r="H106" s="124">
        <v>752711</v>
      </c>
      <c r="I106" s="124">
        <v>957018</v>
      </c>
      <c r="J106" s="124">
        <v>1193585</v>
      </c>
      <c r="K106" s="124">
        <v>1397892</v>
      </c>
      <c r="L106" s="124">
        <v>1473163</v>
      </c>
    </row>
    <row r="108" spans="6:12" x14ac:dyDescent="0.25">
      <c r="F108" s="55" t="s">
        <v>68</v>
      </c>
      <c r="L108" s="133" t="s">
        <v>69</v>
      </c>
    </row>
    <row r="109" spans="6:12" x14ac:dyDescent="0.25">
      <c r="F109" s="124">
        <v>5000</v>
      </c>
      <c r="G109" s="124">
        <v>2132</v>
      </c>
      <c r="H109" s="124">
        <v>2547</v>
      </c>
      <c r="I109" s="124">
        <v>2990</v>
      </c>
      <c r="J109" s="124">
        <v>3405</v>
      </c>
      <c r="K109" s="124"/>
      <c r="L109" s="124"/>
    </row>
    <row r="110" spans="6:12" x14ac:dyDescent="0.25">
      <c r="F110" s="124">
        <v>10000</v>
      </c>
      <c r="G110" s="124">
        <v>3689</v>
      </c>
      <c r="H110" s="124">
        <v>4408</v>
      </c>
      <c r="I110" s="124">
        <v>5174</v>
      </c>
      <c r="J110" s="124">
        <v>5893</v>
      </c>
      <c r="K110" s="124"/>
      <c r="L110" s="124"/>
    </row>
    <row r="111" spans="6:12" x14ac:dyDescent="0.25">
      <c r="F111" s="124">
        <v>15000</v>
      </c>
      <c r="G111" s="124">
        <v>5084</v>
      </c>
      <c r="H111" s="124">
        <v>6075</v>
      </c>
      <c r="I111" s="124">
        <v>7131</v>
      </c>
      <c r="J111" s="124">
        <v>8122</v>
      </c>
      <c r="K111" s="124"/>
      <c r="L111" s="124"/>
    </row>
    <row r="112" spans="6:12" x14ac:dyDescent="0.25">
      <c r="F112" s="124">
        <v>25000</v>
      </c>
      <c r="G112" s="124">
        <v>7615</v>
      </c>
      <c r="H112" s="124">
        <v>9098</v>
      </c>
      <c r="I112" s="124">
        <v>10681</v>
      </c>
      <c r="J112" s="124">
        <v>12164</v>
      </c>
      <c r="K112" s="124"/>
      <c r="L112" s="124"/>
    </row>
    <row r="113" spans="6:12" x14ac:dyDescent="0.25">
      <c r="F113" s="124">
        <v>35000</v>
      </c>
      <c r="G113" s="124">
        <v>9934</v>
      </c>
      <c r="H113" s="124">
        <v>11869</v>
      </c>
      <c r="I113" s="124">
        <v>13934</v>
      </c>
      <c r="J113" s="124">
        <v>15869</v>
      </c>
      <c r="K113" s="124"/>
      <c r="L113" s="124"/>
    </row>
    <row r="114" spans="6:12" x14ac:dyDescent="0.25">
      <c r="F114" s="124">
        <v>50000</v>
      </c>
      <c r="G114" s="124">
        <v>13165</v>
      </c>
      <c r="H114" s="124">
        <v>15729</v>
      </c>
      <c r="I114" s="124">
        <v>18465</v>
      </c>
      <c r="J114" s="124">
        <v>21029</v>
      </c>
      <c r="K114" s="124"/>
      <c r="L114" s="124"/>
    </row>
    <row r="115" spans="6:12" x14ac:dyDescent="0.25">
      <c r="F115" s="124">
        <v>75000</v>
      </c>
      <c r="G115" s="124">
        <v>18122</v>
      </c>
      <c r="H115" s="124">
        <v>21652</v>
      </c>
      <c r="I115" s="124">
        <v>25418</v>
      </c>
      <c r="J115" s="124">
        <v>28948</v>
      </c>
      <c r="K115" s="124"/>
      <c r="L115" s="124"/>
    </row>
    <row r="116" spans="6:12" x14ac:dyDescent="0.25">
      <c r="F116" s="124">
        <v>100000</v>
      </c>
      <c r="G116" s="124">
        <v>22723</v>
      </c>
      <c r="H116" s="124">
        <v>27150</v>
      </c>
      <c r="I116" s="124">
        <v>31872</v>
      </c>
      <c r="J116" s="124">
        <v>36299</v>
      </c>
      <c r="K116" s="124"/>
      <c r="L116" s="124"/>
    </row>
    <row r="117" spans="6:12" x14ac:dyDescent="0.25">
      <c r="F117" s="124">
        <v>150000</v>
      </c>
      <c r="G117" s="124">
        <v>31228</v>
      </c>
      <c r="H117" s="124">
        <v>37311</v>
      </c>
      <c r="I117" s="124">
        <v>43800</v>
      </c>
      <c r="J117" s="124">
        <v>49883</v>
      </c>
      <c r="K117" s="124"/>
      <c r="L117" s="124"/>
    </row>
    <row r="118" spans="6:12" x14ac:dyDescent="0.25">
      <c r="F118" s="124">
        <v>250000</v>
      </c>
      <c r="G118" s="124">
        <v>46640</v>
      </c>
      <c r="H118" s="124">
        <v>55726</v>
      </c>
      <c r="I118" s="124">
        <v>65418</v>
      </c>
      <c r="J118" s="124">
        <v>74504</v>
      </c>
      <c r="K118" s="124"/>
      <c r="L118" s="124"/>
    </row>
    <row r="119" spans="6:12" x14ac:dyDescent="0.25">
      <c r="F119" s="124">
        <v>500000</v>
      </c>
      <c r="G119" s="124">
        <v>80684</v>
      </c>
      <c r="H119" s="124">
        <v>96402</v>
      </c>
      <c r="I119" s="124">
        <v>113168</v>
      </c>
      <c r="J119" s="124">
        <v>128886</v>
      </c>
      <c r="K119" s="124"/>
      <c r="L119" s="124"/>
    </row>
    <row r="120" spans="6:12" x14ac:dyDescent="0.25">
      <c r="F120" s="124">
        <v>750000</v>
      </c>
      <c r="G120" s="124">
        <v>111105</v>
      </c>
      <c r="H120" s="124">
        <v>132749</v>
      </c>
      <c r="I120" s="124">
        <v>155836</v>
      </c>
      <c r="J120" s="124">
        <v>177480</v>
      </c>
      <c r="K120" s="124"/>
      <c r="L120" s="124"/>
    </row>
    <row r="121" spans="6:12" x14ac:dyDescent="0.25">
      <c r="F121" s="124">
        <v>1000000</v>
      </c>
      <c r="G121" s="124">
        <v>139347</v>
      </c>
      <c r="H121" s="124">
        <v>166493</v>
      </c>
      <c r="I121" s="124">
        <v>195448</v>
      </c>
      <c r="J121" s="124">
        <v>222594</v>
      </c>
      <c r="K121" s="124"/>
      <c r="L121" s="124"/>
    </row>
    <row r="122" spans="6:12" x14ac:dyDescent="0.25">
      <c r="F122" s="124">
        <v>1250000</v>
      </c>
      <c r="G122" s="124">
        <v>166043</v>
      </c>
      <c r="H122" s="124">
        <v>198389</v>
      </c>
      <c r="I122" s="124">
        <v>232891</v>
      </c>
      <c r="J122" s="124">
        <v>265237</v>
      </c>
      <c r="K122" s="124"/>
      <c r="L122" s="124"/>
    </row>
    <row r="123" spans="6:12" x14ac:dyDescent="0.25">
      <c r="F123" s="124">
        <v>1500000</v>
      </c>
      <c r="G123" s="124">
        <v>191545</v>
      </c>
      <c r="H123" s="124">
        <v>228859</v>
      </c>
      <c r="I123" s="124">
        <v>268660</v>
      </c>
      <c r="J123" s="124">
        <v>305974</v>
      </c>
      <c r="K123" s="124"/>
      <c r="L123" s="124"/>
    </row>
    <row r="124" spans="6:12" x14ac:dyDescent="0.25">
      <c r="F124" s="124">
        <v>2000000</v>
      </c>
      <c r="G124" s="124">
        <v>239792</v>
      </c>
      <c r="H124" s="124">
        <v>286504</v>
      </c>
      <c r="I124" s="124">
        <v>336331</v>
      </c>
      <c r="J124" s="124">
        <v>383044</v>
      </c>
      <c r="K124" s="124"/>
      <c r="L124" s="124"/>
    </row>
    <row r="125" spans="6:12" x14ac:dyDescent="0.25">
      <c r="F125" s="124">
        <v>2500000</v>
      </c>
      <c r="G125" s="124">
        <v>285649</v>
      </c>
      <c r="H125" s="124">
        <v>341295</v>
      </c>
      <c r="I125" s="124">
        <v>400650</v>
      </c>
      <c r="J125" s="124">
        <v>456296</v>
      </c>
      <c r="K125" s="124"/>
      <c r="L125" s="124"/>
    </row>
    <row r="126" spans="6:12" x14ac:dyDescent="0.25">
      <c r="F126" s="124">
        <v>3000000</v>
      </c>
      <c r="G126" s="124">
        <v>329420</v>
      </c>
      <c r="H126" s="124">
        <v>393593</v>
      </c>
      <c r="I126" s="124">
        <v>462044</v>
      </c>
      <c r="J126" s="124">
        <v>526217</v>
      </c>
      <c r="K126" s="124"/>
      <c r="L126" s="124"/>
    </row>
    <row r="127" spans="6:12" x14ac:dyDescent="0.25">
      <c r="F127" s="124">
        <v>3500000</v>
      </c>
      <c r="G127" s="124">
        <v>371491</v>
      </c>
      <c r="H127" s="124">
        <v>443859</v>
      </c>
      <c r="I127" s="124">
        <v>521052</v>
      </c>
      <c r="J127" s="124">
        <v>593420</v>
      </c>
      <c r="K127" s="124"/>
      <c r="L127" s="124"/>
    </row>
    <row r="128" spans="6:12" x14ac:dyDescent="0.25">
      <c r="F128" s="124">
        <v>4000000</v>
      </c>
      <c r="G128" s="124">
        <v>412126</v>
      </c>
      <c r="H128" s="124">
        <v>492410</v>
      </c>
      <c r="I128" s="124">
        <v>578046</v>
      </c>
      <c r="J128" s="124">
        <v>658331</v>
      </c>
      <c r="K128" s="124"/>
      <c r="L128" s="124"/>
    </row>
    <row r="129" spans="6:12" x14ac:dyDescent="0.25">
      <c r="F129" s="124">
        <v>5500000</v>
      </c>
      <c r="G129" s="124">
        <v>530082</v>
      </c>
      <c r="H129" s="124">
        <v>633344</v>
      </c>
      <c r="I129" s="124">
        <v>743491</v>
      </c>
      <c r="J129" s="124">
        <v>846754</v>
      </c>
      <c r="K129" s="124"/>
      <c r="L129" s="124"/>
    </row>
    <row r="130" spans="6:12" x14ac:dyDescent="0.25">
      <c r="F130" s="124">
        <v>7000000</v>
      </c>
      <c r="G130" s="124">
        <v>641179</v>
      </c>
      <c r="H130" s="124">
        <v>766084</v>
      </c>
      <c r="I130" s="124">
        <v>899316</v>
      </c>
      <c r="J130" s="124">
        <v>1024221</v>
      </c>
      <c r="K130" s="124"/>
      <c r="L130" s="124"/>
    </row>
  </sheetData>
  <mergeCells count="1">
    <mergeCell ref="A1:D4"/>
  </mergeCells>
  <conditionalFormatting sqref="D23:D24">
    <cfRule type="expression" dxfId="2" priority="1">
      <formula>$C$24="KG 400:"</formula>
    </cfRule>
  </conditionalFormatting>
  <conditionalFormatting sqref="G32:L33">
    <cfRule type="expression" dxfId="1" priority="3">
      <formula>AND(OR(G$11=MIN($G$11:$L$11),G$11=MAX($G$11:$L$11)),OR($N32=MIN($M$12:$M$31),$N32=MAX($M$12:$M$31)))</formula>
    </cfRule>
  </conditionalFormatting>
  <conditionalFormatting sqref="H12:L12 G13:L33">
    <cfRule type="expression" dxfId="0" priority="2">
      <formula>AND(OR(G$11=MIN($G$11:$L$11),G$11=MAX($G$11:$L$11)),OR($M12=MIN($M$12:$M$33),$M12=MAX($M$12:$M$33)))</formula>
    </cfRule>
  </conditionalFormatting>
  <dataValidations count="3">
    <dataValidation type="list" allowBlank="1" showInputMessage="1" showErrorMessage="1" sqref="C8" xr:uid="{00000000-0002-0000-0400-000000000000}">
      <formula1>$E$8:$E$12</formula1>
    </dataValidation>
    <dataValidation type="list" allowBlank="1" showInputMessage="1" showErrorMessage="1" sqref="C13" xr:uid="{00000000-0002-0000-0400-000001000000}">
      <formula1>IF(Gewerk=$E$11,$E$13:$E$15,$E$13:$E$17)</formula1>
    </dataValidation>
    <dataValidation type="list" allowBlank="1" showInputMessage="1" showErrorMessage="1" sqref="C18" xr:uid="{00000000-0002-0000-0400-000002000000}">
      <formula1>$E$18:$E$22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11</vt:i4>
      </vt:variant>
    </vt:vector>
  </HeadingPairs>
  <TitlesOfParts>
    <vt:vector size="15" baseType="lpstr">
      <vt:lpstr>SANIERUNG_1-Obj</vt:lpstr>
      <vt:lpstr>ALG1</vt:lpstr>
      <vt:lpstr>ALG2</vt:lpstr>
      <vt:lpstr>ALG3</vt:lpstr>
      <vt:lpstr>'ALG1'!Dropdownliste1</vt:lpstr>
      <vt:lpstr>'ALG2'!Dropdownliste1</vt:lpstr>
      <vt:lpstr>'ALG3'!Dropdownliste1</vt:lpstr>
      <vt:lpstr>'ALG1'!Druckbereich</vt:lpstr>
      <vt:lpstr>'ALG2'!Druckbereich</vt:lpstr>
      <vt:lpstr>'ALG3'!Druckbereich</vt:lpstr>
      <vt:lpstr>'SANIERUNG_1-Obj'!Druckbereich</vt:lpstr>
      <vt:lpstr>'SANIERUNG_1-Obj'!Drucktitel</vt:lpstr>
      <vt:lpstr>'ALG1'!Gewerk</vt:lpstr>
      <vt:lpstr>'ALG2'!Gewerk</vt:lpstr>
      <vt:lpstr>'ALG3'!Gewerk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Soti, Andrea</dc:creator>
  <cp:lastModifiedBy>Winkler, Andrea</cp:lastModifiedBy>
  <cp:lastPrinted>2026-04-17T10:26:02Z</cp:lastPrinted>
  <dcterms:created xsi:type="dcterms:W3CDTF">2015-07-21T12:43:31Z</dcterms:created>
  <dcterms:modified xsi:type="dcterms:W3CDTF">2026-04-17T10:29:04Z</dcterms:modified>
</cp:coreProperties>
</file>