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V:\VgV-Verfahren aktuell\Forchheim Pflegeschule + MM\99_Brand_OFFEN\4 - FAIO\4.1 - Vergabeunterlagen FAIO\"/>
    </mc:Choice>
  </mc:AlternateContent>
  <xr:revisionPtr revIDLastSave="0" documentId="13_ncr:1_{E783B8E5-62A3-4498-89BF-44A41A1181E6}" xr6:coauthVersionLast="47" xr6:coauthVersionMax="47" xr10:uidLastSave="{00000000-0000-0000-0000-000000000000}"/>
  <workbookProtection workbookAlgorithmName="SHA-512" workbookHashValue="GT78pp5+x3GHeqXU6W3DIJKPtO8XE75awTQez26y2VPjp+bvGNgygh+BviaJgQoLZSsxR2PJx4ogdkvZMFqS+g==" workbookSaltValue="U4/Gs9hAV14aMWrT+2l7aA==" workbookSpinCount="100000" lockStructure="1"/>
  <bookViews>
    <workbookView xWindow="-28920" yWindow="-120" windowWidth="29040" windowHeight="15840" xr2:uid="{CB1510D6-5885-494D-9F37-7B6E01951357}"/>
  </bookViews>
  <sheets>
    <sheet name="Honorarformblatt allgemein BS" sheetId="5" r:id="rId1"/>
    <sheet name="Honorarformblatt BS" sheetId="4" r:id="rId2"/>
    <sheet name="die hier nehmen " sheetId="1" state="hidden" r:id="rId3"/>
    <sheet name="Tabelle1 (2)" sheetId="2" state="hidden" r:id="rId4"/>
    <sheet name="marienstein" sheetId="3" state="hidden" r:id="rId5"/>
  </sheets>
  <externalReferences>
    <externalReference r:id="rId6"/>
    <externalReference r:id="rId7"/>
  </externalReferences>
  <definedNames>
    <definedName name="_Hlk52875166" localSheetId="0">'Honorarformblatt allgemein BS'!$A$6</definedName>
    <definedName name="_Hlk52897392" localSheetId="0">'Honorarformblatt allgemein BS'!$A$35</definedName>
    <definedName name="a">#REF!</definedName>
    <definedName name="AK_1.2.5">#REF!</definedName>
    <definedName name="AK_AHO_1.2.3">#REF!</definedName>
    <definedName name="AK_AHO_1.2.4">#REF!</definedName>
    <definedName name="AK_AHO_1.2.5">#REF!</definedName>
    <definedName name="AK_HAVKOM2009§34" localSheetId="0">#REF!</definedName>
    <definedName name="AK_HAVKOM2009§34" localSheetId="1">#REF!</definedName>
    <definedName name="AK_HAVKOM2009§50" localSheetId="0">#REF!</definedName>
    <definedName name="AK_HAVKOM2009§50" localSheetId="1">#REF!</definedName>
    <definedName name="AK_HAVKOM2009§50">#REF!</definedName>
    <definedName name="AK_HAVKOM2009§54">#REF!</definedName>
    <definedName name="AK_HAVKOM2013§35">#REF!</definedName>
    <definedName name="AK_HAVKOM2013§52" localSheetId="0">#REF!</definedName>
    <definedName name="AK_HAVKOM2013§52" localSheetId="1">#REF!</definedName>
    <definedName name="AK_HAVKOM2013§52">#REF!</definedName>
    <definedName name="AK_HAVKOM2013§56">#REF!</definedName>
    <definedName name="AK_HAVKOM2021§1.2.3">#REF!</definedName>
    <definedName name="AK_HAVKOM2021§1.2.4">#REF!</definedName>
    <definedName name="AK_RIFT2009§34" localSheetId="0">#REF!</definedName>
    <definedName name="AK_RIFT2009§34" localSheetId="1">#REF!</definedName>
    <definedName name="AK_RIFT2009§50" localSheetId="0">#REF!</definedName>
    <definedName name="AK_RIFT2009§50" localSheetId="1">#REF!</definedName>
    <definedName name="AK_RIFT2009§50">#REF!</definedName>
    <definedName name="AK_RIFT2009§54">#REF!</definedName>
    <definedName name="AK_RIFT2013§35" localSheetId="0">#REF!</definedName>
    <definedName name="AK_RIFT2013§35" localSheetId="1">#REF!</definedName>
    <definedName name="AK_RIFT2013§35">#REF!</definedName>
    <definedName name="AK_RIFT2013§52" localSheetId="0">#REF!</definedName>
    <definedName name="AK_RIFT2013§52" localSheetId="1">#REF!</definedName>
    <definedName name="AK_RIFT2013§52">#REF!</definedName>
    <definedName name="AK_RIFT2013§56">#REF!</definedName>
    <definedName name="Anfang">#REF!</definedName>
    <definedName name="_xlnm.Print_Area" localSheetId="2">'die hier nehmen '!$A$1:$O$69</definedName>
    <definedName name="_xlnm.Print_Area" localSheetId="0">'Honorarformblatt allgemein BS'!$A$1:$E$47</definedName>
    <definedName name="_xlnm.Print_Area" localSheetId="1">'Honorarformblatt BS'!$A$1:$F$52</definedName>
    <definedName name="_xlnm.Print_Area" localSheetId="4">marienstein!$A$1:$N$58</definedName>
    <definedName name="_xlnm.Print_Area" localSheetId="3">'Tabelle1 (2)'!$A$1:$N$48</definedName>
    <definedName name="Gesamtbetrag" localSheetId="0">Anlage1+#REF!</definedName>
    <definedName name="Gesamtbetrag" localSheetId="1">Anlage1+#REF!</definedName>
    <definedName name="Gesamtbetrag">Anlage1+#REF!</definedName>
    <definedName name="Grundlage">#REF!</definedName>
    <definedName name="HO_1.2.5">#REF!</definedName>
    <definedName name="HO_AHO_1.2.3">#REF!</definedName>
    <definedName name="HO_AHO_1.2.4">#REF!</definedName>
    <definedName name="HO_AHO_1.2.5">#REF!</definedName>
    <definedName name="HO_HAVKOM2009§34" localSheetId="0">#REF!</definedName>
    <definedName name="HO_HAVKOM2009§34" localSheetId="1">#REF!</definedName>
    <definedName name="HO_HAVKOM2009§50" localSheetId="0">#REF!</definedName>
    <definedName name="HO_HAVKOM2009§50" localSheetId="1">#REF!</definedName>
    <definedName name="HO_HAVKOM2009§50">#REF!</definedName>
    <definedName name="HO_HAVKOM2009§54">#REF!</definedName>
    <definedName name="HO_HAVKOM2013§35">#REF!</definedName>
    <definedName name="HO_HAVKOM2013§52" localSheetId="0">#REF!</definedName>
    <definedName name="HO_HAVKOM2013§52" localSheetId="1">#REF!</definedName>
    <definedName name="HO_HAVKOM2013§52">#REF!</definedName>
    <definedName name="HO_HAVKOM2013§56">#REF!</definedName>
    <definedName name="HO_HAVKOM2021§1.2.3">#REF!</definedName>
    <definedName name="HO_HAVKOM2021§1.2.4">#REF!</definedName>
    <definedName name="HO_RIFT2009§34" localSheetId="0">#REF!</definedName>
    <definedName name="HO_RIFT2009§34" localSheetId="1">#REF!</definedName>
    <definedName name="HO_RIFT2009§50" localSheetId="0">#REF!</definedName>
    <definedName name="HO_RIFT2009§50" localSheetId="1">#REF!</definedName>
    <definedName name="HO_RIFT2009§50">#REF!</definedName>
    <definedName name="HO_RIFT2009§54">#REF!</definedName>
    <definedName name="HO_RIFT2013§35" localSheetId="0">#REF!</definedName>
    <definedName name="HO_RIFT2013§35" localSheetId="1">#REF!</definedName>
    <definedName name="HO_RIFT2013§52" localSheetId="0">#REF!</definedName>
    <definedName name="HO_RIFT2013§52" localSheetId="1">#REF!</definedName>
    <definedName name="HO_RIFT2013§52">#REF!</definedName>
    <definedName name="HO_RIFT2013§56">#REF!</definedName>
    <definedName name="HonB">#REF!</definedName>
    <definedName name="HonC">#REF!</definedName>
    <definedName name="HonD">#REF!</definedName>
    <definedName name="HonE">#REF!</definedName>
    <definedName name="HonF">#REF!</definedName>
    <definedName name="HonG">#REF!</definedName>
    <definedName name="HonH">#REF!</definedName>
    <definedName name="HonI">#REF!</definedName>
    <definedName name="Honorar">#REF!</definedName>
    <definedName name="HZ_§56">#REF!</definedName>
    <definedName name="HZ_AHO_1.2.3">#REF!</definedName>
    <definedName name="HZ_AHO_1.2.4">#REF!</definedName>
    <definedName name="HZ_AHO_1.2.5">#REF!</definedName>
    <definedName name="HZ_HAVKOM2009§34" localSheetId="0">#REF!</definedName>
    <definedName name="HZ_HAVKOM2009§34" localSheetId="1">#REF!</definedName>
    <definedName name="HZ_HAVKOM2009§50" localSheetId="0">#REF!</definedName>
    <definedName name="HZ_HAVKOM2009§50" localSheetId="1">#REF!</definedName>
    <definedName name="HZ_HAVKOM2009§50">#REF!</definedName>
    <definedName name="HZ_HAVKOM2009§54">#REF!</definedName>
    <definedName name="HZ_HAVKOM2013§35">#REF!</definedName>
    <definedName name="HZ_HAVKOM2013§52" localSheetId="0">#REF!</definedName>
    <definedName name="HZ_HAVKOM2013§52" localSheetId="1">#REF!</definedName>
    <definedName name="HZ_HAVKOM2013§52">#REF!</definedName>
    <definedName name="HZ_HAVKOM2013§56">#REF!</definedName>
    <definedName name="HZ_HAVKOM2021§1.2.3">#REF!</definedName>
    <definedName name="HZ_HAVKOM2021§1.2.4">#REF!</definedName>
    <definedName name="HZ_RIFT2009§34" localSheetId="0">#REF!</definedName>
    <definedName name="HZ_RIFT2009§34" localSheetId="1">#REF!</definedName>
    <definedName name="HZ_RIFT2009§50" localSheetId="0">#REF!</definedName>
    <definedName name="HZ_RIFT2009§50" localSheetId="1">#REF!</definedName>
    <definedName name="HZ_RIFT2009§50">#REF!</definedName>
    <definedName name="HZ_RIFT2009§54">#REF!</definedName>
    <definedName name="HZ_RIFT2013§35" localSheetId="0">#REF!</definedName>
    <definedName name="HZ_RIFT2013§35" localSheetId="1">#REF!</definedName>
    <definedName name="HZ_RIFT2013§52" localSheetId="0">#REF!</definedName>
    <definedName name="HZ_RIFT2013§52" localSheetId="1">#REF!</definedName>
    <definedName name="HZ_RIFT2013§52">#REF!</definedName>
    <definedName name="HZ_RIFT2013§56">#REF!</definedName>
    <definedName name="HZ1.2.5">#REF!</definedName>
    <definedName name="Ingenieurvertrag_vom">#REF!</definedName>
    <definedName name="Kosten">#REF!</definedName>
    <definedName name="Kostenherleitung">#REF!</definedName>
    <definedName name="liste">#REF!</definedName>
    <definedName name="liste_2009" localSheetId="0">#REF!</definedName>
    <definedName name="liste_2009" localSheetId="1">#REF!</definedName>
    <definedName name="liste_2013" localSheetId="0">#REF!</definedName>
    <definedName name="liste_2013" localSheetId="1">#REF!</definedName>
    <definedName name="liste_2013">#REF!</definedName>
    <definedName name="Liste_AKhoai2009" localSheetId="0">#REF!</definedName>
    <definedName name="Liste_AKhoai2009" localSheetId="1">#REF!</definedName>
    <definedName name="Liste_AKhoai2009">#REF!</definedName>
    <definedName name="Liste_Anlagengruppen">#REF!</definedName>
    <definedName name="Liste_Geb" localSheetId="0">#REF!</definedName>
    <definedName name="Liste_Geb" localSheetId="1">#REF!</definedName>
    <definedName name="Liste_Geb">#REF!</definedName>
    <definedName name="Liste_HOTA" localSheetId="0">#REF!</definedName>
    <definedName name="Liste_HOTA" localSheetId="1">#REF!</definedName>
    <definedName name="Liste_HOTA">#REF!</definedName>
    <definedName name="LISTE_KFKB" localSheetId="0">#REF!</definedName>
    <definedName name="LISTE_KFKB" localSheetId="1">#REF!</definedName>
    <definedName name="LISTE_KFKB">#REF!</definedName>
    <definedName name="liste_nk" localSheetId="0">#REF!</definedName>
    <definedName name="liste_nk" localSheetId="1">#REF!</definedName>
    <definedName name="Liste_NK">#REF!</definedName>
    <definedName name="Liste_stand" localSheetId="0">#REF!</definedName>
    <definedName name="Liste_stand" localSheetId="1">#REF!</definedName>
    <definedName name="Liste_stand">#REF!</definedName>
    <definedName name="ListeHZ_§35" localSheetId="0">#REF!</definedName>
    <definedName name="ListeHZ_§35" localSheetId="1">#REF!</definedName>
    <definedName name="ListeHZ_§35">#REF!</definedName>
    <definedName name="ListeHZ_§52" localSheetId="0">#REF!</definedName>
    <definedName name="ListeHZ_§52" localSheetId="1">#REF!</definedName>
    <definedName name="ListeHZ_§52">#REF!</definedName>
    <definedName name="Maßnahme">#REF!</definedName>
    <definedName name="Normalstufe">#REF!</definedName>
    <definedName name="Projekt">#REF!</definedName>
    <definedName name="SATZ_§35" localSheetId="0">#REF!</definedName>
    <definedName name="SATZ_§35" localSheetId="1">#REF!</definedName>
    <definedName name="SATZ_§35">#REF!</definedName>
    <definedName name="SATZ_§52" localSheetId="0">#REF!</definedName>
    <definedName name="SATZ_§52" localSheetId="1">#REF!</definedName>
    <definedName name="SATZ_§52">#REF!</definedName>
    <definedName name="SATZ_§56_1">#REF!</definedName>
    <definedName name="SATZ_§56_2">#REF!</definedName>
    <definedName name="Schwierigkeitsstufe">#REF!</definedName>
    <definedName name="test">#REF!</definedName>
    <definedName name="Zone">#REF!</definedName>
    <definedName name="ZONE_§35" localSheetId="0">#REF!</definedName>
    <definedName name="ZONE_§35" localSheetId="1">#REF!</definedName>
    <definedName name="ZONE_§35">#REF!</definedName>
    <definedName name="ZONE_§52" localSheetId="0">#REF!</definedName>
    <definedName name="ZONE_§52" localSheetId="1">#REF!</definedName>
    <definedName name="ZONE_§52">#REF!</definedName>
    <definedName name="Zone1">#REF!</definedName>
    <definedName name="Zone1A">#REF!</definedName>
    <definedName name="Zone1B">#REF!</definedName>
    <definedName name="Zone1C">#REF!</definedName>
    <definedName name="Zone1D">#REF!</definedName>
    <definedName name="Zone1E">#REF!</definedName>
    <definedName name="Zone1F">#REF!</definedName>
    <definedName name="Zone2">#REF!</definedName>
    <definedName name="Zone2A">#REF!</definedName>
    <definedName name="Zone2B">#REF!</definedName>
    <definedName name="Zone2C">#REF!</definedName>
    <definedName name="Zone2D">#REF!</definedName>
    <definedName name="Zone2E">#REF!</definedName>
    <definedName name="Zone2F">#REF!</definedName>
    <definedName name="Zone3">#REF!</definedName>
    <definedName name="Zone3A">#REF!</definedName>
    <definedName name="Zone3B">#REF!</definedName>
    <definedName name="Zone3C">#REF!</definedName>
    <definedName name="Zone3D">#REF!</definedName>
    <definedName name="Zone3E">#REF!</definedName>
    <definedName name="Zone3F">#REF!</definedName>
    <definedName name="Zone4">#REF!</definedName>
    <definedName name="Zone4E">#REF!</definedName>
    <definedName name="Zone4F">#REF!</definedName>
    <definedName name="Zone5">#REF!</definedName>
    <definedName name="Zone5E">#REF!</definedName>
    <definedName name="Zone5F">#REF!</definedName>
    <definedName name="ZoneA">#REF!</definedName>
    <definedName name="ZoneB">#REF!</definedName>
    <definedName name="ZoneC">#REF!</definedName>
    <definedName name="ZoneD">#REF!</definedName>
    <definedName name="ZoneE">#REF!</definedName>
    <definedName name="ZoneF">#REF!</definedName>
    <definedName name="ZoneG">#REF!</definedName>
    <definedName name="ZoneH">#REF!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 i="4" l="1"/>
  <c r="A11" i="5" l="1"/>
  <c r="A1" i="5" l="1" a="1"/>
  <c r="A1" i="5"/>
  <c r="B1" i="4" s="1"/>
  <c r="A2" i="5"/>
  <c r="B2" i="4" s="1"/>
  <c r="E24" i="4" l="1"/>
  <c r="F28" i="4" l="1"/>
  <c r="F31" i="4" s="1"/>
  <c r="F34" i="4" s="1"/>
  <c r="E43" i="4" s="1"/>
  <c r="E41" i="4"/>
  <c r="E45" i="4"/>
  <c r="F45" i="4"/>
  <c r="E47" i="4"/>
  <c r="N38" i="1" l="1"/>
  <c r="K38" i="1"/>
  <c r="N28" i="1"/>
  <c r="K28" i="1"/>
  <c r="K18" i="1"/>
  <c r="N18" i="1"/>
  <c r="G58" i="3"/>
  <c r="G31" i="3"/>
  <c r="C31" i="3"/>
  <c r="H31" i="3" s="1"/>
  <c r="G27" i="3"/>
  <c r="C27" i="3"/>
  <c r="H27" i="3" s="1"/>
  <c r="G24" i="3"/>
  <c r="H24" i="3" s="1"/>
  <c r="G10" i="3"/>
  <c r="C10" i="3"/>
  <c r="C34" i="3" s="1"/>
  <c r="A4" i="3"/>
  <c r="G48" i="2"/>
  <c r="C22" i="2"/>
  <c r="C21" i="2"/>
  <c r="H21" i="2" s="1"/>
  <c r="C18" i="2"/>
  <c r="C17" i="2"/>
  <c r="H17" i="2" s="1"/>
  <c r="C15" i="2"/>
  <c r="H14" i="2"/>
  <c r="C14" i="2"/>
  <c r="C12" i="2"/>
  <c r="C10" i="2" s="1"/>
  <c r="G10" i="2"/>
  <c r="A4" i="2"/>
  <c r="G67" i="1"/>
  <c r="A4" i="1"/>
  <c r="G10" i="1" l="1"/>
  <c r="H10" i="1" s="1"/>
  <c r="G20" i="1"/>
  <c r="H20" i="1" s="1"/>
  <c r="A51" i="1"/>
  <c r="A52" i="1"/>
  <c r="A53" i="1"/>
  <c r="A54" i="1"/>
  <c r="H10" i="3"/>
  <c r="H36" i="3" s="1"/>
  <c r="C24" i="2"/>
  <c r="H10" i="2"/>
  <c r="H26" i="2" s="1"/>
  <c r="H45" i="1" l="1"/>
  <c r="E43" i="3"/>
  <c r="H43" i="3" s="1"/>
  <c r="E42" i="3"/>
  <c r="H42" i="3" s="1"/>
  <c r="E45" i="3"/>
  <c r="H45" i="3" s="1"/>
  <c r="E44" i="3"/>
  <c r="H44" i="3" s="1"/>
  <c r="E33" i="2"/>
  <c r="H33" i="2" s="1"/>
  <c r="E35" i="2"/>
  <c r="H35" i="2" s="1"/>
  <c r="E32" i="2"/>
  <c r="H32" i="2" s="1"/>
  <c r="E34" i="2"/>
  <c r="H34" i="2" s="1"/>
  <c r="E53" i="1"/>
  <c r="H53" i="1" s="1"/>
  <c r="E51" i="1"/>
  <c r="H51" i="1" s="1"/>
  <c r="E54" i="1"/>
  <c r="H54" i="1" s="1"/>
  <c r="E52" i="1"/>
  <c r="H52" i="1" s="1"/>
  <c r="H59" i="1" l="1"/>
  <c r="H60" i="1"/>
  <c r="H61" i="1"/>
  <c r="H62" i="1"/>
  <c r="H63" i="1"/>
  <c r="H64" i="1"/>
  <c r="H65" i="1"/>
  <c r="H58" i="1"/>
  <c r="H56" i="3"/>
  <c r="H55" i="3"/>
  <c r="H54" i="3"/>
  <c r="H53" i="3"/>
  <c r="H52" i="3"/>
  <c r="H49" i="3"/>
  <c r="H51" i="3"/>
  <c r="H50" i="3"/>
  <c r="H46" i="2"/>
  <c r="H45" i="2"/>
  <c r="H44" i="2"/>
  <c r="H43" i="2"/>
  <c r="H42" i="2"/>
  <c r="H41" i="2"/>
  <c r="H39" i="2"/>
  <c r="H40" i="2"/>
  <c r="H58" i="3" l="1"/>
  <c r="J52" i="3"/>
  <c r="H48" i="2"/>
  <c r="J42" i="2"/>
  <c r="H6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<sst xmlns="http://schemas.openxmlformats.org/spreadsheetml/2006/main" count="274" uniqueCount="147">
  <si>
    <t>x</t>
  </si>
  <si>
    <t>Nutzungsbeiwert</t>
  </si>
  <si>
    <t>Nutzung mit 1,0</t>
  </si>
  <si>
    <t>Einsatz von Datenplattformen</t>
  </si>
  <si>
    <t>Verfahren mit bestehenden Gebäuden</t>
  </si>
  <si>
    <t>unterirdische Geschosse</t>
  </si>
  <si>
    <t>ungeregelter Sonderbau</t>
  </si>
  <si>
    <t>Si = (1,0 + Sp +St)</t>
  </si>
  <si>
    <t>Sp 
(Schwierigkeitsbeiwert Projekt)</t>
  </si>
  <si>
    <t>St
(Schwierigkeitsbeiwert Teilfläche)</t>
  </si>
  <si>
    <t>Gesamt-Flächenäquivalent
Aqi</t>
  </si>
  <si>
    <t>Gesamt-Flächenäquivalent Aq</t>
  </si>
  <si>
    <t>Gesamt BGF</t>
  </si>
  <si>
    <t>Honorarermittlung H=2.600 + f * Aq 0,61</t>
  </si>
  <si>
    <t>f</t>
  </si>
  <si>
    <t xml:space="preserve">Aq hoch 0,61 </t>
  </si>
  <si>
    <t>Honorarermittlung Brandschutz</t>
  </si>
  <si>
    <t>BGF in m²</t>
  </si>
  <si>
    <t>=</t>
  </si>
  <si>
    <t>H (Honorar)</t>
  </si>
  <si>
    <t>nach AHO Heft Nr. 17 (Stand Dez 2022)</t>
  </si>
  <si>
    <t>Aufgeteilt in Leistungsphasen</t>
  </si>
  <si>
    <t>1. Grundlagenermittlung</t>
  </si>
  <si>
    <t>2. Vorplanung</t>
  </si>
  <si>
    <t>3. Entwurfsplanung</t>
  </si>
  <si>
    <t>4. Genehmigungsplanung</t>
  </si>
  <si>
    <t>5. Ausführungsplanung</t>
  </si>
  <si>
    <t xml:space="preserve">6. Vorbereitung der Vergabe </t>
  </si>
  <si>
    <t>7. Mitwirken bei der Vergabe</t>
  </si>
  <si>
    <t>8. Objektüberwachung</t>
  </si>
  <si>
    <t>Lagerflächen</t>
  </si>
  <si>
    <t xml:space="preserve">Büro </t>
  </si>
  <si>
    <t>Probebühne</t>
  </si>
  <si>
    <t>Werkstatt</t>
  </si>
  <si>
    <t>Büro/ Verwaltung</t>
  </si>
  <si>
    <t>Zentrum</t>
  </si>
  <si>
    <t>HMB 1</t>
  </si>
  <si>
    <t>HMB 2</t>
  </si>
  <si>
    <t>Kirche</t>
  </si>
  <si>
    <t>Wohnen</t>
  </si>
  <si>
    <t>Haus 1</t>
  </si>
  <si>
    <t>Haus 2</t>
  </si>
  <si>
    <t>Haus 3</t>
  </si>
  <si>
    <t>Sportstätte</t>
  </si>
  <si>
    <t>Nutzung Gaststätte</t>
  </si>
  <si>
    <t>Nutzung Schule/KiGa</t>
  </si>
  <si>
    <t>Schule</t>
  </si>
  <si>
    <t>Haus 4</t>
  </si>
  <si>
    <t>Nutzung Garagen</t>
  </si>
  <si>
    <t>Dienstgebäude</t>
  </si>
  <si>
    <t>mehr als eine Nutzung, je zusätzliche Nutzung 0,1</t>
  </si>
  <si>
    <t>Variantenauswertung, je zusätzliche Variante 0,1</t>
  </si>
  <si>
    <t>besondere Einsatzbedingungen der Feuerwehr 0,1</t>
  </si>
  <si>
    <t>besondere Dokumentationsstandards 0,2</t>
  </si>
  <si>
    <t>Einsatz von Datenplattformen 0,1</t>
  </si>
  <si>
    <t>Verfahren mit bestehenden Gebäuden 0,6</t>
  </si>
  <si>
    <t>besondere Genehmigungsverfahren (z.B. BImSchG) 0,2</t>
  </si>
  <si>
    <t>mehrstufige Verfahren (z.B. Teilausbau, HU-AFU Bau, ES-EW Bau) 0,3</t>
  </si>
  <si>
    <t>unterirdisches Geschoss 0,1</t>
  </si>
  <si>
    <t>offene Geschossverbindung 0,2</t>
  </si>
  <si>
    <t>Denkmalschutz 0,3</t>
  </si>
  <si>
    <t>ungeregelter Sonderbau 0,2</t>
  </si>
  <si>
    <t>überproportionaler Installationsgrad 0,1</t>
  </si>
  <si>
    <t>besondere Bauweise 0,3</t>
  </si>
  <si>
    <t>Garage 0,7</t>
  </si>
  <si>
    <t>eingeschossiger Industriebau 0,6</t>
  </si>
  <si>
    <t>Industriebau mit Ebenen 0,8</t>
  </si>
  <si>
    <t>Technikfläche als Kalkulationseinheit 1,0</t>
  </si>
  <si>
    <t>Wohnen 1,0</t>
  </si>
  <si>
    <t>Messe und Ausstellung 1,0</t>
  </si>
  <si>
    <t>Büro/Verwaltung 1,0</t>
  </si>
  <si>
    <t>Sportstätte 1,0</t>
  </si>
  <si>
    <t>Verkauf 1,2</t>
  </si>
  <si>
    <t>Gaststätte 1,4</t>
  </si>
  <si>
    <t>Beherbergungsstätte 1,4</t>
  </si>
  <si>
    <t>Kindergarten, Schule, Hochschule 1,5</t>
  </si>
  <si>
    <t>physikalisches Labor 1,5</t>
  </si>
  <si>
    <t>Justizvollzugsanstalt 1,</t>
  </si>
  <si>
    <t>Krankenhaus, Pflegeheim 1,8</t>
  </si>
  <si>
    <t>Abfertigungsgebäude von Verkehrsanlagen 2,0</t>
  </si>
  <si>
    <t>Kraftwerk 2,0</t>
  </si>
  <si>
    <t>Versammlungsstätte, Diskothek 2,5</t>
  </si>
  <si>
    <t>chemisch-biologisches Labor 3,0</t>
  </si>
  <si>
    <t>Funktionsbereiche im Krankenhaus 3,0</t>
  </si>
  <si>
    <t>Nutzungsbeiwert N</t>
  </si>
  <si>
    <t>SP</t>
  </si>
  <si>
    <t>ST</t>
  </si>
  <si>
    <t>Beauftr. LPH</t>
  </si>
  <si>
    <t xml:space="preserve">Schule </t>
  </si>
  <si>
    <t>Sporthalle</t>
  </si>
  <si>
    <t>Kommentar</t>
  </si>
  <si>
    <t>Abweichung zum niedrigsten Angebot in %</t>
  </si>
  <si>
    <t>Punktebewertung</t>
  </si>
  <si>
    <t xml:space="preserve">  Gesamtsumme [netto]</t>
  </si>
  <si>
    <t>Summe [je 20 Ah]</t>
  </si>
  <si>
    <t>- technischer Mitarbeiter</t>
  </si>
  <si>
    <t>- Ingenieur</t>
  </si>
  <si>
    <t>- Projektleiter</t>
  </si>
  <si>
    <t>- Auftragnehmer</t>
  </si>
  <si>
    <t>Stundensätze [netto]</t>
  </si>
  <si>
    <t>psch</t>
  </si>
  <si>
    <t>LPH 7 Mitwirkung bei der Vergabe</t>
  </si>
  <si>
    <t>Grundleistungen</t>
  </si>
  <si>
    <t xml:space="preserve">Dropdown vorgaben </t>
  </si>
  <si>
    <t>Anmerkungen zum Honorar</t>
  </si>
  <si>
    <t xml:space="preserve">Anmerkungen zum Vertragsentwurf </t>
  </si>
  <si>
    <t>Name Bieter / Bietergemeinschaft</t>
  </si>
  <si>
    <t xml:space="preserve">Bitte füllen Sie die Blau hinterlegten Felder aus </t>
  </si>
  <si>
    <t>Honorarangebot</t>
  </si>
  <si>
    <t>Honorarangebotsformblatt für das Erstangebot</t>
  </si>
  <si>
    <t xml:space="preserve">Folgende Leistungen sollen im Rahmen des Verhandlungsverfahrens vergeben werden. Die Leistungen werden ausweislich der Bekanntmachung bzw. des Architektenvertrags abschnitts- und stufenweise beauftragt. Bezüglich der Besonderen Leistungen behält sich der Auftraggeber die optionale Vergabe der Leistungen (ganz oder teilweise) vor. </t>
  </si>
  <si>
    <t>Das nachstehende Angebot wird bei Auftragserteilung Vertragsbestandteil.</t>
  </si>
  <si>
    <t>Bitte beachten Sie: Seit 1. Januar 2021 ist die HOAI vom 10. Juli 2013 (BGBl. I S. 2276) in der Fassung vom 2. Dezember 2020 (BGBl. I S. 2636) in Kraft, die durch § 58 S. 2 HOAI n. F. auf das hier zu begründende Vertragsverhältnis anzuwenden ist. Übersteigen die anrechenbaren Kosten für die Leistungen der Objektplanung die Tafelwerte der HOAI, wird das Honorar nach den weiterführenden Honorartabellen der Richtlinien der VBV für die Beteiligung freiberuflich Tätiger (RifT Land) ermittelt.)</t>
  </si>
  <si>
    <t>Anzubietende Honorarparameter</t>
  </si>
  <si>
    <t>Es sind sämtliche geforderten Leistungen bzw. Positionen aus der nächsten Registerkart anzubieten. Es sind sämtliche Leistungen bzw. Positionen in der geforderten Weise anzubieten. Bei einem lückenhaft oder abfragewidrig ausgefüllten Honorarangebotsformblatt (z.B. nach Aufwand statt wie gefordert pauschal) droht der Ausschluss nach § 57 Abs. 1 Nr. 5 VgV!</t>
  </si>
  <si>
    <t>Bezüglich der Stundensätze werden jeweils 20 Stunden für den Auftragnehmer, den Projektleiter, den Ingenieur sowie den technischen Mitarbeiter in Ansatz gebracht und dem Honorarangebotswert aufaddiert. Sollte ein Funktionsträger nicht in das Projekt involviert sein und dessen dazugehöriger Stundensatz deshalb mit 0,00 €/Std. angegeben werden, werden zum Ausgleich die 20 Stunden dieses Funktionsträgers dem in der Liste der Stundensätze jeweils voranstehenden Funktionsträger zugeschlagen und folglich dessen Zeitansatz entsprechend höher veranschlagt.</t>
  </si>
  <si>
    <t>Beabsichtigte Unterauftragsvergabe</t>
  </si>
  <si>
    <t>Leistungsinhalt</t>
  </si>
  <si>
    <t xml:space="preserve">Anteil in % </t>
  </si>
  <si>
    <t xml:space="preserve">Name des Nachunternehmers und Adresse </t>
  </si>
  <si>
    <t>Während die namentliche Benennung der Unterauftragnehmer im Rahmen des Teilnahmewettbewerbs noch freiwillig war, sind die vorgesehenen Unterauftragnehmer, falls zumutbar, mit Angebotsabgabe zu benennen (§ 36 Abs. 1 S. 1 VgV).</t>
  </si>
  <si>
    <r>
      <t xml:space="preserve">Hinweis </t>
    </r>
    <r>
      <rPr>
        <sz val="10"/>
        <rFont val="Mulish"/>
      </rPr>
      <t>Für die Abgabe elektronischer Interessensbekundungen, Interessensbestätigungen, Teilnahmeanträge und Angebote sieht das Vergaberecht über § 53 Abs. 1 VgV grundsätzlich die Textform nach § 126b BGB vor: Erklärungen in Textform benötigen keine eigenhändige Namensunterschrift mehr und müssen grundsätzlich nicht elektronisch signiert werden. Bei elektronischer Übermittlung in Textform ist lediglich der Bewerber / Bieter bzw. dessen zur Vertretung berechtigte natürliche Person zu benennen (= Aussteller der Erklärung gemäß § 126b BGB). Der Registrierungs- bzw. Einreichungsprozess der Vergabeplattform sieht entsprechende Abfragen vor.
Wenn Sie den vorgegebenen Prozess der Vergabeplattform durchlaufen, wird dem Textformerfordernis genüge getan. Deshalb enthält dieses Formular kein separates Namens- oder Unterschriftsfeld mehr.
Datum Ihres Angebots ist dementsprechend der protokollierte Tag der Einreichung auf der Vergabeplattform.</t>
    </r>
  </si>
  <si>
    <t xml:space="preserve">Verhandlungsbedarf ( optional ) </t>
  </si>
  <si>
    <t>Name des Bieters / der Bietergemeinschaft</t>
  </si>
  <si>
    <t>Darstellung des bieterseitig erkannten Verhandlungsbedarfs</t>
  </si>
  <si>
    <t>Betroffenes Dokument</t>
  </si>
  <si>
    <t>Betroffene Formulierung</t>
  </si>
  <si>
    <t>Vorgeschlagene Formulierung</t>
  </si>
  <si>
    <t>Begründung</t>
  </si>
  <si>
    <t>NR</t>
  </si>
  <si>
    <t>Brandschutz gem. Heft Nr. 17 
der AHO Schriftenreihe</t>
  </si>
  <si>
    <t>LPH 1 Grundlagenermittlung</t>
  </si>
  <si>
    <t>LPH 2 Vorplanung</t>
  </si>
  <si>
    <t>LPH 3 Entwurfsplanung</t>
  </si>
  <si>
    <t>LPH 4 Genehmigungsplanung</t>
  </si>
  <si>
    <t>LPH 5 Ausführungsplanung</t>
  </si>
  <si>
    <t>LPH 6 Vorbereitung der Vergabe</t>
  </si>
  <si>
    <t>LPH 8 Mitwirkung bei der Vergabe</t>
  </si>
  <si>
    <t xml:space="preserve">Auf- (+) bzw. Abschlag (-) auf die vor genannten Grundhonorare ohne Nebenkosten </t>
  </si>
  <si>
    <t xml:space="preserve">Nebenkosten auf das Grundhonorar samt Aufschlag / Abschlag </t>
  </si>
  <si>
    <t>Leistungsbild Brandschutz gem. Kapitel 1.4 des Heftes Nr. 17 der AHO-Schriftenreihe 
Stand Dezember 2022</t>
  </si>
  <si>
    <t>Neubau Pflegeschule mit Verwaltung und Schülerwohnheim in Forchheim</t>
  </si>
  <si>
    <t>Umbauzuschlag</t>
  </si>
  <si>
    <t>Mitzuverarbeitende Bausubstanz: Die mitzuverarbeitende Bausubstanz wird nicht separat abgefragt, sondern soll in der Kalkulation des nachstehend anzugebenden Auf- bzw. Abschlags berücksichtigt werden.</t>
  </si>
  <si>
    <t xml:space="preserve">Auf die vom Umbau betroffenen Anteile der  Gesamtbaukosten:  Berechnungsmethode Grundhonorar x Umbauzuschlag x % vom Umbau betroffener Anteil von </t>
  </si>
  <si>
    <t xml:space="preserve">Bitte unbedingt Ihr Honorarangebot als Exel Format .xlsx abgeben. </t>
  </si>
  <si>
    <r>
      <rPr>
        <sz val="12"/>
        <color rgb="FFC00000"/>
        <rFont val="Mulish"/>
      </rPr>
      <t>Ein PDF Format kann</t>
    </r>
    <r>
      <rPr>
        <sz val="12"/>
        <color theme="1"/>
        <rFont val="Mulish"/>
      </rPr>
      <t xml:space="preserve"> optional zusätzlich abgegeben werden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</si>
</sst>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 &quot;€&quot;"/>
    <numFmt numFmtId="165" formatCode="_-* #,##0_-;\-* #,##0_-;_-* &quot;-&quot;??_-;_-@_-"/>
    <numFmt numFmtId="166" formatCode="_-* #,##0.0_-;\-* #,##0.0_-;_-* &quot;-&quot;??_-;_-@_-"/>
    <numFmt numFmtId="167" formatCode="_-* #,##0.00\ [$€-407]_-;\-* #,##0.00\ [$€-407]_-;_-* &quot;-&quot;??\ [$€-407]_-;_-@_-"/>
    <numFmt numFmtId="168" formatCode="[$-407]d/\ mmmm\ yyyy;@"/>
    <numFmt numFmtId="169" formatCode="#,##0\ &quot;€&quot;"/>
  </numFmts>
  <fonts count="49">
    <font>
      <sz val="10"/>
      <color theme="1"/>
      <name val="Arial"/>
      <family val="2"/>
    </font>
    <font>
      <sz val="10"/>
      <color theme="1"/>
      <name val="Arial"/>
      <family val="2"/>
    </font>
    <font>
      <b/>
      <sz val="10"/>
      <color theme="1"/>
      <name val="Arial"/>
      <family val="2"/>
    </font>
    <font>
      <b/>
      <u/>
      <sz val="10"/>
      <color theme="1"/>
      <name val="Arial"/>
      <family val="2"/>
    </font>
    <font>
      <u/>
      <sz val="10"/>
      <color theme="1"/>
      <name val="Arial"/>
      <family val="2"/>
    </font>
    <font>
      <b/>
      <sz val="10"/>
      <color theme="4"/>
      <name val="Arial"/>
      <family val="2"/>
    </font>
    <font>
      <b/>
      <sz val="10"/>
      <color theme="5"/>
      <name val="Arial"/>
      <family val="2"/>
    </font>
    <font>
      <sz val="10"/>
      <color theme="9"/>
      <name val="Arial"/>
      <family val="2"/>
    </font>
    <font>
      <b/>
      <sz val="10"/>
      <name val="Arial"/>
      <family val="2"/>
    </font>
    <font>
      <b/>
      <sz val="10"/>
      <color rgb="FF00B050"/>
      <name val="Arial"/>
      <family val="2"/>
    </font>
    <font>
      <sz val="10"/>
      <color rgb="FF00B050"/>
      <name val="Arial"/>
      <family val="2"/>
    </font>
    <font>
      <b/>
      <sz val="13"/>
      <color theme="1"/>
      <name val="Calibri"/>
      <family val="2"/>
    </font>
    <font>
      <b/>
      <sz val="13"/>
      <color theme="1"/>
      <name val="Arial"/>
      <family val="2"/>
    </font>
    <font>
      <sz val="13"/>
      <color theme="1"/>
      <name val="Arial"/>
      <family val="2"/>
    </font>
    <font>
      <b/>
      <sz val="11"/>
      <color theme="1"/>
      <name val="Arial"/>
      <family val="2"/>
    </font>
    <font>
      <sz val="11"/>
      <color theme="1"/>
      <name val="Arial"/>
      <family val="2"/>
    </font>
    <font>
      <sz val="11"/>
      <color theme="1"/>
      <name val="Calibri"/>
      <family val="2"/>
      <scheme val="minor"/>
    </font>
    <font>
      <sz val="11"/>
      <color theme="1"/>
      <name val="Mulish"/>
    </font>
    <font>
      <sz val="10"/>
      <name val="Arial"/>
    </font>
    <font>
      <b/>
      <sz val="12"/>
      <color theme="1"/>
      <name val="Mulish"/>
    </font>
    <font>
      <sz val="13"/>
      <color theme="1"/>
      <name val="Mulish"/>
    </font>
    <font>
      <b/>
      <sz val="11"/>
      <color rgb="FFFF0000"/>
      <name val="Mulish"/>
    </font>
    <font>
      <b/>
      <sz val="11"/>
      <color theme="1"/>
      <name val="Mulish"/>
    </font>
    <font>
      <b/>
      <sz val="12"/>
      <color theme="0" tint="-0.249977111117893"/>
      <name val="Mulish"/>
    </font>
    <font>
      <b/>
      <sz val="12"/>
      <name val="Mulish"/>
    </font>
    <font>
      <b/>
      <sz val="12"/>
      <color theme="0"/>
      <name val="Mulish"/>
    </font>
    <font>
      <b/>
      <sz val="11"/>
      <name val="Mulish"/>
    </font>
    <font>
      <b/>
      <sz val="11"/>
      <color theme="0"/>
      <name val="Mulish"/>
    </font>
    <font>
      <sz val="11"/>
      <name val="Mulish"/>
    </font>
    <font>
      <b/>
      <sz val="14"/>
      <name val="Mulish"/>
    </font>
    <font>
      <b/>
      <sz val="13"/>
      <color theme="0"/>
      <name val="Mulish"/>
    </font>
    <font>
      <b/>
      <sz val="14"/>
      <color theme="0"/>
      <name val="Mulish"/>
    </font>
    <font>
      <sz val="12"/>
      <color theme="1"/>
      <name val="Mulish"/>
    </font>
    <font>
      <sz val="12"/>
      <name val="Mulish"/>
    </font>
    <font>
      <sz val="11"/>
      <color theme="0"/>
      <name val="Mulish"/>
    </font>
    <font>
      <sz val="10"/>
      <name val="Arial"/>
      <family val="2"/>
    </font>
    <font>
      <b/>
      <sz val="11"/>
      <color theme="1" tint="0.34998626667073579"/>
      <name val="Mulish"/>
    </font>
    <font>
      <sz val="10"/>
      <name val="Helv"/>
    </font>
    <font>
      <b/>
      <sz val="14"/>
      <color theme="8" tint="-0.249977111117893"/>
      <name val="Mulish"/>
    </font>
    <font>
      <sz val="10"/>
      <name val="Mulish"/>
    </font>
    <font>
      <b/>
      <sz val="10"/>
      <name val="Mulish"/>
    </font>
    <font>
      <sz val="10"/>
      <color rgb="FF000000"/>
      <name val="Mulish"/>
    </font>
    <font>
      <b/>
      <sz val="10"/>
      <color rgb="FFC00000"/>
      <name val="Mulish"/>
    </font>
    <font>
      <sz val="8"/>
      <name val="Mulish"/>
    </font>
    <font>
      <sz val="10"/>
      <color rgb="FF1F4429"/>
      <name val="Mulish"/>
    </font>
    <font>
      <b/>
      <sz val="10"/>
      <color theme="0"/>
      <name val="Mulish"/>
    </font>
    <font>
      <b/>
      <sz val="11"/>
      <color theme="8" tint="-0.249977111117893"/>
      <name val="Mulish"/>
    </font>
    <font>
      <sz val="9"/>
      <name val="Mulish"/>
    </font>
    <font>
      <sz val="12"/>
      <color rgb="FFC00000"/>
      <name val="Mulish"/>
    </font>
  </fonts>
  <fills count="19">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7"/>
        <bgColor indexed="64"/>
      </patternFill>
    </fill>
    <fill>
      <patternFill patternType="solid">
        <fgColor theme="7" tint="0.59999389629810485"/>
        <bgColor indexed="64"/>
      </patternFill>
    </fill>
    <fill>
      <patternFill patternType="solid">
        <fgColor theme="2" tint="-0.749992370372631"/>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2F2F2"/>
        <bgColor indexed="64"/>
      </patternFill>
    </fill>
    <fill>
      <patternFill patternType="solid">
        <fgColor rgb="FFC00000"/>
        <bgColor indexed="64"/>
      </patternFill>
    </fill>
  </fills>
  <borders count="39">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style="hair">
        <color auto="1"/>
      </bottom>
      <diagonal/>
    </border>
    <border>
      <left style="thin">
        <color indexed="64"/>
      </left>
      <right style="thin">
        <color indexed="64"/>
      </right>
      <top style="thin">
        <color indexed="64"/>
      </top>
      <bottom style="thin">
        <color indexed="64"/>
      </bottom>
      <diagonal/>
    </border>
    <border>
      <left style="hair">
        <color auto="1"/>
      </left>
      <right/>
      <top/>
      <bottom style="medium">
        <color indexed="64"/>
      </bottom>
      <diagonal/>
    </border>
    <border>
      <left style="hair">
        <color auto="1"/>
      </left>
      <right style="hair">
        <color auto="1"/>
      </right>
      <top style="hair">
        <color auto="1"/>
      </top>
      <bottom style="medium">
        <color indexed="64"/>
      </bottom>
      <diagonal/>
    </border>
    <border>
      <left/>
      <right/>
      <top/>
      <bottom style="medium">
        <color indexed="64"/>
      </bottom>
      <diagonal/>
    </border>
    <border>
      <left style="hair">
        <color auto="1"/>
      </left>
      <right style="hair">
        <color auto="1"/>
      </right>
      <top style="hair">
        <color auto="1"/>
      </top>
      <bottom style="thin">
        <color indexed="64"/>
      </bottom>
      <diagonal/>
    </border>
    <border>
      <left style="hair">
        <color auto="1"/>
      </left>
      <right/>
      <top/>
      <bottom style="thin">
        <color indexed="64"/>
      </bottom>
      <diagonal/>
    </border>
    <border>
      <left/>
      <right/>
      <top/>
      <bottom style="thin">
        <color indexed="64"/>
      </bottom>
      <diagonal/>
    </border>
    <border>
      <left style="hair">
        <color auto="1"/>
      </left>
      <right style="hair">
        <color auto="1"/>
      </right>
      <top/>
      <bottom/>
      <diagonal/>
    </border>
    <border>
      <left style="hair">
        <color auto="1"/>
      </left>
      <right style="medium">
        <color auto="1"/>
      </right>
      <top/>
      <bottom/>
      <diagonal/>
    </border>
    <border>
      <left style="hair">
        <color auto="1"/>
      </left>
      <right style="medium">
        <color auto="1"/>
      </right>
      <top/>
      <bottom style="medium">
        <color indexed="64"/>
      </bottom>
      <diagonal/>
    </border>
    <border>
      <left style="hair">
        <color auto="1"/>
      </left>
      <right style="medium">
        <color auto="1"/>
      </right>
      <top/>
      <bottom style="thin">
        <color indexed="64"/>
      </bottom>
      <diagonal/>
    </border>
    <border>
      <left style="hair">
        <color auto="1"/>
      </left>
      <right/>
      <top/>
      <bottom/>
      <diagonal/>
    </border>
    <border>
      <left style="thin">
        <color auto="1"/>
      </left>
      <right style="medium">
        <color auto="1"/>
      </right>
      <top style="thin">
        <color auto="1"/>
      </top>
      <bottom style="thin">
        <color auto="1"/>
      </bottom>
      <diagonal/>
    </border>
    <border>
      <left style="hair">
        <color auto="1"/>
      </left>
      <right/>
      <top/>
      <bottom style="hair">
        <color auto="1"/>
      </bottom>
      <diagonal/>
    </border>
    <border>
      <left style="hair">
        <color auto="1"/>
      </left>
      <right/>
      <top style="hair">
        <color auto="1"/>
      </top>
      <bottom style="thin">
        <color indexed="64"/>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style="thin">
        <color indexed="64"/>
      </bottom>
      <diagonal/>
    </border>
    <border>
      <left style="hair">
        <color auto="1"/>
      </left>
      <right style="medium">
        <color auto="1"/>
      </right>
      <top/>
      <bottom style="hair">
        <color auto="1"/>
      </bottom>
      <diagonal/>
    </border>
    <border>
      <left style="hair">
        <color auto="1"/>
      </left>
      <right style="hair">
        <color auto="1"/>
      </right>
      <top style="hair">
        <color auto="1"/>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s>
  <cellStyleXfs count="8">
    <xf numFmtId="0" fontId="0" fillId="0" borderId="0"/>
    <xf numFmtId="43" fontId="1" fillId="0" borderId="0" applyFont="0" applyFill="0" applyBorder="0" applyAlignment="0" applyProtection="0"/>
    <xf numFmtId="0" fontId="16" fillId="0" borderId="0"/>
    <xf numFmtId="0" fontId="18" fillId="0" borderId="0"/>
    <xf numFmtId="9" fontId="16" fillId="0" borderId="0" applyFont="0" applyFill="0" applyBorder="0" applyAlignment="0" applyProtection="0"/>
    <xf numFmtId="0" fontId="35" fillId="0" borderId="0"/>
    <xf numFmtId="0" fontId="37" fillId="0" borderId="0"/>
    <xf numFmtId="9" fontId="16" fillId="0" borderId="0" applyFont="0" applyFill="0" applyBorder="0" applyAlignment="0" applyProtection="0"/>
  </cellStyleXfs>
  <cellXfs count="344">
    <xf numFmtId="0" fontId="0" fillId="0" borderId="0" xfId="0"/>
    <xf numFmtId="165" fontId="0" fillId="0" borderId="0" xfId="1" applyNumberFormat="1" applyFont="1"/>
    <xf numFmtId="0" fontId="2" fillId="0" borderId="0" xfId="0" applyFont="1"/>
    <xf numFmtId="0" fontId="2" fillId="0" borderId="1" xfId="0" applyFont="1" applyBorder="1"/>
    <xf numFmtId="165" fontId="0" fillId="0" borderId="1" xfId="1" applyNumberFormat="1" applyFont="1" applyBorder="1"/>
    <xf numFmtId="0" fontId="0" fillId="0" borderId="1" xfId="0" applyBorder="1"/>
    <xf numFmtId="165" fontId="2" fillId="0" borderId="1" xfId="1" applyNumberFormat="1" applyFont="1" applyBorder="1"/>
    <xf numFmtId="14" fontId="0" fillId="0" borderId="0" xfId="0" applyNumberFormat="1" applyAlignment="1">
      <alignment horizontal="left"/>
    </xf>
    <xf numFmtId="165" fontId="2" fillId="0" borderId="1" xfId="1" applyNumberFormat="1" applyFont="1" applyBorder="1" applyAlignment="1">
      <alignment horizontal="right"/>
    </xf>
    <xf numFmtId="0" fontId="0" fillId="0" borderId="3" xfId="0" applyBorder="1"/>
    <xf numFmtId="165" fontId="0" fillId="0" borderId="3" xfId="1" applyNumberFormat="1" applyFont="1" applyBorder="1"/>
    <xf numFmtId="0" fontId="0" fillId="0" borderId="6" xfId="0" applyBorder="1"/>
    <xf numFmtId="165" fontId="0" fillId="0" borderId="6" xfId="1" applyNumberFormat="1" applyFont="1" applyBorder="1"/>
    <xf numFmtId="165" fontId="0" fillId="0" borderId="0" xfId="1" applyNumberFormat="1" applyFont="1" applyAlignment="1">
      <alignment horizontal="center"/>
    </xf>
    <xf numFmtId="165" fontId="0" fillId="0" borderId="1" xfId="1" applyNumberFormat="1" applyFont="1" applyBorder="1" applyAlignment="1">
      <alignment horizontal="center"/>
    </xf>
    <xf numFmtId="165" fontId="0" fillId="0" borderId="6" xfId="1" applyNumberFormat="1" applyFont="1" applyBorder="1" applyAlignment="1">
      <alignment horizontal="center"/>
    </xf>
    <xf numFmtId="165" fontId="0" fillId="0" borderId="3" xfId="1" applyNumberFormat="1" applyFont="1" applyBorder="1" applyAlignment="1">
      <alignment horizontal="center"/>
    </xf>
    <xf numFmtId="165" fontId="0" fillId="0" borderId="3" xfId="1" applyNumberFormat="1" applyFont="1" applyBorder="1" applyAlignment="1">
      <alignment vertical="center"/>
    </xf>
    <xf numFmtId="166" fontId="0" fillId="0" borderId="1" xfId="1" applyNumberFormat="1" applyFont="1" applyBorder="1" applyAlignment="1">
      <alignment vertical="center"/>
    </xf>
    <xf numFmtId="0" fontId="2" fillId="0" borderId="1" xfId="0" applyFont="1" applyBorder="1" applyAlignment="1">
      <alignment vertical="top"/>
    </xf>
    <xf numFmtId="165" fontId="2" fillId="0" borderId="1" xfId="1" applyNumberFormat="1" applyFont="1" applyBorder="1" applyAlignment="1">
      <alignment vertical="top"/>
    </xf>
    <xf numFmtId="165" fontId="2" fillId="0" borderId="1" xfId="1" applyNumberFormat="1" applyFont="1" applyBorder="1" applyAlignment="1">
      <alignment horizontal="center" vertical="top"/>
    </xf>
    <xf numFmtId="0" fontId="0" fillId="0" borderId="0" xfId="0" applyAlignment="1">
      <alignment vertical="top"/>
    </xf>
    <xf numFmtId="0" fontId="0" fillId="0" borderId="7" xfId="0" applyBorder="1"/>
    <xf numFmtId="166" fontId="0" fillId="0" borderId="3" xfId="1" applyNumberFormat="1" applyFont="1" applyBorder="1" applyAlignment="1">
      <alignment vertical="center"/>
    </xf>
    <xf numFmtId="0" fontId="0" fillId="0" borderId="8" xfId="0" applyBorder="1"/>
    <xf numFmtId="165" fontId="0" fillId="0" borderId="8" xfId="1" applyNumberFormat="1" applyFont="1" applyBorder="1"/>
    <xf numFmtId="166" fontId="0" fillId="0" borderId="8" xfId="1" applyNumberFormat="1" applyFont="1" applyBorder="1" applyAlignment="1">
      <alignment vertical="center"/>
    </xf>
    <xf numFmtId="0" fontId="3" fillId="0" borderId="8" xfId="0" applyFont="1" applyBorder="1"/>
    <xf numFmtId="165" fontId="4" fillId="0" borderId="8" xfId="1" applyNumberFormat="1" applyFont="1" applyBorder="1"/>
    <xf numFmtId="166" fontId="4" fillId="0" borderId="8" xfId="1" applyNumberFormat="1" applyFont="1" applyBorder="1" applyAlignment="1">
      <alignment vertical="center"/>
    </xf>
    <xf numFmtId="165" fontId="4" fillId="0" borderId="8" xfId="1" applyNumberFormat="1" applyFont="1" applyBorder="1" applyAlignment="1">
      <alignment vertical="center"/>
    </xf>
    <xf numFmtId="166" fontId="0" fillId="0" borderId="1" xfId="1" applyNumberFormat="1" applyFont="1" applyFill="1" applyBorder="1" applyAlignment="1">
      <alignment vertical="center"/>
    </xf>
    <xf numFmtId="0" fontId="0" fillId="0" borderId="0" xfId="0" applyAlignment="1">
      <alignment horizontal="center" vertical="top" wrapText="1"/>
    </xf>
    <xf numFmtId="0" fontId="0" fillId="0" borderId="10" xfId="0" applyBorder="1"/>
    <xf numFmtId="0" fontId="0" fillId="0" borderId="11" xfId="0" applyBorder="1"/>
    <xf numFmtId="165" fontId="0" fillId="0" borderId="11" xfId="1" applyNumberFormat="1" applyFont="1" applyBorder="1"/>
    <xf numFmtId="166" fontId="0" fillId="0" borderId="11" xfId="1" applyNumberFormat="1" applyFont="1" applyBorder="1" applyAlignment="1">
      <alignment vertical="center"/>
    </xf>
    <xf numFmtId="0" fontId="2" fillId="0" borderId="11" xfId="0" applyFont="1" applyBorder="1"/>
    <xf numFmtId="165" fontId="0" fillId="0" borderId="11" xfId="1" applyNumberFormat="1" applyFont="1" applyFill="1" applyBorder="1"/>
    <xf numFmtId="165" fontId="2" fillId="0" borderId="11" xfId="1" applyNumberFormat="1" applyFont="1" applyFill="1" applyBorder="1"/>
    <xf numFmtId="166" fontId="0" fillId="0" borderId="11" xfId="1" applyNumberFormat="1" applyFont="1" applyFill="1" applyBorder="1" applyAlignment="1">
      <alignment vertical="center"/>
    </xf>
    <xf numFmtId="0" fontId="0" fillId="0" borderId="0" xfId="0" applyAlignment="1">
      <alignment horizontal="center"/>
    </xf>
    <xf numFmtId="0" fontId="0" fillId="0" borderId="10" xfId="0" applyBorder="1" applyAlignment="1">
      <alignment horizontal="center"/>
    </xf>
    <xf numFmtId="166" fontId="5" fillId="2" borderId="1" xfId="1" applyNumberFormat="1" applyFont="1" applyFill="1" applyBorder="1" applyAlignment="1">
      <alignment vertical="center"/>
    </xf>
    <xf numFmtId="165" fontId="0" fillId="2" borderId="3" xfId="1" applyNumberFormat="1" applyFont="1" applyFill="1" applyBorder="1" applyAlignment="1">
      <alignment vertical="center"/>
    </xf>
    <xf numFmtId="0" fontId="2" fillId="2" borderId="3" xfId="0" applyFont="1" applyFill="1" applyBorder="1"/>
    <xf numFmtId="165" fontId="2" fillId="2" borderId="3" xfId="1" applyNumberFormat="1" applyFont="1" applyFill="1" applyBorder="1"/>
    <xf numFmtId="165" fontId="0" fillId="2" borderId="3" xfId="1" applyNumberFormat="1" applyFont="1" applyFill="1" applyBorder="1"/>
    <xf numFmtId="0" fontId="0" fillId="0" borderId="13" xfId="0" applyBorder="1"/>
    <xf numFmtId="165" fontId="0" fillId="0" borderId="8" xfId="1" applyNumberFormat="1" applyFont="1" applyBorder="1" applyAlignment="1">
      <alignment vertical="center"/>
    </xf>
    <xf numFmtId="165" fontId="2" fillId="0" borderId="0" xfId="1" applyNumberFormat="1" applyFont="1" applyFill="1" applyBorder="1" applyAlignment="1">
      <alignment vertical="top" wrapText="1"/>
    </xf>
    <xf numFmtId="0" fontId="0" fillId="0" borderId="5" xfId="0" applyBorder="1"/>
    <xf numFmtId="0" fontId="0" fillId="0" borderId="15" xfId="0" applyBorder="1"/>
    <xf numFmtId="0" fontId="6" fillId="2" borderId="15" xfId="0" applyFont="1" applyFill="1" applyBorder="1" applyAlignment="1">
      <alignment horizontal="center"/>
    </xf>
    <xf numFmtId="0" fontId="6" fillId="0" borderId="15" xfId="0" applyFont="1" applyBorder="1"/>
    <xf numFmtId="0" fontId="6" fillId="0" borderId="9" xfId="0" applyFont="1" applyBorder="1"/>
    <xf numFmtId="0" fontId="6" fillId="0" borderId="15" xfId="0" applyFont="1" applyBorder="1" applyAlignment="1">
      <alignment horizontal="center"/>
    </xf>
    <xf numFmtId="0" fontId="6" fillId="0" borderId="9" xfId="0" applyFont="1" applyBorder="1" applyAlignment="1">
      <alignment horizontal="center"/>
    </xf>
    <xf numFmtId="0" fontId="2" fillId="0" borderId="9" xfId="0" applyFont="1" applyBorder="1"/>
    <xf numFmtId="165" fontId="0" fillId="0" borderId="12" xfId="1" applyNumberFormat="1" applyFont="1" applyBorder="1" applyAlignment="1">
      <alignment horizontal="center"/>
    </xf>
    <xf numFmtId="165" fontId="0" fillId="0" borderId="0" xfId="1" applyNumberFormat="1" applyFont="1" applyFill="1" applyBorder="1" applyAlignment="1">
      <alignment horizontal="center"/>
    </xf>
    <xf numFmtId="165" fontId="6" fillId="0" borderId="0" xfId="1" applyNumberFormat="1" applyFont="1" applyFill="1" applyBorder="1" applyAlignment="1">
      <alignment horizontal="center"/>
    </xf>
    <xf numFmtId="165" fontId="6" fillId="0" borderId="10" xfId="1" applyNumberFormat="1" applyFont="1" applyFill="1" applyBorder="1" applyAlignment="1">
      <alignment horizontal="center"/>
    </xf>
    <xf numFmtId="165" fontId="2" fillId="0" borderId="10" xfId="1" applyNumberFormat="1" applyFont="1" applyFill="1" applyBorder="1" applyAlignment="1">
      <alignment horizontal="center"/>
    </xf>
    <xf numFmtId="0" fontId="7" fillId="0" borderId="12" xfId="0" applyFont="1" applyBorder="1"/>
    <xf numFmtId="165" fontId="0" fillId="0" borderId="11" xfId="1" applyNumberFormat="1" applyFont="1" applyBorder="1" applyAlignment="1">
      <alignment horizontal="center"/>
    </xf>
    <xf numFmtId="165" fontId="0" fillId="3" borderId="1" xfId="1" applyNumberFormat="1" applyFont="1" applyFill="1" applyBorder="1"/>
    <xf numFmtId="165" fontId="0" fillId="3" borderId="1" xfId="1" applyNumberFormat="1" applyFont="1" applyFill="1" applyBorder="1" applyAlignment="1">
      <alignment horizontal="center"/>
    </xf>
    <xf numFmtId="0" fontId="0" fillId="3" borderId="1" xfId="0" applyFill="1" applyBorder="1"/>
    <xf numFmtId="0" fontId="2" fillId="3" borderId="8" xfId="0" applyFont="1" applyFill="1" applyBorder="1" applyAlignment="1">
      <alignment horizontal="center"/>
    </xf>
    <xf numFmtId="0" fontId="2" fillId="3" borderId="8" xfId="1" applyNumberFormat="1" applyFont="1" applyFill="1" applyBorder="1" applyAlignment="1">
      <alignment horizontal="center"/>
    </xf>
    <xf numFmtId="0" fontId="1" fillId="3" borderId="3" xfId="1" applyNumberFormat="1" applyFont="1" applyFill="1" applyBorder="1" applyAlignment="1">
      <alignment horizontal="center"/>
    </xf>
    <xf numFmtId="0" fontId="0" fillId="3" borderId="3" xfId="1" applyNumberFormat="1" applyFont="1" applyFill="1" applyBorder="1" applyAlignment="1">
      <alignment horizontal="center"/>
    </xf>
    <xf numFmtId="165" fontId="1" fillId="3" borderId="1" xfId="1" applyNumberFormat="1" applyFont="1" applyFill="1" applyBorder="1" applyAlignment="1">
      <alignment horizontal="center"/>
    </xf>
    <xf numFmtId="0" fontId="1" fillId="3" borderId="1" xfId="1" applyNumberFormat="1" applyFont="1" applyFill="1" applyBorder="1" applyAlignment="1">
      <alignment horizontal="center"/>
    </xf>
    <xf numFmtId="0" fontId="0" fillId="0" borderId="17" xfId="0" applyBorder="1"/>
    <xf numFmtId="0" fontId="2" fillId="3" borderId="2" xfId="0" applyFont="1" applyFill="1" applyBorder="1"/>
    <xf numFmtId="0" fontId="0" fillId="3" borderId="2" xfId="0" applyFill="1" applyBorder="1"/>
    <xf numFmtId="0" fontId="2" fillId="3" borderId="18" xfId="0" applyFont="1" applyFill="1" applyBorder="1" applyAlignment="1">
      <alignment horizontal="center"/>
    </xf>
    <xf numFmtId="0" fontId="0" fillId="3" borderId="17" xfId="0" applyFill="1" applyBorder="1" applyAlignment="1">
      <alignment horizontal="center"/>
    </xf>
    <xf numFmtId="0" fontId="0" fillId="3" borderId="2" xfId="0" applyFill="1" applyBorder="1" applyAlignment="1">
      <alignment horizontal="center"/>
    </xf>
    <xf numFmtId="0" fontId="0" fillId="0" borderId="2" xfId="0" applyBorder="1"/>
    <xf numFmtId="165" fontId="2" fillId="0" borderId="11" xfId="1" applyNumberFormat="1" applyFont="1" applyBorder="1"/>
    <xf numFmtId="165" fontId="2" fillId="0" borderId="11" xfId="1" applyNumberFormat="1" applyFont="1" applyBorder="1" applyAlignment="1">
      <alignment horizontal="right"/>
    </xf>
    <xf numFmtId="0" fontId="0" fillId="3" borderId="3" xfId="0" applyFill="1" applyBorder="1" applyAlignment="1">
      <alignment horizontal="center"/>
    </xf>
    <xf numFmtId="0" fontId="7" fillId="0" borderId="19" xfId="0" applyFont="1" applyBorder="1"/>
    <xf numFmtId="0" fontId="7" fillId="3" borderId="19" xfId="0" applyFont="1" applyFill="1" applyBorder="1"/>
    <xf numFmtId="0" fontId="0" fillId="3" borderId="19" xfId="0" applyFill="1" applyBorder="1"/>
    <xf numFmtId="0" fontId="2" fillId="3" borderId="20" xfId="0" applyFont="1" applyFill="1" applyBorder="1" applyAlignment="1">
      <alignment horizontal="center"/>
    </xf>
    <xf numFmtId="0" fontId="8" fillId="3" borderId="8" xfId="1" applyNumberFormat="1" applyFont="1" applyFill="1" applyBorder="1" applyAlignment="1">
      <alignment horizontal="center"/>
    </xf>
    <xf numFmtId="165" fontId="2" fillId="0" borderId="12" xfId="1" applyNumberFormat="1" applyFont="1" applyFill="1" applyBorder="1" applyAlignment="1">
      <alignment horizontal="center" vertical="top" wrapText="1"/>
    </xf>
    <xf numFmtId="165" fontId="2" fillId="0" borderId="15" xfId="1" applyNumberFormat="1" applyFont="1" applyFill="1" applyBorder="1" applyAlignment="1">
      <alignment horizontal="center" vertical="top"/>
    </xf>
    <xf numFmtId="165" fontId="2" fillId="0" borderId="1" xfId="1" applyNumberFormat="1" applyFont="1" applyBorder="1" applyAlignment="1">
      <alignment horizontal="center" vertical="top" wrapText="1"/>
    </xf>
    <xf numFmtId="165" fontId="9" fillId="2" borderId="12" xfId="1" applyNumberFormat="1" applyFont="1" applyFill="1" applyBorder="1" applyAlignment="1">
      <alignment horizontal="center"/>
    </xf>
    <xf numFmtId="165" fontId="9" fillId="0" borderId="12" xfId="1" applyNumberFormat="1" applyFont="1" applyBorder="1" applyAlignment="1">
      <alignment horizontal="center"/>
    </xf>
    <xf numFmtId="165" fontId="9" fillId="0" borderId="14" xfId="1" applyNumberFormat="1" applyFont="1" applyBorder="1" applyAlignment="1">
      <alignment horizontal="center"/>
    </xf>
    <xf numFmtId="0" fontId="10" fillId="0" borderId="12" xfId="0" applyFont="1" applyBorder="1"/>
    <xf numFmtId="165" fontId="9" fillId="5" borderId="16" xfId="0" applyNumberFormat="1" applyFont="1" applyFill="1" applyBorder="1"/>
    <xf numFmtId="165" fontId="1" fillId="0" borderId="0" xfId="1" applyNumberFormat="1" applyFont="1"/>
    <xf numFmtId="165" fontId="1" fillId="0" borderId="0" xfId="1" applyNumberFormat="1" applyFont="1" applyAlignment="1">
      <alignment horizontal="center"/>
    </xf>
    <xf numFmtId="9" fontId="0" fillId="0" borderId="1" xfId="0" applyNumberFormat="1" applyBorder="1"/>
    <xf numFmtId="164" fontId="0" fillId="0" borderId="1" xfId="0" applyNumberFormat="1" applyBorder="1"/>
    <xf numFmtId="166" fontId="5" fillId="0" borderId="11" xfId="1" applyNumberFormat="1" applyFont="1" applyFill="1" applyBorder="1" applyAlignment="1">
      <alignment vertical="center"/>
    </xf>
    <xf numFmtId="166" fontId="0" fillId="0" borderId="3" xfId="1" applyNumberFormat="1" applyFont="1" applyFill="1" applyBorder="1" applyAlignment="1">
      <alignment vertical="center"/>
    </xf>
    <xf numFmtId="165" fontId="9" fillId="0" borderId="12" xfId="1" applyNumberFormat="1" applyFont="1" applyFill="1" applyBorder="1" applyAlignment="1">
      <alignment horizontal="center"/>
    </xf>
    <xf numFmtId="165" fontId="1" fillId="0" borderId="11" xfId="1" applyNumberFormat="1" applyFont="1" applyFill="1" applyBorder="1"/>
    <xf numFmtId="9" fontId="0" fillId="0" borderId="3" xfId="0" applyNumberFormat="1" applyBorder="1"/>
    <xf numFmtId="164" fontId="0" fillId="0" borderId="3" xfId="0" applyNumberFormat="1" applyBorder="1"/>
    <xf numFmtId="165" fontId="0" fillId="0" borderId="8" xfId="1" applyNumberFormat="1" applyFont="1" applyBorder="1" applyAlignment="1">
      <alignment horizontal="center"/>
    </xf>
    <xf numFmtId="9" fontId="0" fillId="0" borderId="8" xfId="0" applyNumberFormat="1" applyBorder="1"/>
    <xf numFmtId="164" fontId="0" fillId="0" borderId="8" xfId="0" applyNumberFormat="1" applyBorder="1"/>
    <xf numFmtId="164" fontId="2" fillId="0" borderId="0" xfId="0" applyNumberFormat="1" applyFont="1"/>
    <xf numFmtId="164" fontId="2" fillId="4" borderId="21" xfId="0" applyNumberFormat="1" applyFont="1" applyFill="1" applyBorder="1" applyAlignment="1">
      <alignment horizontal="center"/>
    </xf>
    <xf numFmtId="164" fontId="2" fillId="3" borderId="21" xfId="0" applyNumberFormat="1" applyFont="1" applyFill="1" applyBorder="1" applyAlignment="1">
      <alignment horizontal="center"/>
    </xf>
    <xf numFmtId="164" fontId="2" fillId="4" borderId="1" xfId="0" applyNumberFormat="1" applyFont="1" applyFill="1" applyBorder="1"/>
    <xf numFmtId="9" fontId="2" fillId="0" borderId="1" xfId="0" applyNumberFormat="1" applyFont="1" applyBorder="1"/>
    <xf numFmtId="165" fontId="1" fillId="0" borderId="1" xfId="1" applyNumberFormat="1" applyFont="1" applyBorder="1"/>
    <xf numFmtId="166" fontId="5" fillId="2" borderId="3" xfId="1" applyNumberFormat="1" applyFont="1" applyFill="1" applyBorder="1" applyAlignment="1">
      <alignment vertical="center"/>
    </xf>
    <xf numFmtId="166" fontId="0" fillId="2" borderId="3" xfId="1" applyNumberFormat="1" applyFont="1" applyFill="1" applyBorder="1" applyAlignment="1">
      <alignment vertical="center"/>
    </xf>
    <xf numFmtId="165" fontId="2" fillId="3" borderId="18" xfId="0" applyNumberFormat="1" applyFont="1" applyFill="1" applyBorder="1" applyAlignment="1">
      <alignment horizontal="center"/>
    </xf>
    <xf numFmtId="0" fontId="0" fillId="0" borderId="0" xfId="0" applyAlignment="1">
      <alignment horizontal="left"/>
    </xf>
    <xf numFmtId="0" fontId="2" fillId="2" borderId="11" xfId="0" applyFont="1" applyFill="1" applyBorder="1"/>
    <xf numFmtId="165" fontId="2" fillId="2" borderId="11" xfId="1" applyNumberFormat="1" applyFont="1" applyFill="1" applyBorder="1"/>
    <xf numFmtId="166" fontId="5" fillId="2" borderId="22" xfId="1" applyNumberFormat="1" applyFont="1" applyFill="1" applyBorder="1" applyAlignment="1">
      <alignment vertical="center"/>
    </xf>
    <xf numFmtId="165" fontId="0" fillId="2" borderId="11" xfId="1" applyNumberFormat="1" applyFont="1" applyFill="1" applyBorder="1" applyAlignment="1">
      <alignment vertical="center"/>
    </xf>
    <xf numFmtId="0" fontId="0" fillId="0" borderId="4" xfId="0" applyBorder="1"/>
    <xf numFmtId="165" fontId="0" fillId="0" borderId="4" xfId="1" applyNumberFormat="1" applyFont="1" applyBorder="1"/>
    <xf numFmtId="165" fontId="2" fillId="0" borderId="4" xfId="1" applyNumberFormat="1" applyFont="1" applyBorder="1"/>
    <xf numFmtId="166" fontId="0" fillId="0" borderId="4" xfId="1" applyNumberFormat="1" applyFont="1" applyFill="1" applyBorder="1" applyAlignment="1">
      <alignment vertical="center"/>
    </xf>
    <xf numFmtId="166" fontId="0" fillId="0" borderId="4" xfId="1" applyNumberFormat="1" applyFont="1" applyBorder="1" applyAlignment="1">
      <alignment vertical="center"/>
    </xf>
    <xf numFmtId="0" fontId="6" fillId="0" borderId="4" xfId="0" applyFont="1" applyBorder="1"/>
    <xf numFmtId="165" fontId="9" fillId="0" borderId="4" xfId="1" applyNumberFormat="1" applyFont="1" applyBorder="1" applyAlignment="1">
      <alignment horizontal="center"/>
    </xf>
    <xf numFmtId="0" fontId="2" fillId="2" borderId="4" xfId="0" applyFont="1" applyFill="1" applyBorder="1"/>
    <xf numFmtId="165" fontId="2" fillId="2" borderId="4" xfId="1" applyNumberFormat="1" applyFont="1" applyFill="1" applyBorder="1"/>
    <xf numFmtId="166" fontId="5" fillId="2" borderId="4" xfId="1" applyNumberFormat="1" applyFont="1" applyFill="1" applyBorder="1" applyAlignment="1">
      <alignment vertical="center"/>
    </xf>
    <xf numFmtId="165" fontId="0" fillId="2" borderId="4" xfId="1" applyNumberFormat="1" applyFont="1" applyFill="1" applyBorder="1" applyAlignment="1">
      <alignment vertical="center"/>
    </xf>
    <xf numFmtId="165" fontId="9" fillId="2" borderId="4" xfId="1" applyNumberFormat="1" applyFont="1" applyFill="1" applyBorder="1" applyAlignment="1">
      <alignment horizontal="center"/>
    </xf>
    <xf numFmtId="0" fontId="2" fillId="0" borderId="4" xfId="0" applyFont="1" applyBorder="1"/>
    <xf numFmtId="165" fontId="0" fillId="0" borderId="4" xfId="1" applyNumberFormat="1" applyFont="1" applyFill="1" applyBorder="1"/>
    <xf numFmtId="165" fontId="2" fillId="0" borderId="4" xfId="1" applyNumberFormat="1" applyFont="1" applyFill="1" applyBorder="1"/>
    <xf numFmtId="0" fontId="6" fillId="0" borderId="4" xfId="0" applyFont="1" applyBorder="1" applyAlignment="1">
      <alignment horizontal="center"/>
    </xf>
    <xf numFmtId="165" fontId="0" fillId="0" borderId="4" xfId="1" applyNumberFormat="1" applyFont="1" applyBorder="1" applyAlignment="1">
      <alignment horizontal="center"/>
    </xf>
    <xf numFmtId="165" fontId="2" fillId="0" borderId="4" xfId="1" applyNumberFormat="1" applyFont="1" applyBorder="1" applyAlignment="1">
      <alignment horizontal="right"/>
    </xf>
    <xf numFmtId="165" fontId="1" fillId="0" borderId="4" xfId="1" applyNumberFormat="1" applyFont="1" applyFill="1" applyBorder="1"/>
    <xf numFmtId="0" fontId="3" fillId="0" borderId="4" xfId="0" applyFont="1" applyBorder="1"/>
    <xf numFmtId="165" fontId="4" fillId="0" borderId="4" xfId="1" applyNumberFormat="1" applyFont="1" applyBorder="1"/>
    <xf numFmtId="166" fontId="4" fillId="0" borderId="4" xfId="1" applyNumberFormat="1" applyFont="1" applyBorder="1" applyAlignment="1">
      <alignment vertical="center"/>
    </xf>
    <xf numFmtId="0" fontId="11" fillId="0" borderId="0" xfId="0" applyFont="1" applyAlignment="1">
      <alignment vertical="center"/>
    </xf>
    <xf numFmtId="0" fontId="12" fillId="0" borderId="0" xfId="0" applyFont="1"/>
    <xf numFmtId="165" fontId="13" fillId="0" borderId="0" xfId="1" applyNumberFormat="1" applyFont="1"/>
    <xf numFmtId="165" fontId="13" fillId="0" borderId="0" xfId="1" applyNumberFormat="1" applyFont="1" applyAlignment="1">
      <alignment horizontal="center"/>
    </xf>
    <xf numFmtId="0" fontId="13" fillId="0" borderId="0" xfId="0" applyFont="1"/>
    <xf numFmtId="0" fontId="14" fillId="6" borderId="1" xfId="0" applyFont="1" applyFill="1" applyBorder="1" applyAlignment="1">
      <alignment vertical="center"/>
    </xf>
    <xf numFmtId="165" fontId="14" fillId="6" borderId="1" xfId="1" applyNumberFormat="1" applyFont="1" applyFill="1" applyBorder="1" applyAlignment="1">
      <alignment vertical="center"/>
    </xf>
    <xf numFmtId="165" fontId="14" fillId="6" borderId="1" xfId="1" applyNumberFormat="1" applyFont="1" applyFill="1" applyBorder="1" applyAlignment="1">
      <alignment horizontal="center" vertical="center" wrapText="1"/>
    </xf>
    <xf numFmtId="165" fontId="14" fillId="6" borderId="1" xfId="1" applyNumberFormat="1" applyFont="1" applyFill="1" applyBorder="1" applyAlignment="1">
      <alignment horizontal="center" vertical="center"/>
    </xf>
    <xf numFmtId="165" fontId="14" fillId="6" borderId="12" xfId="1" applyNumberFormat="1" applyFont="1" applyFill="1" applyBorder="1" applyAlignment="1">
      <alignment horizontal="center" vertical="center" wrapText="1"/>
    </xf>
    <xf numFmtId="165" fontId="14" fillId="6" borderId="0" xfId="1" applyNumberFormat="1" applyFont="1" applyFill="1" applyBorder="1" applyAlignment="1">
      <alignment vertical="center" wrapText="1"/>
    </xf>
    <xf numFmtId="0" fontId="15" fillId="6" borderId="0" xfId="0" applyFont="1" applyFill="1" applyAlignment="1">
      <alignment horizontal="center" vertical="center" wrapText="1"/>
    </xf>
    <xf numFmtId="0" fontId="0" fillId="6" borderId="0" xfId="0" applyFill="1" applyAlignment="1">
      <alignment vertical="top"/>
    </xf>
    <xf numFmtId="165" fontId="14" fillId="6" borderId="15" xfId="1" applyNumberFormat="1" applyFont="1" applyFill="1" applyBorder="1" applyAlignment="1">
      <alignment horizontal="center" vertical="center" wrapText="1"/>
    </xf>
    <xf numFmtId="0" fontId="0" fillId="6" borderId="10" xfId="0" applyFill="1" applyBorder="1" applyAlignment="1">
      <alignment horizontal="center"/>
    </xf>
    <xf numFmtId="0" fontId="0" fillId="6" borderId="10" xfId="0" applyFill="1" applyBorder="1"/>
    <xf numFmtId="165" fontId="0" fillId="3" borderId="18" xfId="0" applyNumberFormat="1" applyFill="1" applyBorder="1" applyAlignment="1">
      <alignment horizontal="center"/>
    </xf>
    <xf numFmtId="165" fontId="0" fillId="3" borderId="2" xfId="0" applyNumberFormat="1" applyFill="1" applyBorder="1" applyAlignment="1">
      <alignment horizontal="center"/>
    </xf>
    <xf numFmtId="0" fontId="6" fillId="0" borderId="0" xfId="0" applyFont="1"/>
    <xf numFmtId="0" fontId="0" fillId="0" borderId="23" xfId="0" applyBorder="1"/>
    <xf numFmtId="165" fontId="0" fillId="0" borderId="23" xfId="1" applyNumberFormat="1" applyFont="1" applyBorder="1"/>
    <xf numFmtId="166" fontId="0" fillId="0" borderId="23" xfId="1" applyNumberFormat="1" applyFont="1" applyBorder="1" applyAlignment="1">
      <alignment vertical="center"/>
    </xf>
    <xf numFmtId="0" fontId="6" fillId="0" borderId="23" xfId="0" applyFont="1" applyBorder="1"/>
    <xf numFmtId="165" fontId="9" fillId="0" borderId="23" xfId="1" applyNumberFormat="1" applyFont="1" applyBorder="1" applyAlignment="1">
      <alignment horizontal="center"/>
    </xf>
    <xf numFmtId="0" fontId="2" fillId="2" borderId="24" xfId="0" applyFont="1" applyFill="1" applyBorder="1"/>
    <xf numFmtId="165" fontId="2" fillId="2" borderId="24" xfId="1" applyNumberFormat="1" applyFont="1" applyFill="1" applyBorder="1"/>
    <xf numFmtId="166" fontId="5" fillId="2" borderId="24" xfId="1" applyNumberFormat="1" applyFont="1" applyFill="1" applyBorder="1" applyAlignment="1">
      <alignment vertical="center"/>
    </xf>
    <xf numFmtId="165" fontId="0" fillId="2" borderId="24" xfId="1" applyNumberFormat="1" applyFont="1" applyFill="1" applyBorder="1" applyAlignment="1">
      <alignment vertical="center"/>
    </xf>
    <xf numFmtId="165" fontId="9" fillId="2" borderId="24" xfId="1" applyNumberFormat="1" applyFont="1" applyFill="1" applyBorder="1" applyAlignment="1">
      <alignment horizontal="center"/>
    </xf>
    <xf numFmtId="165" fontId="0" fillId="0" borderId="0" xfId="1" applyNumberFormat="1" applyFont="1" applyFill="1" applyBorder="1"/>
    <xf numFmtId="166" fontId="0" fillId="0" borderId="0" xfId="1" applyNumberFormat="1" applyFont="1" applyFill="1" applyBorder="1" applyAlignment="1">
      <alignment vertical="center"/>
    </xf>
    <xf numFmtId="165" fontId="9" fillId="0" borderId="0" xfId="1" applyNumberFormat="1" applyFont="1" applyFill="1" applyBorder="1" applyAlignment="1">
      <alignment horizontal="center"/>
    </xf>
    <xf numFmtId="0" fontId="0" fillId="3" borderId="1" xfId="0" applyFill="1" applyBorder="1" applyAlignment="1">
      <alignment horizontal="center"/>
    </xf>
    <xf numFmtId="165" fontId="0" fillId="7" borderId="2" xfId="0" applyNumberFormat="1" applyFill="1" applyBorder="1" applyAlignment="1">
      <alignment horizontal="center"/>
    </xf>
    <xf numFmtId="165" fontId="1" fillId="7" borderId="1" xfId="1" applyNumberFormat="1" applyFont="1" applyFill="1" applyBorder="1" applyAlignment="1">
      <alignment horizontal="center"/>
    </xf>
    <xf numFmtId="0" fontId="1" fillId="7" borderId="1" xfId="1" applyNumberFormat="1" applyFont="1" applyFill="1" applyBorder="1" applyAlignment="1">
      <alignment horizontal="center"/>
    </xf>
    <xf numFmtId="165" fontId="0" fillId="7" borderId="1" xfId="1" applyNumberFormat="1" applyFont="1" applyFill="1" applyBorder="1" applyAlignment="1">
      <alignment horizontal="center"/>
    </xf>
    <xf numFmtId="165" fontId="0" fillId="7" borderId="1" xfId="1" applyNumberFormat="1" applyFont="1" applyFill="1" applyBorder="1"/>
    <xf numFmtId="0" fontId="0" fillId="7" borderId="1" xfId="0" applyFill="1" applyBorder="1" applyAlignment="1">
      <alignment horizontal="center"/>
    </xf>
    <xf numFmtId="0" fontId="17" fillId="0" borderId="0" xfId="2" applyFont="1"/>
    <xf numFmtId="0" fontId="18" fillId="0" borderId="0" xfId="3"/>
    <xf numFmtId="167" fontId="17" fillId="0" borderId="0" xfId="2" applyNumberFormat="1" applyFont="1" applyAlignment="1">
      <alignment vertical="center"/>
    </xf>
    <xf numFmtId="167" fontId="17" fillId="0" borderId="25" xfId="2" applyNumberFormat="1" applyFont="1" applyBorder="1" applyAlignment="1">
      <alignment vertical="center"/>
    </xf>
    <xf numFmtId="0" fontId="19" fillId="0" borderId="0" xfId="2" applyFont="1"/>
    <xf numFmtId="0" fontId="20" fillId="0" borderId="0" xfId="2" applyFont="1"/>
    <xf numFmtId="2" fontId="21" fillId="0" borderId="0" xfId="2" applyNumberFormat="1" applyFont="1"/>
    <xf numFmtId="0" fontId="22" fillId="0" borderId="0" xfId="2" applyFont="1"/>
    <xf numFmtId="9" fontId="23" fillId="0" borderId="0" xfId="4" applyFont="1" applyFill="1"/>
    <xf numFmtId="167" fontId="25" fillId="9" borderId="0" xfId="2" applyNumberFormat="1" applyFont="1" applyFill="1" applyAlignment="1">
      <alignment vertical="center"/>
    </xf>
    <xf numFmtId="167" fontId="22" fillId="0" borderId="0" xfId="2" applyNumberFormat="1" applyFont="1" applyAlignment="1">
      <alignment vertical="center"/>
    </xf>
    <xf numFmtId="2" fontId="27" fillId="9" borderId="0" xfId="2" applyNumberFormat="1" applyFont="1" applyFill="1" applyAlignment="1">
      <alignment vertical="center"/>
    </xf>
    <xf numFmtId="167" fontId="30" fillId="11" borderId="27" xfId="2" applyNumberFormat="1" applyFont="1" applyFill="1" applyBorder="1" applyAlignment="1">
      <alignment horizontal="center"/>
    </xf>
    <xf numFmtId="167" fontId="17" fillId="13" borderId="0" xfId="2" quotePrefix="1" applyNumberFormat="1" applyFont="1" applyFill="1" applyAlignment="1">
      <alignment vertical="center"/>
    </xf>
    <xf numFmtId="167" fontId="17" fillId="13" borderId="32" xfId="2" quotePrefix="1" applyNumberFormat="1" applyFont="1" applyFill="1" applyBorder="1" applyAlignment="1">
      <alignment vertical="center"/>
    </xf>
    <xf numFmtId="10" fontId="33" fillId="0" borderId="0" xfId="2" applyNumberFormat="1" applyFont="1"/>
    <xf numFmtId="167" fontId="17" fillId="0" borderId="0" xfId="2" applyNumberFormat="1" applyFont="1"/>
    <xf numFmtId="164" fontId="24" fillId="10" borderId="26" xfId="2" applyNumberFormat="1" applyFont="1" applyFill="1" applyBorder="1" applyAlignment="1">
      <alignment horizontal="center" vertical="center"/>
    </xf>
    <xf numFmtId="10" fontId="32" fillId="12" borderId="27" xfId="2" applyNumberFormat="1" applyFont="1" applyFill="1" applyBorder="1" applyAlignment="1" applyProtection="1">
      <alignment horizontal="center" vertical="center"/>
      <protection locked="0"/>
    </xf>
    <xf numFmtId="164" fontId="32" fillId="12" borderId="31" xfId="2" applyNumberFormat="1" applyFont="1" applyFill="1" applyBorder="1" applyAlignment="1" applyProtection="1">
      <alignment horizontal="center" vertical="center"/>
      <protection locked="0"/>
    </xf>
    <xf numFmtId="10" fontId="28" fillId="14" borderId="0" xfId="2" applyNumberFormat="1" applyFont="1" applyFill="1" applyAlignment="1">
      <alignment horizontal="center" vertical="center"/>
    </xf>
    <xf numFmtId="0" fontId="34" fillId="0" borderId="0" xfId="2" applyFont="1" applyAlignment="1">
      <alignment horizontal="center"/>
    </xf>
    <xf numFmtId="167" fontId="22" fillId="13" borderId="37" xfId="2" applyNumberFormat="1" applyFont="1" applyFill="1" applyBorder="1" applyAlignment="1">
      <alignment vertical="center" wrapText="1"/>
    </xf>
    <xf numFmtId="167" fontId="22" fillId="13" borderId="38" xfId="2" applyNumberFormat="1" applyFont="1" applyFill="1" applyBorder="1" applyAlignment="1">
      <alignment vertical="center" wrapText="1"/>
    </xf>
    <xf numFmtId="0" fontId="17" fillId="0" borderId="0" xfId="2" applyFont="1" applyAlignment="1">
      <alignment horizontal="center"/>
    </xf>
    <xf numFmtId="167" fontId="25" fillId="11" borderId="33" xfId="2" applyNumberFormat="1" applyFont="1" applyFill="1" applyBorder="1" applyAlignment="1">
      <alignment vertical="center" wrapText="1"/>
    </xf>
    <xf numFmtId="164" fontId="33" fillId="0" borderId="0" xfId="4" applyNumberFormat="1" applyFont="1" applyFill="1" applyBorder="1" applyAlignment="1"/>
    <xf numFmtId="0" fontId="17" fillId="0" borderId="0" xfId="2" applyFont="1" applyAlignment="1">
      <alignment vertical="center"/>
    </xf>
    <xf numFmtId="164" fontId="33" fillId="10" borderId="0" xfId="4" applyNumberFormat="1" applyFont="1" applyFill="1" applyBorder="1" applyAlignment="1">
      <alignment vertical="center" wrapText="1"/>
    </xf>
    <xf numFmtId="167" fontId="36" fillId="13" borderId="0" xfId="2" applyNumberFormat="1" applyFont="1" applyFill="1" applyAlignment="1">
      <alignment vertical="center"/>
    </xf>
    <xf numFmtId="164" fontId="33" fillId="0" borderId="0" xfId="4" applyNumberFormat="1" applyFont="1" applyFill="1" applyBorder="1" applyAlignment="1">
      <alignment wrapText="1"/>
    </xf>
    <xf numFmtId="164" fontId="33" fillId="10" borderId="0" xfId="4" applyNumberFormat="1" applyFont="1" applyFill="1" applyBorder="1" applyAlignment="1">
      <alignment wrapText="1"/>
    </xf>
    <xf numFmtId="167" fontId="36" fillId="13" borderId="0" xfId="2" applyNumberFormat="1" applyFont="1" applyFill="1"/>
    <xf numFmtId="167" fontId="36" fillId="0" borderId="0" xfId="2" applyNumberFormat="1" applyFont="1" applyAlignment="1">
      <alignment vertical="center"/>
    </xf>
    <xf numFmtId="167" fontId="36" fillId="0" borderId="0" xfId="2" applyNumberFormat="1" applyFont="1"/>
    <xf numFmtId="167" fontId="31" fillId="11" borderId="0" xfId="6" applyNumberFormat="1" applyFont="1" applyFill="1" applyAlignment="1">
      <alignment vertical="center"/>
    </xf>
    <xf numFmtId="14" fontId="17" fillId="0" borderId="0" xfId="2" applyNumberFormat="1" applyFont="1" applyAlignment="1">
      <alignment horizontal="right"/>
    </xf>
    <xf numFmtId="0" fontId="17" fillId="0" borderId="0" xfId="2" applyFont="1" applyAlignment="1">
      <alignment horizontal="right"/>
    </xf>
    <xf numFmtId="167" fontId="38" fillId="0" borderId="0" xfId="2" applyNumberFormat="1" applyFont="1"/>
    <xf numFmtId="167" fontId="38" fillId="0" borderId="0" xfId="2" applyNumberFormat="1" applyFont="1" applyAlignment="1">
      <alignment vertical="center"/>
    </xf>
    <xf numFmtId="167" fontId="19" fillId="0" borderId="0" xfId="6" applyNumberFormat="1" applyFont="1" applyAlignment="1">
      <alignment horizontal="left" wrapText="1"/>
    </xf>
    <xf numFmtId="0" fontId="40" fillId="0" borderId="0" xfId="3" applyFont="1"/>
    <xf numFmtId="167" fontId="17" fillId="0" borderId="0" xfId="2" applyNumberFormat="1" applyFont="1" applyAlignment="1">
      <alignment vertical="center" wrapText="1"/>
    </xf>
    <xf numFmtId="0" fontId="17" fillId="0" borderId="0" xfId="2" applyFont="1" applyAlignment="1">
      <alignment wrapText="1"/>
    </xf>
    <xf numFmtId="0" fontId="40" fillId="16" borderId="0" xfId="3" applyFont="1" applyFill="1" applyAlignment="1">
      <alignment vertical="center"/>
    </xf>
    <xf numFmtId="167" fontId="17" fillId="16" borderId="0" xfId="2" applyNumberFormat="1" applyFont="1" applyFill="1" applyAlignment="1">
      <alignment vertical="center"/>
    </xf>
    <xf numFmtId="167" fontId="17" fillId="16" borderId="0" xfId="2" applyNumberFormat="1" applyFont="1" applyFill="1" applyAlignment="1">
      <alignment horizontal="center" vertical="center"/>
    </xf>
    <xf numFmtId="0" fontId="17" fillId="16" borderId="0" xfId="2" applyFont="1" applyFill="1"/>
    <xf numFmtId="0" fontId="17" fillId="16" borderId="0" xfId="2" applyFont="1" applyFill="1" applyAlignment="1">
      <alignment vertical="center"/>
    </xf>
    <xf numFmtId="169" fontId="17" fillId="16" borderId="0" xfId="2" applyNumberFormat="1" applyFont="1" applyFill="1" applyAlignment="1">
      <alignment vertical="center"/>
    </xf>
    <xf numFmtId="169" fontId="17" fillId="16" borderId="0" xfId="2" applyNumberFormat="1" applyFont="1" applyFill="1"/>
    <xf numFmtId="0" fontId="40" fillId="0" borderId="0" xfId="3" applyFont="1" applyAlignment="1">
      <alignment vertical="center"/>
    </xf>
    <xf numFmtId="0" fontId="43" fillId="0" borderId="0" xfId="3" applyFont="1" applyAlignment="1">
      <alignment horizontal="left" vertical="center" wrapText="1"/>
    </xf>
    <xf numFmtId="0" fontId="41" fillId="17" borderId="4" xfId="3" applyFont="1" applyFill="1" applyBorder="1" applyAlignment="1">
      <alignment horizontal="center" vertical="center" wrapText="1"/>
    </xf>
    <xf numFmtId="0" fontId="41" fillId="17" borderId="4" xfId="3" applyFont="1" applyFill="1" applyBorder="1" applyAlignment="1">
      <alignment vertical="center" wrapText="1"/>
    </xf>
    <xf numFmtId="0" fontId="41" fillId="17" borderId="0" xfId="3" applyFont="1" applyFill="1" applyAlignment="1">
      <alignment horizontal="center" vertical="center" wrapText="1"/>
    </xf>
    <xf numFmtId="0" fontId="26" fillId="0" borderId="0" xfId="3" applyFont="1" applyAlignment="1">
      <alignment vertical="center"/>
    </xf>
    <xf numFmtId="0" fontId="41" fillId="17" borderId="0" xfId="3" applyFont="1" applyFill="1" applyAlignment="1">
      <alignment vertical="center" wrapText="1"/>
    </xf>
    <xf numFmtId="0" fontId="41" fillId="16" borderId="0" xfId="3" applyFont="1" applyFill="1" applyAlignment="1">
      <alignment vertical="center" wrapText="1"/>
    </xf>
    <xf numFmtId="9" fontId="44" fillId="16" borderId="0" xfId="7" applyFont="1" applyFill="1" applyBorder="1" applyAlignment="1">
      <alignment vertical="center" wrapText="1"/>
    </xf>
    <xf numFmtId="9" fontId="44" fillId="16" borderId="0" xfId="3" applyNumberFormat="1" applyFont="1" applyFill="1" applyAlignment="1">
      <alignment vertical="center" wrapText="1"/>
    </xf>
    <xf numFmtId="9" fontId="44" fillId="0" borderId="0" xfId="7" applyFont="1" applyBorder="1" applyAlignment="1">
      <alignment vertical="center" wrapText="1"/>
    </xf>
    <xf numFmtId="9" fontId="44" fillId="0" borderId="0" xfId="3" applyNumberFormat="1" applyFont="1" applyAlignment="1">
      <alignment vertical="center" wrapText="1"/>
    </xf>
    <xf numFmtId="167" fontId="45" fillId="11" borderId="34" xfId="2" applyNumberFormat="1" applyFont="1" applyFill="1" applyBorder="1" applyAlignment="1">
      <alignment vertical="center" wrapText="1"/>
    </xf>
    <xf numFmtId="167" fontId="19" fillId="0" borderId="0" xfId="6" applyNumberFormat="1" applyFont="1" applyAlignment="1">
      <alignment horizontal="left" vertical="center" wrapText="1"/>
    </xf>
    <xf numFmtId="164" fontId="24" fillId="10" borderId="29" xfId="2" applyNumberFormat="1" applyFont="1" applyFill="1" applyBorder="1" applyAlignment="1">
      <alignment horizontal="center" vertical="center"/>
    </xf>
    <xf numFmtId="10" fontId="32" fillId="12" borderId="7" xfId="2" applyNumberFormat="1" applyFont="1" applyFill="1" applyBorder="1" applyAlignment="1" applyProtection="1">
      <alignment horizontal="center" vertical="center"/>
      <protection locked="0"/>
    </xf>
    <xf numFmtId="0" fontId="1" fillId="16" borderId="0" xfId="2" applyFont="1" applyFill="1" applyAlignment="1">
      <alignment horizontal="center"/>
    </xf>
    <xf numFmtId="0" fontId="1" fillId="16" borderId="0" xfId="2" applyFont="1" applyFill="1" applyAlignment="1">
      <alignment horizontal="right"/>
    </xf>
    <xf numFmtId="169" fontId="1" fillId="16" borderId="0" xfId="2" applyNumberFormat="1" applyFont="1" applyFill="1" applyAlignment="1">
      <alignment horizontal="right"/>
    </xf>
    <xf numFmtId="169" fontId="35" fillId="16" borderId="0" xfId="2" applyNumberFormat="1" applyFont="1" applyFill="1" applyAlignment="1">
      <alignment horizontal="right"/>
    </xf>
    <xf numFmtId="0" fontId="16" fillId="0" borderId="0" xfId="2"/>
    <xf numFmtId="167" fontId="46" fillId="0" borderId="0" xfId="2" applyNumberFormat="1" applyFont="1" applyAlignment="1">
      <alignment vertical="center"/>
    </xf>
    <xf numFmtId="164" fontId="24" fillId="0" borderId="0" xfId="2" applyNumberFormat="1" applyFont="1" applyAlignment="1">
      <alignment horizontal="center" vertical="center"/>
    </xf>
    <xf numFmtId="0" fontId="28" fillId="0" borderId="0" xfId="2" applyFont="1"/>
    <xf numFmtId="167" fontId="25" fillId="11" borderId="34" xfId="2" applyNumberFormat="1" applyFont="1" applyFill="1" applyBorder="1" applyAlignment="1">
      <alignment vertical="center" wrapText="1"/>
    </xf>
    <xf numFmtId="167" fontId="47" fillId="0" borderId="0" xfId="2" applyNumberFormat="1" applyFont="1" applyAlignment="1">
      <alignment horizontal="left" vertical="center" wrapText="1"/>
    </xf>
    <xf numFmtId="167" fontId="28" fillId="0" borderId="31" xfId="2" applyNumberFormat="1" applyFont="1" applyBorder="1" applyAlignment="1">
      <alignment horizontal="left" vertical="center" wrapText="1"/>
    </xf>
    <xf numFmtId="10" fontId="32" fillId="12" borderId="0" xfId="2" applyNumberFormat="1" applyFont="1" applyFill="1" applyAlignment="1" applyProtection="1">
      <alignment horizontal="center" vertical="center"/>
      <protection locked="0"/>
    </xf>
    <xf numFmtId="164" fontId="24" fillId="10" borderId="31" xfId="2" applyNumberFormat="1" applyFont="1" applyFill="1" applyBorder="1" applyAlignment="1">
      <alignment horizontal="center" vertical="center"/>
    </xf>
    <xf numFmtId="167" fontId="32" fillId="0" borderId="0" xfId="6" applyNumberFormat="1" applyFont="1" applyAlignment="1">
      <alignment horizontal="left" vertical="center" wrapText="1"/>
    </xf>
    <xf numFmtId="167" fontId="19" fillId="18" borderId="0" xfId="6" applyNumberFormat="1" applyFont="1" applyFill="1" applyAlignment="1">
      <alignment horizontal="left" vertical="center" wrapText="1"/>
    </xf>
    <xf numFmtId="0" fontId="17" fillId="18" borderId="0" xfId="2" applyFont="1" applyFill="1"/>
    <xf numFmtId="0" fontId="41" fillId="16" borderId="0" xfId="3" applyFont="1" applyFill="1" applyAlignment="1">
      <alignment horizontal="center" vertical="center" wrapText="1"/>
    </xf>
    <xf numFmtId="0" fontId="41" fillId="16" borderId="4" xfId="3" applyFont="1" applyFill="1" applyBorder="1" applyAlignment="1">
      <alignment vertical="center" wrapText="1"/>
    </xf>
    <xf numFmtId="9" fontId="44" fillId="16" borderId="4" xfId="7" applyFont="1" applyFill="1" applyBorder="1" applyAlignment="1">
      <alignment horizontal="center" vertical="center" wrapText="1"/>
    </xf>
    <xf numFmtId="9" fontId="44" fillId="16" borderId="4" xfId="3" applyNumberFormat="1" applyFont="1" applyFill="1" applyBorder="1" applyAlignment="1">
      <alignment horizontal="center" vertical="center" wrapText="1"/>
    </xf>
    <xf numFmtId="0" fontId="43" fillId="0" borderId="0" xfId="3" applyFont="1" applyAlignment="1">
      <alignment horizontal="left" vertical="center" wrapText="1"/>
    </xf>
    <xf numFmtId="0" fontId="42" fillId="0" borderId="0" xfId="3" applyFont="1" applyAlignment="1">
      <alignment horizontal="left" vertical="center" wrapText="1"/>
    </xf>
    <xf numFmtId="0" fontId="42" fillId="0" borderId="0" xfId="3" applyFont="1" applyAlignment="1">
      <alignment horizontal="left" vertical="center"/>
    </xf>
    <xf numFmtId="167" fontId="31" fillId="9" borderId="0" xfId="6" applyNumberFormat="1" applyFont="1" applyFill="1" applyAlignment="1">
      <alignment horizontal="center" vertical="center"/>
    </xf>
    <xf numFmtId="0" fontId="41" fillId="17" borderId="4" xfId="3" applyFont="1" applyFill="1" applyBorder="1" applyAlignment="1">
      <alignment vertical="center" wrapText="1"/>
    </xf>
    <xf numFmtId="9" fontId="44" fillId="0" borderId="4" xfId="7" applyFont="1" applyBorder="1" applyAlignment="1">
      <alignment horizontal="center" vertical="center" wrapText="1"/>
    </xf>
    <xf numFmtId="9" fontId="44" fillId="0" borderId="4" xfId="3" applyNumberFormat="1" applyFont="1" applyBorder="1" applyAlignment="1">
      <alignment horizontal="center" vertical="center" wrapText="1"/>
    </xf>
    <xf numFmtId="167" fontId="19" fillId="0" borderId="0" xfId="6" applyNumberFormat="1" applyFont="1" applyAlignment="1">
      <alignment horizontal="left" wrapText="1"/>
    </xf>
    <xf numFmtId="167" fontId="31" fillId="11" borderId="0" xfId="6" applyNumberFormat="1" applyFont="1" applyFill="1" applyAlignment="1">
      <alignment horizontal="center" vertical="center"/>
    </xf>
    <xf numFmtId="0" fontId="39" fillId="0" borderId="0" xfId="3" applyFont="1" applyAlignment="1">
      <alignment horizontal="left" vertical="top" wrapText="1"/>
    </xf>
    <xf numFmtId="0" fontId="41" fillId="0" borderId="0" xfId="3" applyFont="1" applyAlignment="1">
      <alignment horizontal="left" vertical="top" wrapText="1"/>
    </xf>
    <xf numFmtId="0" fontId="41" fillId="17" borderId="4" xfId="3" applyFont="1" applyFill="1" applyBorder="1" applyAlignment="1">
      <alignment horizontal="center" vertical="center" wrapText="1"/>
    </xf>
    <xf numFmtId="167" fontId="25" fillId="11" borderId="35" xfId="2" applyNumberFormat="1" applyFont="1" applyFill="1" applyBorder="1" applyAlignment="1">
      <alignment horizontal="left" vertical="center" wrapText="1"/>
    </xf>
    <xf numFmtId="167" fontId="25" fillId="11" borderId="34" xfId="2" applyNumberFormat="1" applyFont="1" applyFill="1" applyBorder="1" applyAlignment="1">
      <alignment horizontal="left" vertical="center" wrapText="1"/>
    </xf>
    <xf numFmtId="167" fontId="28" fillId="0" borderId="32" xfId="2" applyNumberFormat="1" applyFont="1" applyBorder="1" applyAlignment="1">
      <alignment horizontal="left" vertical="center" wrapText="1"/>
    </xf>
    <xf numFmtId="167" fontId="28" fillId="0" borderId="0" xfId="2" applyNumberFormat="1" applyFont="1" applyAlignment="1">
      <alignment horizontal="left" vertical="center" wrapText="1"/>
    </xf>
    <xf numFmtId="167" fontId="22" fillId="13" borderId="32" xfId="2" applyNumberFormat="1" applyFont="1" applyFill="1" applyBorder="1" applyAlignment="1">
      <alignment horizontal="left" vertical="center" wrapText="1"/>
    </xf>
    <xf numFmtId="167" fontId="22" fillId="13" borderId="0" xfId="2" applyNumberFormat="1" applyFont="1" applyFill="1" applyAlignment="1">
      <alignment horizontal="left" vertical="center" wrapText="1"/>
    </xf>
    <xf numFmtId="10" fontId="22" fillId="13" borderId="30" xfId="2" applyNumberFormat="1" applyFont="1" applyFill="1" applyBorder="1" applyAlignment="1">
      <alignment horizontal="center"/>
    </xf>
    <xf numFmtId="10" fontId="22" fillId="13" borderId="7" xfId="2" applyNumberFormat="1" applyFont="1" applyFill="1" applyBorder="1" applyAlignment="1">
      <alignment horizontal="center"/>
    </xf>
    <xf numFmtId="0" fontId="28" fillId="0" borderId="0" xfId="2" applyFont="1" applyAlignment="1">
      <alignment horizontal="center"/>
    </xf>
    <xf numFmtId="167" fontId="19" fillId="0" borderId="0" xfId="6" applyNumberFormat="1" applyFont="1" applyAlignment="1">
      <alignment horizontal="left" vertical="center" wrapText="1"/>
    </xf>
    <xf numFmtId="168" fontId="30" fillId="9" borderId="0" xfId="6" applyNumberFormat="1" applyFont="1" applyFill="1" applyAlignment="1">
      <alignment horizontal="center" vertical="center"/>
    </xf>
    <xf numFmtId="0" fontId="24" fillId="15" borderId="0" xfId="2" applyFont="1" applyFill="1" applyAlignment="1">
      <alignment horizontal="center" vertical="center" wrapText="1"/>
    </xf>
    <xf numFmtId="0" fontId="32" fillId="0" borderId="0" xfId="2" applyFont="1" applyAlignment="1">
      <alignment horizontal="center"/>
    </xf>
    <xf numFmtId="167" fontId="25" fillId="18" borderId="0" xfId="6" applyNumberFormat="1" applyFont="1" applyFill="1" applyAlignment="1">
      <alignment horizontal="left" vertical="center" wrapText="1"/>
    </xf>
    <xf numFmtId="167" fontId="32" fillId="0" borderId="0" xfId="6" applyNumberFormat="1" applyFont="1" applyAlignment="1">
      <alignment horizontal="left" vertical="center" wrapText="1"/>
    </xf>
    <xf numFmtId="0" fontId="34" fillId="9" borderId="0" xfId="2" applyFont="1" applyFill="1" applyAlignment="1">
      <alignment horizontal="center" vertical="center"/>
    </xf>
    <xf numFmtId="164" fontId="24" fillId="10" borderId="37" xfId="2" applyNumberFormat="1" applyFont="1" applyFill="1" applyBorder="1" applyAlignment="1">
      <alignment horizontal="center"/>
    </xf>
    <xf numFmtId="164" fontId="24" fillId="10" borderId="36" xfId="2" applyNumberFormat="1" applyFont="1" applyFill="1" applyBorder="1" applyAlignment="1">
      <alignment horizontal="center"/>
    </xf>
    <xf numFmtId="167" fontId="25" fillId="11" borderId="32" xfId="2" applyNumberFormat="1" applyFont="1" applyFill="1" applyBorder="1" applyAlignment="1">
      <alignment horizontal="left" vertical="center"/>
    </xf>
    <xf numFmtId="167" fontId="25" fillId="11" borderId="0" xfId="2" applyNumberFormat="1" applyFont="1" applyFill="1" applyAlignment="1">
      <alignment horizontal="left" vertical="center"/>
    </xf>
    <xf numFmtId="167" fontId="45" fillId="11" borderId="0" xfId="2" applyNumberFormat="1" applyFont="1" applyFill="1" applyAlignment="1">
      <alignment horizontal="center" vertical="center" wrapText="1"/>
    </xf>
    <xf numFmtId="167" fontId="45" fillId="11" borderId="31" xfId="2" applyNumberFormat="1" applyFont="1" applyFill="1" applyBorder="1" applyAlignment="1">
      <alignment horizontal="center" vertical="center" wrapText="1"/>
    </xf>
    <xf numFmtId="0" fontId="33" fillId="0" borderId="0" xfId="2" applyFont="1" applyAlignment="1">
      <alignment horizontal="center"/>
    </xf>
    <xf numFmtId="167" fontId="27" fillId="11" borderId="28" xfId="2" applyNumberFormat="1" applyFont="1" applyFill="1" applyBorder="1" applyAlignment="1">
      <alignment horizontal="left" vertical="center" wrapText="1"/>
    </xf>
    <xf numFmtId="167" fontId="27" fillId="11" borderId="27" xfId="2" applyNumberFormat="1" applyFont="1" applyFill="1" applyBorder="1" applyAlignment="1">
      <alignment horizontal="left" vertical="center" wrapText="1"/>
    </xf>
    <xf numFmtId="167" fontId="27" fillId="11" borderId="35" xfId="2" applyNumberFormat="1" applyFont="1" applyFill="1" applyBorder="1" applyAlignment="1">
      <alignment horizontal="left" vertical="center" wrapText="1"/>
    </xf>
    <xf numFmtId="167" fontId="27" fillId="11" borderId="34" xfId="2" applyNumberFormat="1" applyFont="1" applyFill="1" applyBorder="1" applyAlignment="1">
      <alignment horizontal="left" vertical="center" wrapText="1"/>
    </xf>
    <xf numFmtId="10" fontId="33" fillId="11" borderId="34" xfId="4" applyNumberFormat="1" applyFont="1" applyFill="1" applyBorder="1" applyAlignment="1">
      <alignment horizontal="center"/>
    </xf>
    <xf numFmtId="10" fontId="33" fillId="11" borderId="33" xfId="4" applyNumberFormat="1" applyFont="1" applyFill="1" applyBorder="1" applyAlignment="1">
      <alignment horizontal="center"/>
    </xf>
    <xf numFmtId="164" fontId="32" fillId="12" borderId="0" xfId="4" applyNumberFormat="1" applyFont="1" applyFill="1" applyBorder="1" applyAlignment="1" applyProtection="1">
      <alignment horizontal="center"/>
      <protection locked="0"/>
    </xf>
    <xf numFmtId="164" fontId="32" fillId="12" borderId="31" xfId="4" applyNumberFormat="1" applyFont="1" applyFill="1" applyBorder="1" applyAlignment="1" applyProtection="1">
      <alignment horizontal="center"/>
      <protection locked="0"/>
    </xf>
    <xf numFmtId="164" fontId="24" fillId="10" borderId="33" xfId="2" applyNumberFormat="1" applyFont="1" applyFill="1" applyBorder="1" applyAlignment="1">
      <alignment horizontal="center" vertical="center"/>
    </xf>
    <xf numFmtId="164" fontId="24" fillId="10" borderId="29" xfId="2" applyNumberFormat="1" applyFont="1" applyFill="1" applyBorder="1" applyAlignment="1">
      <alignment horizontal="center" vertical="center"/>
    </xf>
    <xf numFmtId="167" fontId="22" fillId="13" borderId="35" xfId="2" applyNumberFormat="1" applyFont="1" applyFill="1" applyBorder="1" applyAlignment="1">
      <alignment horizontal="left" vertical="center" wrapText="1"/>
    </xf>
    <xf numFmtId="167" fontId="22" fillId="13" borderId="34" xfId="2" applyNumberFormat="1" applyFont="1" applyFill="1" applyBorder="1" applyAlignment="1">
      <alignment horizontal="left" vertical="center" wrapText="1"/>
    </xf>
    <xf numFmtId="167" fontId="22" fillId="13" borderId="30" xfId="2" applyNumberFormat="1" applyFont="1" applyFill="1" applyBorder="1" applyAlignment="1">
      <alignment horizontal="left" vertical="center" wrapText="1"/>
    </xf>
    <xf numFmtId="167" fontId="22" fillId="13" borderId="7" xfId="2" applyNumberFormat="1" applyFont="1" applyFill="1" applyBorder="1" applyAlignment="1">
      <alignment horizontal="left" vertical="center" wrapText="1"/>
    </xf>
    <xf numFmtId="10" fontId="32" fillId="12" borderId="34" xfId="2" applyNumberFormat="1" applyFont="1" applyFill="1" applyBorder="1" applyAlignment="1" applyProtection="1">
      <alignment horizontal="center" vertical="center"/>
      <protection locked="0"/>
    </xf>
    <xf numFmtId="10" fontId="32" fillId="12" borderId="7" xfId="2" applyNumberFormat="1" applyFont="1" applyFill="1" applyBorder="1" applyAlignment="1" applyProtection="1">
      <alignment horizontal="center" vertical="center"/>
      <protection locked="0"/>
    </xf>
    <xf numFmtId="0" fontId="17" fillId="0" borderId="0" xfId="2" applyFont="1" applyAlignment="1">
      <alignment horizontal="center" vertical="center" wrapText="1"/>
    </xf>
    <xf numFmtId="167" fontId="27" fillId="11" borderId="30" xfId="2" applyNumberFormat="1" applyFont="1" applyFill="1" applyBorder="1" applyAlignment="1">
      <alignment horizontal="left" vertical="center" wrapText="1"/>
    </xf>
    <xf numFmtId="167" fontId="27" fillId="11" borderId="7" xfId="2" applyNumberFormat="1" applyFont="1" applyFill="1" applyBorder="1" applyAlignment="1">
      <alignment horizontal="left" vertical="center" wrapText="1"/>
    </xf>
    <xf numFmtId="164" fontId="24" fillId="5" borderId="7" xfId="2" applyNumberFormat="1" applyFont="1" applyFill="1" applyBorder="1" applyAlignment="1">
      <alignment horizontal="center" vertical="center"/>
    </xf>
    <xf numFmtId="164" fontId="24" fillId="5" borderId="29" xfId="2" applyNumberFormat="1" applyFont="1" applyFill="1" applyBorder="1" applyAlignment="1">
      <alignment horizontal="center" vertical="center"/>
    </xf>
    <xf numFmtId="9" fontId="24" fillId="0" borderId="0" xfId="2" applyNumberFormat="1" applyFont="1" applyAlignment="1">
      <alignment horizontal="right"/>
    </xf>
    <xf numFmtId="167" fontId="31" fillId="11" borderId="28" xfId="2" applyNumberFormat="1" applyFont="1" applyFill="1" applyBorder="1" applyAlignment="1">
      <alignment horizontal="left" vertical="center"/>
    </xf>
    <xf numFmtId="167" fontId="31" fillId="11" borderId="27" xfId="2" applyNumberFormat="1" applyFont="1" applyFill="1" applyBorder="1" applyAlignment="1">
      <alignment horizontal="left" vertical="center"/>
    </xf>
    <xf numFmtId="164" fontId="29" fillId="10" borderId="27" xfId="2" applyNumberFormat="1" applyFont="1" applyFill="1" applyBorder="1" applyAlignment="1">
      <alignment horizontal="center" vertical="center"/>
    </xf>
    <xf numFmtId="164" fontId="29" fillId="10" borderId="26" xfId="2" applyNumberFormat="1" applyFont="1" applyFill="1" applyBorder="1" applyAlignment="1">
      <alignment horizontal="center" vertical="center"/>
    </xf>
    <xf numFmtId="10" fontId="28" fillId="0" borderId="0" xfId="2" applyNumberFormat="1" applyFont="1" applyAlignment="1">
      <alignment horizontal="center"/>
    </xf>
    <xf numFmtId="2" fontId="26" fillId="0" borderId="0" xfId="2" applyNumberFormat="1" applyFont="1" applyAlignment="1">
      <alignment horizontal="center"/>
    </xf>
    <xf numFmtId="9" fontId="24" fillId="8" borderId="0" xfId="4" applyFont="1" applyFill="1" applyBorder="1" applyAlignment="1">
      <alignment horizontal="center"/>
    </xf>
    <xf numFmtId="0" fontId="15" fillId="6" borderId="0" xfId="0" applyFont="1" applyFill="1" applyAlignment="1">
      <alignment horizontal="center" vertical="center" wrapText="1"/>
    </xf>
    <xf numFmtId="0" fontId="2" fillId="5" borderId="4" xfId="0" applyFont="1" applyFill="1" applyBorder="1" applyAlignment="1">
      <alignment horizontal="left"/>
    </xf>
    <xf numFmtId="0" fontId="0" fillId="6" borderId="0" xfId="0" applyFill="1" applyAlignment="1">
      <alignment horizontal="center" vertical="center"/>
    </xf>
    <xf numFmtId="0" fontId="0" fillId="0" borderId="0" xfId="0" applyAlignment="1">
      <alignment horizontal="center" vertical="top" wrapText="1"/>
    </xf>
    <xf numFmtId="167" fontId="25" fillId="0" borderId="35" xfId="2" applyNumberFormat="1" applyFont="1" applyFill="1" applyBorder="1" applyAlignment="1">
      <alignment horizontal="left" vertical="center" wrapText="1"/>
    </xf>
    <xf numFmtId="167" fontId="25" fillId="0" borderId="34" xfId="2" applyNumberFormat="1" applyFont="1" applyFill="1" applyBorder="1" applyAlignment="1">
      <alignment horizontal="left" vertical="center" wrapText="1"/>
    </xf>
  </cellXfs>
  <cellStyles count="8">
    <cellStyle name="Komma" xfId="1" builtinId="3"/>
    <cellStyle name="Prozent 4" xfId="7" xr:uid="{498FE1CD-4AF8-4AE7-BEAD-3933F182BD76}"/>
    <cellStyle name="Prozent 5" xfId="4" xr:uid="{2FB0FF0C-8BB4-4F89-A730-796DAD4EEDE0}"/>
    <cellStyle name="Standard" xfId="0" builtinId="0"/>
    <cellStyle name="Standard 2" xfId="3" xr:uid="{4C105ED2-00B5-49F1-A5F3-1849E5AD3110}"/>
    <cellStyle name="Standard 2 2" xfId="5" xr:uid="{C202F037-3925-4AEA-9096-2D15F8FF5B06}"/>
    <cellStyle name="Standard 2 2 2" xfId="6" xr:uid="{FFA87F9A-7C0B-4535-9D68-3645508C5121}"/>
    <cellStyle name="Standard 4" xfId="2" xr:uid="{1C7CBE6D-F246-4482-A268-3DD9B92B6A5D}"/>
  </cellStyles>
  <dxfs count="7">
    <dxf>
      <font>
        <b val="0"/>
        <i val="0"/>
        <strike val="0"/>
        <condense val="0"/>
        <extend val="0"/>
        <outline val="0"/>
        <shadow val="0"/>
        <u val="none"/>
        <vertAlign val="baseline"/>
        <sz val="10"/>
        <color rgb="FF1F4429"/>
        <name val="Mulish"/>
        <scheme val="none"/>
      </font>
      <numFmt numFmtId="13" formatCode="0%"/>
      <alignment horizontal="general" vertical="center" textRotation="0" wrapText="1" indent="0" justifyLastLine="0" shrinkToFit="0" readingOrder="0"/>
    </dxf>
    <dxf>
      <font>
        <b val="0"/>
        <i val="0"/>
        <strike val="0"/>
        <condense val="0"/>
        <extend val="0"/>
        <outline val="0"/>
        <shadow val="0"/>
        <u val="none"/>
        <vertAlign val="baseline"/>
        <sz val="10"/>
        <color rgb="FF1F4429"/>
        <name val="Mulish"/>
        <scheme val="none"/>
      </font>
      <numFmt numFmtId="13" formatCode="0%"/>
      <alignment horizontal="general" vertical="center" textRotation="0" wrapText="1" indent="0" justifyLastLine="0" shrinkToFit="0" readingOrder="0"/>
    </dxf>
    <dxf>
      <font>
        <b val="0"/>
        <i val="0"/>
        <strike val="0"/>
        <condense val="0"/>
        <extend val="0"/>
        <outline val="0"/>
        <shadow val="0"/>
        <u val="none"/>
        <vertAlign val="baseline"/>
        <sz val="10"/>
        <color rgb="FF1F4429"/>
        <name val="Mulish"/>
        <scheme val="none"/>
      </font>
      <numFmt numFmtId="13" formatCode="0%"/>
      <alignment horizontal="general" vertical="center" textRotation="0" wrapText="1" indent="0" justifyLastLine="0" shrinkToFit="0" readingOrder="0"/>
    </dxf>
    <dxf>
      <font>
        <b val="0"/>
        <i val="0"/>
        <strike val="0"/>
        <condense val="0"/>
        <extend val="0"/>
        <outline val="0"/>
        <shadow val="0"/>
        <u val="none"/>
        <vertAlign val="baseline"/>
        <sz val="10"/>
        <color rgb="FF1F4429"/>
        <name val="Mulish"/>
        <scheme val="none"/>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Mulish"/>
        <scheme val="none"/>
      </font>
      <fill>
        <patternFill patternType="solid">
          <fgColor indexed="64"/>
          <bgColor rgb="FFF2F2F2"/>
        </patternFill>
      </fill>
      <alignment horizontal="general" vertical="center" textRotation="0" wrapText="1" indent="0" justifyLastLine="0" shrinkToFit="0" readingOrder="0"/>
    </dxf>
    <dxf>
      <font>
        <b val="0"/>
        <i val="0"/>
        <strike val="0"/>
        <condense val="0"/>
        <extend val="0"/>
        <outline val="0"/>
        <shadow val="0"/>
        <u val="none"/>
        <vertAlign val="baseline"/>
        <sz val="10"/>
        <color rgb="FF1F4429"/>
        <name val="Mulish"/>
        <scheme val="none"/>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Mulish"/>
        <scheme val="none"/>
      </font>
      <fill>
        <patternFill patternType="solid">
          <fgColor indexed="64"/>
          <bgColor rgb="FFF2F2F2"/>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269577</xdr:colOff>
      <xdr:row>1</xdr:row>
      <xdr:rowOff>124810</xdr:rowOff>
    </xdr:from>
    <xdr:to>
      <xdr:col>4</xdr:col>
      <xdr:colOff>1202214</xdr:colOff>
      <xdr:row>1</xdr:row>
      <xdr:rowOff>554466</xdr:rowOff>
    </xdr:to>
    <xdr:pic>
      <xdr:nvPicPr>
        <xdr:cNvPr id="2" name="Grafik 1">
          <a:extLst>
            <a:ext uri="{FF2B5EF4-FFF2-40B4-BE49-F238E27FC236}">
              <a16:creationId xmlns:a16="http://schemas.microsoft.com/office/drawing/2014/main" id="{A9068E30-C1CD-4307-AB33-2EEE3CBB8B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13427" y="524860"/>
          <a:ext cx="932637" cy="429656"/>
        </a:xfrm>
        <a:prstGeom prst="rect">
          <a:avLst/>
        </a:prstGeom>
      </xdr:spPr>
    </xdr:pic>
    <xdr:clientData/>
  </xdr:twoCellAnchor>
  <xdr:twoCellAnchor editAs="oneCell">
    <xdr:from>
      <xdr:col>0</xdr:col>
      <xdr:colOff>112059</xdr:colOff>
      <xdr:row>11</xdr:row>
      <xdr:rowOff>78441</xdr:rowOff>
    </xdr:from>
    <xdr:to>
      <xdr:col>4</xdr:col>
      <xdr:colOff>1121149</xdr:colOff>
      <xdr:row>16</xdr:row>
      <xdr:rowOff>97491</xdr:rowOff>
    </xdr:to>
    <xdr:pic>
      <xdr:nvPicPr>
        <xdr:cNvPr id="3" name="Grafik 2">
          <a:extLst>
            <a:ext uri="{FF2B5EF4-FFF2-40B4-BE49-F238E27FC236}">
              <a16:creationId xmlns:a16="http://schemas.microsoft.com/office/drawing/2014/main" id="{011717DE-3432-B6CA-4B2F-B493198B25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059" y="4202206"/>
          <a:ext cx="9189384" cy="2226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127076</xdr:colOff>
      <xdr:row>0</xdr:row>
      <xdr:rowOff>83161</xdr:rowOff>
    </xdr:from>
    <xdr:ext cx="942162" cy="422671"/>
    <xdr:pic>
      <xdr:nvPicPr>
        <xdr:cNvPr id="2" name="Grafik 1">
          <a:extLst>
            <a:ext uri="{FF2B5EF4-FFF2-40B4-BE49-F238E27FC236}">
              <a16:creationId xmlns:a16="http://schemas.microsoft.com/office/drawing/2014/main" id="{0CDE6074-75C9-4162-AAF4-69D2F780CD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73870" y="83161"/>
          <a:ext cx="942162" cy="4226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20-%20Stammdaten/Pflegeschule%20Forchheim_Stammdaten.xlsx" TargetMode="External"/><Relationship Id="rId2" Type="http://schemas.openxmlformats.org/officeDocument/2006/relationships/externalLinkPath" Target="file:///V:\VgV-Verfahren%20aktuell\Forchheim%20Pflegeschule%20+%20MM\0%20-%20Stammdaten\Pflegeschule%20Forchheim_Stammdaten.xlsx" TargetMode="External"/><Relationship Id="rId1" Type="http://schemas.openxmlformats.org/officeDocument/2006/relationships/externalLinkPath" Target="/VgV-Verfahren%20aktuell/Forchheim%20Pflegeschule%20+%20MM/0%20-%20Stammdaten/Pflegeschule%20Forchheim_Stammdaten.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1%20-%20Verfahrensvorbereitung/1.2%20-%20Auftragswertbetrachtung/&#220;bersicht_Honorare_und%20Kostenherleitung_01.xlsx" TargetMode="External"/><Relationship Id="rId2" Type="http://schemas.openxmlformats.org/officeDocument/2006/relationships/externalLinkPath" Target="file:///V:\VgV-Verfahren%20aktuell\Forchheim%20Pflegeschule%20+%20MM\1%20-%20Verfahrensvorbereitung\1.2%20-%20Auftragswertbetrachtung\&#220;bersicht_Honorare_und%20Kostenherleitung_01.xlsx" TargetMode="External"/><Relationship Id="rId1" Type="http://schemas.openxmlformats.org/officeDocument/2006/relationships/externalLinkPath" Target="/VgV-Verfahren%20aktuell/Forchheim%20Pflegeschule%20+%20MM/1%20-%20Verfahrensvorbereitung/1.2%20-%20Auftragswertbetrachtung/&#220;bersicht_Honorare_und%20Kostenherleitung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Projekt"/>
      <sheetName val="ARCH"/>
      <sheetName val="HLS"/>
      <sheetName val="ELT"/>
      <sheetName val="TWP"/>
      <sheetName val="Brand"/>
      <sheetName val="Platzhalter"/>
      <sheetName val="PS"/>
      <sheetName val="FAP"/>
      <sheetName val="GLT"/>
      <sheetName val="Baupyh"/>
      <sheetName val="Werk"/>
      <sheetName val="Sigeko"/>
      <sheetName val="ING"/>
      <sheetName val="VP"/>
      <sheetName val="GEO"/>
      <sheetName val="KUECHE"/>
      <sheetName val="VERM"/>
      <sheetName val="Pflegeschule Forchheim_Stammdat"/>
    </sheetNames>
    <definedNames>
      <definedName name="Projekt" refersTo="='Projekt'!$B$3"/>
    </definedNames>
    <sheetDataSet>
      <sheetData sheetId="0">
        <row r="3">
          <cell r="B3" t="str">
            <v>Neubau Pflegeschule mit Verwaltung und Schülerwohnheim in Forchheim</v>
          </cell>
        </row>
      </sheetData>
      <sheetData sheetId="1"/>
      <sheetData sheetId="2"/>
      <sheetData sheetId="3"/>
      <sheetData sheetId="4"/>
      <sheetData sheetId="5">
        <row r="5">
          <cell r="B5" t="str">
            <v>Leistungen des Brandschutzes gemäß  Kapitel 1.4 des Heftes 17 der Schriftenreihe AHO, 
Leistungsphasen 1–8
Offenes Verfahren gemäß § 15 Abs. 1 VgV  
Bekanntmachung vom 27. März 2026</v>
          </cell>
        </row>
      </sheetData>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IFT2009_§54"/>
      <sheetName val="HAVKOM2009_§54"/>
      <sheetName val="RIFT2013_§56"/>
      <sheetName val="HAVKOM2013_§56"/>
      <sheetName val="Honorarübersicht"/>
      <sheetName val="Kostenherleitung"/>
      <sheetName val="Addition Planungsleistungen"/>
      <sheetName val="Kostenprognose"/>
    </sheetNames>
    <sheetDataSet>
      <sheetData sheetId="0"/>
      <sheetData sheetId="1"/>
      <sheetData sheetId="2"/>
      <sheetData sheetId="3"/>
      <sheetData sheetId="4">
        <row r="4">
          <cell r="C4">
            <v>0.2</v>
          </cell>
        </row>
      </sheetData>
      <sheetData sheetId="5">
        <row r="5">
          <cell r="A5" t="str">
            <v>zu erwartende Baukosten zum Zeitpunkt der Ausschreibung ca 2027</v>
          </cell>
        </row>
      </sheetData>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5BDB29-9262-496E-8503-372C7F56B624}" name="Tabelle1" displayName="Tabelle1" ref="A42:E47" totalsRowShown="0" headerRowDxfId="6" dataDxfId="5">
  <tableColumns count="5">
    <tableColumn id="1" xr3:uid="{95239E32-C9D9-4929-9025-11AB1CC3DDAF}" name="Betroffenes Dokument" dataDxfId="4"/>
    <tableColumn id="2" xr3:uid="{7F097E08-8BCF-4728-9F53-E2134C1677CE}" name="Betroffene Formulierung" dataDxfId="3"/>
    <tableColumn id="3" xr3:uid="{29F15D65-EC0B-45A1-9144-7EB05842B0FE}" name="Vorgeschlagene Formulierung" dataDxfId="2"/>
    <tableColumn id="4" xr3:uid="{A013E5FB-E338-4B7E-8D38-3BCC77B90F7C}" name="Begründung" dataDxfId="1"/>
    <tableColumn id="5" xr3:uid="{A4F9CB87-F3DD-473A-8F4C-11427197B5FD}" name="NR" dataDxfId="0"/>
  </tableColumns>
  <tableStyleInfo name="TableStyleMedium2" showFirstColumn="0" showLastColumn="0" showRowStripes="1" showColumnStripes="0"/>
</table>
</file>

<file path=xl/theme/theme1.xml><?xml version="1.0" encoding="utf-8"?>
<a:theme xmlns:a="http://schemas.openxmlformats.org/drawingml/2006/main" name="Design1">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6C9C0-9631-493A-9698-B42014E21AB8}">
  <sheetPr>
    <pageSetUpPr fitToPage="1"/>
  </sheetPr>
  <dimension ref="A1:K110"/>
  <sheetViews>
    <sheetView tabSelected="1" view="pageBreakPreview" zoomScale="85" zoomScaleNormal="85" zoomScaleSheetLayoutView="85" workbookViewId="0">
      <selection activeCell="J15" sqref="J15"/>
    </sheetView>
  </sheetViews>
  <sheetFormatPr baseColWidth="10" defaultColWidth="11.42578125" defaultRowHeight="16.5"/>
  <cols>
    <col min="1" max="1" width="41.140625" style="190" customWidth="1"/>
    <col min="2" max="2" width="33" style="189" bestFit="1" customWidth="1"/>
    <col min="3" max="3" width="29.140625" style="189" customWidth="1"/>
    <col min="4" max="4" width="15.85546875" style="187" customWidth="1"/>
    <col min="5" max="5" width="18.85546875" style="187" customWidth="1"/>
    <col min="6" max="7" width="11.42578125" style="187"/>
    <col min="8" max="8" width="15.140625" style="187" customWidth="1"/>
    <col min="9" max="9" width="19.85546875" style="187" customWidth="1"/>
    <col min="10" max="16384" width="11.42578125" style="187"/>
  </cols>
  <sheetData>
    <row r="1" spans="1:11" ht="31.5" customHeight="1">
      <c r="A1" s="226" t="str" cm="1">
        <f t="array" ref="A1">[1]!Projekt</f>
        <v>Neubau Pflegeschule mit Verwaltung und Schülerwohnheim in Forchheim</v>
      </c>
      <c r="B1" s="225"/>
      <c r="C1" s="225"/>
      <c r="D1" s="224"/>
      <c r="E1" s="223"/>
    </row>
    <row r="2" spans="1:11" ht="78.599999999999994" customHeight="1">
      <c r="A2" s="281" t="str">
        <f>[1]Brand!$B$5</f>
        <v>Leistungen des Brandschutzes gemäß  Kapitel 1.4 des Heftes 17 der Schriftenreihe AHO, 
Leistungsphasen 1–8
Offenes Verfahren gemäß § 15 Abs. 1 VgV  
Bekanntmachung vom 27. März 2026</v>
      </c>
      <c r="B2" s="281"/>
      <c r="C2" s="281"/>
      <c r="D2" s="281"/>
      <c r="E2" s="281"/>
    </row>
    <row r="3" spans="1:11" ht="6.6" customHeight="1">
      <c r="A3" s="227"/>
      <c r="B3" s="227"/>
      <c r="C3" s="227"/>
      <c r="D3" s="227"/>
      <c r="E3" s="227"/>
    </row>
    <row r="4" spans="1:11" ht="32.1" customHeight="1">
      <c r="A4" s="282" t="s">
        <v>109</v>
      </c>
      <c r="B4" s="282"/>
      <c r="C4" s="282"/>
      <c r="D4" s="282"/>
      <c r="E4" s="282"/>
    </row>
    <row r="5" spans="1:11" s="189" customFormat="1">
      <c r="D5" s="187"/>
      <c r="E5" s="187"/>
      <c r="F5" s="187"/>
      <c r="G5" s="187"/>
      <c r="H5" s="187"/>
      <c r="I5" s="187"/>
      <c r="J5" s="187"/>
      <c r="K5" s="187"/>
    </row>
    <row r="6" spans="1:11" s="189" customFormat="1" ht="47.1" customHeight="1">
      <c r="A6" s="283" t="s">
        <v>110</v>
      </c>
      <c r="B6" s="283"/>
      <c r="C6" s="283"/>
      <c r="D6" s="283"/>
      <c r="E6" s="283"/>
      <c r="F6" s="187"/>
      <c r="G6" s="187"/>
      <c r="H6" s="187"/>
      <c r="I6" s="187"/>
      <c r="J6" s="187"/>
      <c r="K6" s="187"/>
    </row>
    <row r="7" spans="1:11" s="189" customFormat="1">
      <c r="A7" s="228" t="s">
        <v>111</v>
      </c>
      <c r="B7" s="229"/>
      <c r="C7" s="229"/>
      <c r="D7" s="230"/>
      <c r="E7" s="230"/>
      <c r="F7" s="187"/>
      <c r="G7" s="187"/>
      <c r="H7" s="187"/>
      <c r="I7" s="187"/>
      <c r="J7" s="187"/>
      <c r="K7" s="187"/>
    </row>
    <row r="8" spans="1:11" s="189" customFormat="1">
      <c r="A8" s="229"/>
      <c r="B8" s="229"/>
      <c r="C8" s="229"/>
      <c r="D8" s="230"/>
      <c r="E8" s="230"/>
      <c r="F8" s="187"/>
      <c r="G8" s="187"/>
      <c r="H8" s="187"/>
      <c r="I8" s="187"/>
      <c r="J8" s="187"/>
      <c r="K8" s="187"/>
    </row>
    <row r="9" spans="1:11" s="189" customFormat="1" ht="49.35" customHeight="1">
      <c r="A9" s="284" t="s">
        <v>112</v>
      </c>
      <c r="B9" s="284"/>
      <c r="C9" s="284"/>
      <c r="D9" s="284"/>
      <c r="E9" s="284"/>
      <c r="F9" s="187"/>
      <c r="G9" s="187"/>
      <c r="H9" s="187"/>
      <c r="I9" s="187"/>
      <c r="J9" s="187"/>
      <c r="K9" s="187"/>
    </row>
    <row r="10" spans="1:11" s="189" customFormat="1">
      <c r="D10" s="187"/>
      <c r="E10" s="187"/>
      <c r="F10" s="187"/>
      <c r="G10" s="187"/>
      <c r="H10" s="187"/>
      <c r="I10" s="187"/>
      <c r="J10" s="187"/>
      <c r="K10" s="187"/>
    </row>
    <row r="11" spans="1:11" s="189" customFormat="1">
      <c r="A11" s="231" t="str">
        <f>[2]Kostenherleitung!$A$5</f>
        <v>zu erwartende Baukosten zum Zeitpunkt der Ausschreibung ca 2027</v>
      </c>
      <c r="B11" s="232"/>
      <c r="C11" s="233"/>
      <c r="D11" s="233"/>
      <c r="E11" s="234"/>
      <c r="F11" s="187"/>
      <c r="G11" s="187"/>
      <c r="H11" s="187"/>
      <c r="I11" s="187"/>
      <c r="J11" s="187"/>
      <c r="K11" s="187"/>
    </row>
    <row r="12" spans="1:11" s="189" customFormat="1">
      <c r="A12" s="254"/>
      <c r="B12" s="255"/>
      <c r="C12" s="256"/>
      <c r="D12" s="257"/>
      <c r="E12" s="234"/>
      <c r="F12" s="187"/>
      <c r="G12" s="187"/>
      <c r="H12" s="187"/>
      <c r="I12" s="187"/>
      <c r="J12" s="187"/>
      <c r="K12" s="187"/>
    </row>
    <row r="13" spans="1:11" s="189" customFormat="1" ht="110.45" customHeight="1">
      <c r="A13" s="254"/>
      <c r="B13" s="255"/>
      <c r="C13" s="256"/>
      <c r="D13" s="257"/>
      <c r="E13" s="234"/>
      <c r="F13" s="187"/>
      <c r="G13" s="187"/>
      <c r="H13" s="187"/>
      <c r="I13" s="187"/>
      <c r="J13" s="187"/>
      <c r="K13" s="187"/>
    </row>
    <row r="14" spans="1:11" s="189" customFormat="1">
      <c r="A14" s="254"/>
      <c r="B14" s="255"/>
      <c r="C14" s="256"/>
      <c r="D14" s="257"/>
      <c r="E14" s="234"/>
      <c r="F14" s="187"/>
      <c r="G14" s="187"/>
      <c r="H14" s="187"/>
      <c r="I14" s="187"/>
      <c r="J14" s="187"/>
      <c r="K14" s="187"/>
    </row>
    <row r="15" spans="1:11" s="189" customFormat="1">
      <c r="A15" s="254"/>
      <c r="B15" s="255"/>
      <c r="C15" s="256"/>
      <c r="D15" s="257"/>
      <c r="E15" s="234"/>
      <c r="F15" s="187"/>
      <c r="G15" s="187"/>
      <c r="H15" s="187"/>
      <c r="I15" s="187"/>
      <c r="J15" s="187"/>
      <c r="K15" s="187"/>
    </row>
    <row r="16" spans="1:11" s="189" customFormat="1">
      <c r="A16" s="254"/>
      <c r="B16" s="255"/>
      <c r="C16" s="256"/>
      <c r="D16" s="257"/>
      <c r="E16" s="234"/>
      <c r="F16" s="187"/>
      <c r="G16" s="187"/>
      <c r="H16" s="187"/>
      <c r="I16" s="187"/>
    </row>
    <row r="17" spans="1:11" s="189" customFormat="1">
      <c r="A17" s="235"/>
      <c r="B17" s="235"/>
      <c r="C17" s="236"/>
      <c r="D17" s="237"/>
      <c r="E17" s="237"/>
      <c r="F17" s="187"/>
      <c r="G17" s="187"/>
      <c r="H17" s="187"/>
      <c r="I17" s="187"/>
      <c r="J17" s="187"/>
      <c r="K17" s="187"/>
    </row>
    <row r="18" spans="1:11" s="189" customFormat="1">
      <c r="D18" s="187"/>
      <c r="E18" s="187"/>
      <c r="F18" s="187"/>
      <c r="G18" s="187"/>
      <c r="H18" s="187"/>
      <c r="I18" s="187"/>
      <c r="J18" s="187"/>
      <c r="K18" s="187"/>
    </row>
    <row r="19" spans="1:11" s="189" customFormat="1">
      <c r="A19" s="238" t="s">
        <v>113</v>
      </c>
      <c r="D19" s="187"/>
      <c r="E19" s="187"/>
      <c r="F19" s="187"/>
      <c r="G19" s="187"/>
      <c r="H19" s="187"/>
      <c r="I19" s="187"/>
      <c r="J19" s="187"/>
      <c r="K19" s="187"/>
    </row>
    <row r="20" spans="1:11" s="189" customFormat="1">
      <c r="A20" s="275" t="s">
        <v>114</v>
      </c>
      <c r="B20" s="275"/>
      <c r="C20" s="275"/>
      <c r="D20" s="275"/>
      <c r="E20" s="275"/>
      <c r="F20" s="187"/>
      <c r="G20" s="187"/>
      <c r="H20" s="187"/>
      <c r="I20" s="187"/>
      <c r="J20" s="187"/>
      <c r="K20" s="187"/>
    </row>
    <row r="21" spans="1:11" s="189" customFormat="1">
      <c r="A21" s="275"/>
      <c r="B21" s="275"/>
      <c r="C21" s="275"/>
      <c r="D21" s="275"/>
      <c r="E21" s="275"/>
      <c r="F21" s="187"/>
      <c r="G21" s="187"/>
      <c r="H21" s="187"/>
      <c r="I21" s="187"/>
      <c r="J21" s="187"/>
      <c r="K21" s="187"/>
    </row>
    <row r="22" spans="1:11" s="189" customFormat="1">
      <c r="A22" s="275"/>
      <c r="B22" s="275"/>
      <c r="C22" s="275"/>
      <c r="D22" s="275"/>
      <c r="E22" s="275"/>
      <c r="F22" s="187"/>
      <c r="G22" s="187"/>
      <c r="H22" s="187"/>
      <c r="I22" s="187"/>
      <c r="J22" s="187"/>
      <c r="K22" s="187"/>
    </row>
    <row r="23" spans="1:11" s="189" customFormat="1">
      <c r="A23" s="275"/>
      <c r="B23" s="275"/>
      <c r="C23" s="275"/>
      <c r="D23" s="275"/>
      <c r="E23" s="275"/>
      <c r="F23" s="187"/>
      <c r="G23" s="187"/>
      <c r="H23" s="187"/>
      <c r="I23" s="187"/>
      <c r="J23" s="187"/>
      <c r="K23" s="187"/>
    </row>
    <row r="24" spans="1:11" s="189" customFormat="1" ht="46.35" customHeight="1">
      <c r="A24" s="274" t="s">
        <v>115</v>
      </c>
      <c r="B24" s="274"/>
      <c r="C24" s="274"/>
      <c r="D24" s="274"/>
      <c r="E24" s="274"/>
      <c r="F24" s="187"/>
      <c r="G24" s="187"/>
      <c r="H24" s="187"/>
      <c r="I24" s="187"/>
      <c r="J24" s="187"/>
      <c r="K24" s="187"/>
    </row>
    <row r="25" spans="1:11" s="189" customFormat="1" ht="29.1" customHeight="1">
      <c r="A25" s="239"/>
      <c r="B25" s="239"/>
      <c r="C25" s="239"/>
      <c r="D25" s="239"/>
      <c r="E25" s="239"/>
      <c r="F25" s="187"/>
      <c r="G25" s="187"/>
      <c r="H25" s="187"/>
      <c r="I25" s="187"/>
      <c r="J25" s="187"/>
      <c r="K25" s="187"/>
    </row>
    <row r="26" spans="1:11" s="189" customFormat="1" ht="21">
      <c r="A26" s="277" t="s">
        <v>116</v>
      </c>
      <c r="B26" s="277"/>
      <c r="C26" s="277"/>
      <c r="D26" s="277"/>
      <c r="E26" s="277"/>
      <c r="F26" s="187"/>
      <c r="G26" s="187"/>
      <c r="H26" s="187"/>
      <c r="I26" s="187"/>
      <c r="J26" s="187"/>
      <c r="K26" s="187"/>
    </row>
    <row r="27" spans="1:11" s="189" customFormat="1" ht="15.6" customHeight="1">
      <c r="A27" s="240" t="s">
        <v>117</v>
      </c>
      <c r="B27" s="241" t="s">
        <v>118</v>
      </c>
      <c r="C27" s="285" t="s">
        <v>119</v>
      </c>
      <c r="D27" s="285"/>
      <c r="E27" s="285"/>
      <c r="F27" s="187"/>
      <c r="G27" s="187"/>
      <c r="H27" s="187"/>
      <c r="I27" s="187"/>
      <c r="J27" s="187"/>
      <c r="K27" s="187"/>
    </row>
    <row r="28" spans="1:11" s="189" customFormat="1">
      <c r="A28" s="271"/>
      <c r="B28" s="272">
        <v>0</v>
      </c>
      <c r="C28" s="273"/>
      <c r="D28" s="273"/>
      <c r="E28" s="273"/>
      <c r="F28" s="187"/>
      <c r="G28" s="187"/>
      <c r="H28" s="187"/>
      <c r="I28" s="187"/>
      <c r="J28" s="187"/>
      <c r="K28" s="187"/>
    </row>
    <row r="29" spans="1:11" s="189" customFormat="1">
      <c r="A29" s="271"/>
      <c r="B29" s="272"/>
      <c r="C29" s="273"/>
      <c r="D29" s="273"/>
      <c r="E29" s="273"/>
      <c r="F29" s="187"/>
      <c r="G29" s="187"/>
      <c r="H29" s="187"/>
      <c r="I29" s="187"/>
      <c r="J29" s="187"/>
      <c r="K29" s="187"/>
    </row>
    <row r="30" spans="1:11" s="189" customFormat="1">
      <c r="A30" s="278"/>
      <c r="B30" s="279">
        <v>0</v>
      </c>
      <c r="C30" s="280"/>
      <c r="D30" s="280"/>
      <c r="E30" s="280"/>
      <c r="F30" s="187"/>
      <c r="G30" s="187"/>
      <c r="H30" s="187"/>
      <c r="I30" s="187"/>
      <c r="J30" s="187"/>
      <c r="K30" s="187"/>
    </row>
    <row r="31" spans="1:11" s="189" customFormat="1">
      <c r="A31" s="278"/>
      <c r="B31" s="279"/>
      <c r="C31" s="280"/>
      <c r="D31" s="280"/>
      <c r="E31" s="280"/>
      <c r="F31" s="187"/>
      <c r="G31" s="187"/>
      <c r="H31" s="187"/>
      <c r="I31" s="187"/>
      <c r="J31" s="187"/>
      <c r="K31" s="187"/>
    </row>
    <row r="32" spans="1:11" s="189" customFormat="1">
      <c r="A32" s="271"/>
      <c r="B32" s="272">
        <v>0</v>
      </c>
      <c r="C32" s="273"/>
      <c r="D32" s="273"/>
      <c r="E32" s="273"/>
      <c r="F32" s="187"/>
      <c r="G32" s="187"/>
      <c r="H32" s="187"/>
      <c r="I32" s="187"/>
      <c r="J32" s="187"/>
      <c r="K32" s="187"/>
    </row>
    <row r="33" spans="1:11" s="189" customFormat="1">
      <c r="A33" s="271"/>
      <c r="B33" s="272"/>
      <c r="C33" s="273"/>
      <c r="D33" s="273"/>
      <c r="E33" s="273"/>
      <c r="F33" s="187"/>
      <c r="G33" s="187"/>
      <c r="H33" s="187"/>
      <c r="I33" s="187"/>
      <c r="J33" s="187"/>
      <c r="K33" s="187"/>
    </row>
    <row r="34" spans="1:11" ht="30.6" customHeight="1">
      <c r="A34" s="274" t="s">
        <v>120</v>
      </c>
      <c r="B34" s="274"/>
      <c r="C34" s="274"/>
      <c r="D34" s="274"/>
    </row>
    <row r="35" spans="1:11" ht="47.45" customHeight="1">
      <c r="A35" s="275" t="s">
        <v>121</v>
      </c>
      <c r="B35" s="276"/>
      <c r="C35" s="276"/>
      <c r="D35" s="276"/>
      <c r="E35" s="276"/>
    </row>
    <row r="36" spans="1:11">
      <c r="A36" s="276"/>
      <c r="B36" s="276"/>
      <c r="C36" s="276"/>
      <c r="D36" s="276"/>
      <c r="E36" s="276"/>
    </row>
    <row r="37" spans="1:11" ht="57.6" customHeight="1">
      <c r="A37" s="276"/>
      <c r="B37" s="276"/>
      <c r="C37" s="276"/>
      <c r="D37" s="276"/>
      <c r="E37" s="276"/>
    </row>
    <row r="38" spans="1:11" ht="21">
      <c r="A38" s="277" t="s">
        <v>122</v>
      </c>
      <c r="B38" s="277"/>
      <c r="C38" s="277"/>
      <c r="D38" s="277"/>
      <c r="E38" s="277"/>
    </row>
    <row r="39" spans="1:11" ht="15.6" customHeight="1">
      <c r="A39" s="228" t="s">
        <v>123</v>
      </c>
      <c r="B39" s="270"/>
      <c r="C39" s="270"/>
      <c r="D39" s="270"/>
      <c r="E39" s="270"/>
    </row>
    <row r="40" spans="1:11" ht="15.6" customHeight="1">
      <c r="A40" s="228"/>
      <c r="B40" s="242"/>
      <c r="C40" s="242"/>
      <c r="D40" s="242"/>
      <c r="E40" s="242"/>
    </row>
    <row r="41" spans="1:11" ht="15.6" customHeight="1">
      <c r="A41" s="243" t="s">
        <v>124</v>
      </c>
      <c r="B41" s="242"/>
      <c r="C41" s="242"/>
      <c r="D41" s="242"/>
      <c r="E41" s="242"/>
    </row>
    <row r="42" spans="1:11" ht="45.6" customHeight="1">
      <c r="A42" s="244" t="s">
        <v>125</v>
      </c>
      <c r="B42" s="242" t="s">
        <v>126</v>
      </c>
      <c r="C42" s="244" t="s">
        <v>127</v>
      </c>
      <c r="D42" s="242" t="s">
        <v>128</v>
      </c>
      <c r="E42" s="242" t="s">
        <v>129</v>
      </c>
    </row>
    <row r="43" spans="1:11" ht="27" customHeight="1">
      <c r="A43" s="245"/>
      <c r="B43" s="246"/>
      <c r="C43" s="247"/>
      <c r="D43" s="247"/>
      <c r="E43" s="247"/>
    </row>
    <row r="44" spans="1:11" ht="27" customHeight="1">
      <c r="A44" s="244"/>
      <c r="B44" s="248"/>
      <c r="C44" s="249"/>
      <c r="D44" s="249"/>
      <c r="E44" s="249"/>
    </row>
    <row r="45" spans="1:11" ht="27" customHeight="1">
      <c r="A45" s="245"/>
      <c r="B45" s="246"/>
      <c r="C45" s="247"/>
      <c r="D45" s="247"/>
      <c r="E45" s="247"/>
    </row>
    <row r="46" spans="1:11" ht="27" customHeight="1">
      <c r="A46" s="244"/>
      <c r="B46" s="248"/>
      <c r="C46" s="249"/>
      <c r="D46" s="249"/>
      <c r="E46" s="249"/>
    </row>
    <row r="47" spans="1:11" ht="27" customHeight="1">
      <c r="A47" s="245"/>
      <c r="B47" s="246"/>
      <c r="C47" s="247"/>
      <c r="D47" s="247"/>
      <c r="E47" s="247"/>
    </row>
    <row r="48" spans="1:11">
      <c r="A48" s="189"/>
    </row>
    <row r="49" spans="1:11">
      <c r="A49" s="189"/>
    </row>
    <row r="50" spans="1:11">
      <c r="A50" s="189"/>
    </row>
    <row r="51" spans="1:11">
      <c r="A51" s="189"/>
    </row>
    <row r="52" spans="1:11">
      <c r="A52" s="189"/>
    </row>
    <row r="53" spans="1:11">
      <c r="A53" s="189"/>
    </row>
    <row r="54" spans="1:11">
      <c r="A54" s="189"/>
    </row>
    <row r="55" spans="1:11">
      <c r="A55" s="189"/>
    </row>
    <row r="56" spans="1:11">
      <c r="A56" s="189"/>
    </row>
    <row r="57" spans="1:11">
      <c r="A57" s="189"/>
    </row>
    <row r="58" spans="1:11">
      <c r="A58" s="189"/>
    </row>
    <row r="59" spans="1:11">
      <c r="A59" s="189"/>
    </row>
    <row r="60" spans="1:11" s="189" customFormat="1">
      <c r="D60" s="187"/>
      <c r="E60" s="187"/>
      <c r="F60" s="187"/>
      <c r="G60" s="187"/>
      <c r="H60" s="187"/>
      <c r="I60" s="187"/>
      <c r="J60" s="187"/>
      <c r="K60" s="187"/>
    </row>
    <row r="61" spans="1:11" s="189" customFormat="1">
      <c r="D61" s="187"/>
      <c r="E61" s="187"/>
      <c r="F61" s="187"/>
      <c r="G61" s="187"/>
      <c r="H61" s="187"/>
      <c r="I61" s="187"/>
      <c r="J61" s="187"/>
      <c r="K61" s="187"/>
    </row>
    <row r="62" spans="1:11" s="189" customFormat="1">
      <c r="D62" s="187"/>
      <c r="E62" s="187"/>
      <c r="F62" s="187"/>
      <c r="G62" s="187"/>
      <c r="H62" s="187"/>
      <c r="I62" s="187"/>
      <c r="J62" s="187"/>
      <c r="K62" s="187"/>
    </row>
    <row r="63" spans="1:11" s="189" customFormat="1">
      <c r="D63" s="187"/>
      <c r="E63" s="187"/>
      <c r="F63" s="187"/>
      <c r="G63" s="187"/>
      <c r="H63" s="187"/>
      <c r="I63" s="187"/>
      <c r="J63" s="187"/>
      <c r="K63" s="187"/>
    </row>
    <row r="64" spans="1:11" s="189" customFormat="1">
      <c r="D64" s="187"/>
      <c r="E64" s="187"/>
      <c r="F64" s="187"/>
      <c r="G64" s="187"/>
      <c r="H64" s="187"/>
      <c r="I64" s="187"/>
      <c r="J64" s="187"/>
      <c r="K64" s="187"/>
    </row>
    <row r="65" spans="4:11" s="189" customFormat="1">
      <c r="D65" s="187"/>
      <c r="E65" s="187"/>
      <c r="F65" s="187"/>
      <c r="G65" s="187"/>
      <c r="H65" s="187"/>
      <c r="I65" s="187"/>
      <c r="J65" s="187"/>
      <c r="K65" s="187"/>
    </row>
    <row r="66" spans="4:11" s="189" customFormat="1">
      <c r="D66" s="187"/>
      <c r="E66" s="187"/>
      <c r="F66" s="187"/>
      <c r="G66" s="187"/>
      <c r="H66" s="187"/>
      <c r="I66" s="187"/>
      <c r="J66" s="187"/>
      <c r="K66" s="187"/>
    </row>
    <row r="67" spans="4:11" s="189" customFormat="1">
      <c r="D67" s="187"/>
      <c r="E67" s="187"/>
      <c r="F67" s="187"/>
      <c r="G67" s="187"/>
      <c r="H67" s="187"/>
      <c r="I67" s="187"/>
      <c r="J67" s="187"/>
      <c r="K67" s="187"/>
    </row>
    <row r="68" spans="4:11" s="189" customFormat="1">
      <c r="D68" s="187"/>
      <c r="E68" s="187"/>
      <c r="F68" s="187"/>
      <c r="G68" s="187"/>
      <c r="H68" s="187"/>
      <c r="I68" s="187"/>
      <c r="J68" s="187"/>
      <c r="K68" s="187"/>
    </row>
    <row r="69" spans="4:11" s="189" customFormat="1">
      <c r="D69" s="187"/>
      <c r="E69" s="187"/>
      <c r="F69" s="187"/>
      <c r="G69" s="187"/>
      <c r="H69" s="187"/>
      <c r="I69" s="187"/>
      <c r="J69" s="187"/>
      <c r="K69" s="187"/>
    </row>
    <row r="70" spans="4:11" s="189" customFormat="1">
      <c r="D70" s="187"/>
      <c r="E70" s="187"/>
      <c r="F70" s="187"/>
      <c r="G70" s="187"/>
      <c r="H70" s="187"/>
      <c r="I70" s="187"/>
      <c r="J70" s="187"/>
      <c r="K70" s="187"/>
    </row>
    <row r="71" spans="4:11" s="189" customFormat="1">
      <c r="D71" s="187"/>
      <c r="E71" s="187"/>
      <c r="F71" s="187"/>
      <c r="G71" s="187"/>
      <c r="H71" s="187"/>
      <c r="I71" s="187"/>
      <c r="J71" s="187"/>
      <c r="K71" s="187"/>
    </row>
    <row r="72" spans="4:11" s="189" customFormat="1">
      <c r="D72" s="187"/>
      <c r="E72" s="187"/>
      <c r="F72" s="187"/>
      <c r="G72" s="187"/>
      <c r="H72" s="187"/>
      <c r="I72" s="187"/>
      <c r="J72" s="187"/>
      <c r="K72" s="187"/>
    </row>
    <row r="73" spans="4:11" s="189" customFormat="1">
      <c r="D73" s="187"/>
      <c r="E73" s="187"/>
      <c r="F73" s="187"/>
      <c r="G73" s="187"/>
      <c r="H73" s="187"/>
      <c r="I73" s="187"/>
      <c r="J73" s="187"/>
      <c r="K73" s="187"/>
    </row>
    <row r="74" spans="4:11" s="189" customFormat="1">
      <c r="D74" s="187"/>
      <c r="E74" s="187"/>
      <c r="F74" s="187"/>
      <c r="G74" s="187"/>
      <c r="H74" s="187"/>
      <c r="I74" s="187"/>
      <c r="J74" s="187"/>
      <c r="K74" s="187"/>
    </row>
    <row r="75" spans="4:11" s="189" customFormat="1">
      <c r="D75" s="187"/>
      <c r="E75" s="187"/>
      <c r="F75" s="187"/>
      <c r="G75" s="187"/>
      <c r="H75" s="187"/>
      <c r="I75" s="187"/>
      <c r="J75" s="187"/>
      <c r="K75" s="187"/>
    </row>
    <row r="76" spans="4:11" s="189" customFormat="1">
      <c r="D76" s="187"/>
      <c r="E76" s="187"/>
      <c r="F76" s="187"/>
      <c r="G76" s="187"/>
      <c r="H76" s="187"/>
      <c r="I76" s="187"/>
      <c r="J76" s="187"/>
      <c r="K76" s="187"/>
    </row>
    <row r="77" spans="4:11" s="189" customFormat="1">
      <c r="D77" s="187"/>
      <c r="E77" s="187"/>
      <c r="F77" s="187"/>
      <c r="G77" s="187"/>
      <c r="H77" s="187"/>
      <c r="I77" s="187"/>
      <c r="J77" s="187"/>
      <c r="K77" s="187"/>
    </row>
    <row r="78" spans="4:11" s="189" customFormat="1">
      <c r="D78" s="187"/>
      <c r="E78" s="187"/>
      <c r="F78" s="187"/>
      <c r="G78" s="187"/>
      <c r="H78" s="187"/>
      <c r="I78" s="187"/>
      <c r="J78" s="187"/>
      <c r="K78" s="187"/>
    </row>
    <row r="79" spans="4:11" s="189" customFormat="1">
      <c r="D79" s="187"/>
      <c r="E79" s="187"/>
      <c r="F79" s="187"/>
      <c r="G79" s="187"/>
      <c r="H79" s="187"/>
      <c r="I79" s="187"/>
      <c r="J79" s="187"/>
      <c r="K79" s="187"/>
    </row>
    <row r="80" spans="4:11" s="189" customFormat="1">
      <c r="D80" s="187"/>
      <c r="E80" s="187"/>
      <c r="F80" s="187"/>
      <c r="G80" s="187"/>
      <c r="H80" s="187"/>
      <c r="I80" s="187"/>
      <c r="J80" s="187"/>
      <c r="K80" s="187"/>
    </row>
    <row r="81" spans="4:11" s="189" customFormat="1">
      <c r="D81" s="187"/>
      <c r="E81" s="187"/>
      <c r="F81" s="187"/>
      <c r="G81" s="187"/>
      <c r="H81" s="187"/>
      <c r="I81" s="187"/>
      <c r="J81" s="187"/>
      <c r="K81" s="187"/>
    </row>
    <row r="82" spans="4:11" s="189" customFormat="1">
      <c r="D82" s="187"/>
      <c r="E82" s="187"/>
      <c r="F82" s="187"/>
      <c r="G82" s="187"/>
      <c r="H82" s="187"/>
      <c r="I82" s="187"/>
      <c r="J82" s="187"/>
      <c r="K82" s="187"/>
    </row>
    <row r="83" spans="4:11" s="189" customFormat="1">
      <c r="D83" s="187"/>
      <c r="E83" s="187"/>
      <c r="F83" s="187"/>
      <c r="G83" s="187"/>
      <c r="H83" s="187"/>
      <c r="I83" s="187"/>
      <c r="J83" s="187"/>
      <c r="K83" s="187"/>
    </row>
    <row r="84" spans="4:11" s="189" customFormat="1">
      <c r="D84" s="187"/>
      <c r="E84" s="187"/>
      <c r="F84" s="187"/>
      <c r="G84" s="187"/>
      <c r="H84" s="187"/>
      <c r="I84" s="187"/>
      <c r="J84" s="187"/>
      <c r="K84" s="187"/>
    </row>
    <row r="85" spans="4:11" s="189" customFormat="1">
      <c r="D85" s="187"/>
      <c r="E85" s="187"/>
      <c r="F85" s="187"/>
      <c r="G85" s="187"/>
      <c r="H85" s="187"/>
      <c r="I85" s="187"/>
      <c r="J85" s="187"/>
      <c r="K85" s="187"/>
    </row>
    <row r="86" spans="4:11" s="189" customFormat="1">
      <c r="D86" s="187"/>
      <c r="E86" s="187"/>
      <c r="F86" s="187"/>
      <c r="G86" s="187"/>
      <c r="H86" s="187"/>
      <c r="I86" s="187"/>
      <c r="J86" s="187"/>
      <c r="K86" s="187"/>
    </row>
    <row r="87" spans="4:11" s="189" customFormat="1">
      <c r="D87" s="187"/>
      <c r="E87" s="187"/>
      <c r="F87" s="187"/>
      <c r="G87" s="187"/>
      <c r="H87" s="187"/>
      <c r="I87" s="187"/>
      <c r="J87" s="187"/>
      <c r="K87" s="187"/>
    </row>
    <row r="88" spans="4:11" s="189" customFormat="1">
      <c r="D88" s="187"/>
      <c r="E88" s="187"/>
      <c r="F88" s="187"/>
      <c r="G88" s="187"/>
      <c r="H88" s="187"/>
      <c r="I88" s="187"/>
      <c r="J88" s="187"/>
      <c r="K88" s="187"/>
    </row>
    <row r="89" spans="4:11" s="189" customFormat="1">
      <c r="D89" s="187"/>
      <c r="E89" s="187"/>
      <c r="F89" s="187"/>
      <c r="G89" s="187"/>
      <c r="H89" s="187"/>
      <c r="I89" s="187"/>
      <c r="J89" s="187"/>
      <c r="K89" s="187"/>
    </row>
    <row r="90" spans="4:11" s="189" customFormat="1">
      <c r="D90" s="187"/>
      <c r="E90" s="187"/>
      <c r="F90" s="187"/>
      <c r="G90" s="187"/>
      <c r="H90" s="187"/>
      <c r="I90" s="187"/>
      <c r="J90" s="187"/>
      <c r="K90" s="187"/>
    </row>
    <row r="91" spans="4:11" s="189" customFormat="1">
      <c r="D91" s="187"/>
      <c r="E91" s="187"/>
      <c r="F91" s="187"/>
      <c r="G91" s="187"/>
      <c r="H91" s="187"/>
      <c r="I91" s="187"/>
      <c r="J91" s="187"/>
      <c r="K91" s="187"/>
    </row>
    <row r="92" spans="4:11" s="189" customFormat="1">
      <c r="D92" s="187"/>
      <c r="E92" s="187"/>
      <c r="F92" s="187"/>
      <c r="G92" s="187"/>
      <c r="H92" s="187"/>
      <c r="I92" s="187"/>
      <c r="J92" s="187"/>
      <c r="K92" s="187"/>
    </row>
    <row r="93" spans="4:11" s="189" customFormat="1">
      <c r="D93" s="187"/>
      <c r="E93" s="187"/>
      <c r="F93" s="187"/>
      <c r="G93" s="187"/>
      <c r="H93" s="187"/>
      <c r="I93" s="187"/>
      <c r="J93" s="187"/>
      <c r="K93" s="187"/>
    </row>
    <row r="94" spans="4:11" s="189" customFormat="1">
      <c r="D94" s="187"/>
      <c r="E94" s="187"/>
      <c r="F94" s="187"/>
      <c r="G94" s="187"/>
      <c r="H94" s="187"/>
      <c r="I94" s="187"/>
      <c r="J94" s="187"/>
      <c r="K94" s="187"/>
    </row>
    <row r="95" spans="4:11" s="189" customFormat="1">
      <c r="D95" s="187"/>
      <c r="E95" s="187"/>
      <c r="F95" s="187"/>
      <c r="G95" s="187"/>
      <c r="H95" s="187"/>
      <c r="I95" s="187"/>
      <c r="J95" s="187"/>
      <c r="K95" s="187"/>
    </row>
    <row r="96" spans="4:11" s="189" customFormat="1">
      <c r="D96" s="187"/>
      <c r="E96" s="187"/>
      <c r="F96" s="187"/>
      <c r="G96" s="187"/>
      <c r="H96" s="187"/>
      <c r="I96" s="187"/>
      <c r="J96" s="187"/>
      <c r="K96" s="187"/>
    </row>
    <row r="97" spans="4:11" s="189" customFormat="1">
      <c r="D97" s="187"/>
      <c r="E97" s="187"/>
      <c r="F97" s="187"/>
      <c r="G97" s="187"/>
      <c r="H97" s="187"/>
      <c r="I97" s="187"/>
      <c r="J97" s="187"/>
      <c r="K97" s="187"/>
    </row>
    <row r="98" spans="4:11" s="189" customFormat="1">
      <c r="D98" s="187"/>
      <c r="E98" s="187"/>
      <c r="F98" s="187"/>
      <c r="G98" s="187"/>
      <c r="H98" s="187"/>
      <c r="I98" s="187"/>
      <c r="J98" s="187"/>
      <c r="K98" s="187"/>
    </row>
    <row r="99" spans="4:11" s="189" customFormat="1">
      <c r="D99" s="187"/>
      <c r="E99" s="187"/>
      <c r="F99" s="187"/>
      <c r="G99" s="187"/>
      <c r="H99" s="187"/>
      <c r="I99" s="187"/>
      <c r="J99" s="187"/>
      <c r="K99" s="187"/>
    </row>
    <row r="100" spans="4:11" s="189" customFormat="1">
      <c r="D100" s="187"/>
      <c r="E100" s="187"/>
      <c r="F100" s="187"/>
      <c r="G100" s="187"/>
      <c r="H100" s="187"/>
      <c r="I100" s="187"/>
      <c r="J100" s="187"/>
      <c r="K100" s="187"/>
    </row>
    <row r="101" spans="4:11" s="189" customFormat="1">
      <c r="D101" s="187"/>
      <c r="E101" s="187"/>
      <c r="F101" s="187"/>
      <c r="G101" s="187"/>
      <c r="H101" s="187"/>
      <c r="I101" s="187"/>
      <c r="J101" s="187"/>
      <c r="K101" s="187"/>
    </row>
    <row r="102" spans="4:11" s="189" customFormat="1">
      <c r="D102" s="187"/>
      <c r="E102" s="187"/>
      <c r="F102" s="187"/>
      <c r="G102" s="187"/>
      <c r="H102" s="187"/>
      <c r="I102" s="187"/>
      <c r="J102" s="187"/>
      <c r="K102" s="187"/>
    </row>
    <row r="103" spans="4:11" s="189" customFormat="1">
      <c r="D103" s="187"/>
      <c r="E103" s="187"/>
      <c r="F103" s="187"/>
      <c r="G103" s="187"/>
      <c r="H103" s="187"/>
      <c r="I103" s="187"/>
      <c r="J103" s="187"/>
      <c r="K103" s="187"/>
    </row>
    <row r="104" spans="4:11" s="189" customFormat="1">
      <c r="D104" s="187"/>
      <c r="E104" s="187"/>
      <c r="F104" s="187"/>
      <c r="G104" s="187"/>
      <c r="H104" s="187"/>
      <c r="I104" s="187"/>
      <c r="J104" s="187"/>
      <c r="K104" s="187"/>
    </row>
    <row r="105" spans="4:11" s="189" customFormat="1">
      <c r="D105" s="187"/>
      <c r="E105" s="187"/>
      <c r="F105" s="187"/>
      <c r="G105" s="187"/>
      <c r="H105" s="187"/>
      <c r="I105" s="187"/>
      <c r="J105" s="187"/>
      <c r="K105" s="187"/>
    </row>
    <row r="106" spans="4:11" s="189" customFormat="1">
      <c r="D106" s="187"/>
      <c r="E106" s="187"/>
      <c r="F106" s="187"/>
      <c r="G106" s="187"/>
      <c r="H106" s="187"/>
      <c r="I106" s="187"/>
      <c r="J106" s="187"/>
      <c r="K106" s="187"/>
    </row>
    <row r="107" spans="4:11" s="189" customFormat="1">
      <c r="D107" s="187"/>
      <c r="E107" s="187"/>
      <c r="F107" s="187"/>
      <c r="G107" s="187"/>
      <c r="H107" s="187"/>
      <c r="I107" s="187"/>
      <c r="J107" s="187"/>
      <c r="K107" s="187"/>
    </row>
    <row r="108" spans="4:11" s="189" customFormat="1">
      <c r="D108" s="187"/>
      <c r="E108" s="187"/>
      <c r="F108" s="187"/>
      <c r="G108" s="187"/>
      <c r="H108" s="187"/>
      <c r="I108" s="187"/>
      <c r="J108" s="187"/>
      <c r="K108" s="187"/>
    </row>
    <row r="109" spans="4:11" s="189" customFormat="1">
      <c r="D109" s="187"/>
      <c r="E109" s="187"/>
      <c r="F109" s="187"/>
      <c r="G109" s="187"/>
      <c r="H109" s="187"/>
      <c r="I109" s="187"/>
      <c r="J109" s="187"/>
      <c r="K109" s="187"/>
    </row>
    <row r="110" spans="4:11" s="189" customFormat="1">
      <c r="D110" s="187"/>
      <c r="E110" s="187"/>
      <c r="F110" s="187"/>
      <c r="G110" s="187"/>
      <c r="H110" s="187"/>
      <c r="I110" s="187"/>
      <c r="J110" s="187"/>
      <c r="K110" s="187"/>
    </row>
  </sheetData>
  <sheetProtection algorithmName="SHA-512" hashValue="2tZuJI3TTIDBaY1AuxCGDM0tCuRgDWMciKY1X1sVB/NAjesrPyz/0QUKnu20msZL7aN9jawlA2nOk1469tkZHg==" saltValue="wQ3iU/zPCsQBixsKTZYz8w==" spinCount="100000" sheet="1" objects="1" scenarios="1"/>
  <protectedRanges>
    <protectedRange sqref="B39:E39 A43:E47" name="Bereich4"/>
    <protectedRange sqref="A28:E33 B39:E39 A43:E47" name="Bereich2"/>
    <protectedRange sqref="A28:E33" name="Bereich3"/>
  </protectedRanges>
  <mergeCells count="21">
    <mergeCell ref="A30:A31"/>
    <mergeCell ref="B30:B31"/>
    <mergeCell ref="C30:E31"/>
    <mergeCell ref="A2:E2"/>
    <mergeCell ref="A4:E4"/>
    <mergeCell ref="A6:E6"/>
    <mergeCell ref="A9:E9"/>
    <mergeCell ref="A20:E23"/>
    <mergeCell ref="A24:E24"/>
    <mergeCell ref="A26:E26"/>
    <mergeCell ref="C27:E27"/>
    <mergeCell ref="A28:A29"/>
    <mergeCell ref="B28:B29"/>
    <mergeCell ref="C28:E29"/>
    <mergeCell ref="B39:E39"/>
    <mergeCell ref="A32:A33"/>
    <mergeCell ref="B32:B33"/>
    <mergeCell ref="C32:E33"/>
    <mergeCell ref="A34:D34"/>
    <mergeCell ref="A35:E37"/>
    <mergeCell ref="A38:E38"/>
  </mergeCells>
  <printOptions horizontalCentered="1"/>
  <pageMargins left="0.15748031496062992" right="0.11811023622047245" top="0.67" bottom="0.51181102362204722" header="0.19685039370078741" footer="0.23622047244094491"/>
  <pageSetup paperSize="8" scale="92" orientation="portrait" r:id="rId1"/>
  <headerFooter alignWithMargins="0">
    <oddFooter>&amp;L&amp;F&amp;RSeite &amp;P</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D7FE-7B2B-4714-8512-839D44430C1B}">
  <sheetPr>
    <pageSetUpPr fitToPage="1"/>
  </sheetPr>
  <dimension ref="A1:Q117"/>
  <sheetViews>
    <sheetView view="pageBreakPreview" zoomScale="85" zoomScaleNormal="85" zoomScaleSheetLayoutView="85" workbookViewId="0">
      <pane xSplit="2" ySplit="8" topLeftCell="C13" activePane="bottomRight" state="frozen"/>
      <selection activeCell="C7" sqref="C7"/>
      <selection pane="topRight" activeCell="C7" sqref="C7"/>
      <selection pane="bottomLeft" activeCell="C7" sqref="C7"/>
      <selection pane="bottomRight" activeCell="J19" sqref="J19"/>
    </sheetView>
  </sheetViews>
  <sheetFormatPr baseColWidth="10" defaultColWidth="11.42578125" defaultRowHeight="16.5" outlineLevelRow="1"/>
  <cols>
    <col min="1" max="1" width="3.85546875" style="187" customWidth="1"/>
    <col min="2" max="2" width="27.140625" style="190" customWidth="1"/>
    <col min="3" max="3" width="14.140625" style="189" customWidth="1"/>
    <col min="4" max="4" width="38" style="189" customWidth="1"/>
    <col min="5" max="5" width="19.42578125" style="187" customWidth="1"/>
    <col min="6" max="6" width="19" style="187" customWidth="1"/>
    <col min="7" max="8" width="11.42578125" style="187"/>
    <col min="9" max="10" width="11.42578125" style="188"/>
    <col min="11" max="15" width="11.42578125" style="187"/>
    <col min="16" max="16" width="15.140625" style="187" customWidth="1"/>
    <col min="17" max="17" width="19.85546875" style="187" customWidth="1"/>
    <col min="18" max="16384" width="11.42578125" style="187"/>
  </cols>
  <sheetData>
    <row r="1" spans="2:17" ht="30.6" customHeight="1">
      <c r="B1" s="226" t="str">
        <f>'Honorarformblatt allgemein BS'!A1</f>
        <v>Neubau Pflegeschule mit Verwaltung und Schülerwohnheim in Forchheim</v>
      </c>
      <c r="C1" s="225"/>
      <c r="D1" s="225"/>
      <c r="E1" s="224"/>
      <c r="F1" s="223"/>
    </row>
    <row r="2" spans="2:17" ht="88.35" customHeight="1">
      <c r="B2" s="295" t="str">
        <f>'Honorarformblatt allgemein BS'!A2</f>
        <v>Leistungen des Brandschutzes gemäß  Kapitel 1.4 des Heftes 17 der Schriftenreihe AHO, 
Leistungsphasen 1–8
Offenes Verfahren gemäß § 15 Abs. 1 VgV  
Bekanntmachung vom 27. März 2026</v>
      </c>
      <c r="C2" s="295"/>
      <c r="D2" s="295"/>
      <c r="E2" s="295"/>
      <c r="F2" s="295"/>
    </row>
    <row r="3" spans="2:17" ht="7.9" customHeight="1">
      <c r="B3" s="267"/>
      <c r="C3" s="267"/>
      <c r="D3" s="267"/>
      <c r="E3" s="251"/>
      <c r="I3" s="187"/>
      <c r="J3" s="187"/>
    </row>
    <row r="4" spans="2:17" ht="30.6" customHeight="1" thickBot="1">
      <c r="B4" s="299" t="s">
        <v>145</v>
      </c>
      <c r="C4" s="299"/>
      <c r="D4" s="299"/>
      <c r="E4" s="268"/>
      <c r="F4" s="269"/>
      <c r="I4" s="187"/>
      <c r="J4" s="187"/>
    </row>
    <row r="5" spans="2:17" ht="16.149999999999999" customHeight="1">
      <c r="B5" s="300" t="s">
        <v>146</v>
      </c>
      <c r="C5" s="300"/>
      <c r="D5" s="300"/>
      <c r="E5" s="251"/>
      <c r="I5" s="187"/>
      <c r="J5" s="342"/>
      <c r="K5" s="343"/>
      <c r="L5" s="343"/>
      <c r="M5" s="343"/>
    </row>
    <row r="6" spans="2:17" ht="7.9" customHeight="1">
      <c r="B6" s="267"/>
      <c r="C6" s="267"/>
      <c r="D6" s="267"/>
      <c r="E6" s="251"/>
      <c r="I6" s="187"/>
      <c r="J6" s="187"/>
    </row>
    <row r="7" spans="2:17" ht="32.1" customHeight="1">
      <c r="B7" s="282" t="s">
        <v>108</v>
      </c>
      <c r="C7" s="282"/>
      <c r="D7" s="282"/>
      <c r="E7" s="222"/>
      <c r="F7" s="222"/>
    </row>
    <row r="8" spans="2:17" ht="62.1" customHeight="1">
      <c r="B8" s="296" t="s">
        <v>107</v>
      </c>
      <c r="C8" s="296"/>
      <c r="D8" s="296"/>
      <c r="E8" s="297" t="s">
        <v>106</v>
      </c>
      <c r="F8" s="297"/>
    </row>
    <row r="9" spans="2:17" ht="18" hidden="1" outlineLevel="1">
      <c r="B9" s="221"/>
      <c r="C9" s="221"/>
      <c r="D9" s="220"/>
      <c r="E9" s="298"/>
      <c r="F9" s="298"/>
    </row>
    <row r="10" spans="2:17" ht="17.100000000000001" hidden="1" customHeight="1" outlineLevel="1">
      <c r="B10" s="219" t="s">
        <v>105</v>
      </c>
      <c r="C10" s="219"/>
      <c r="D10" s="219"/>
      <c r="E10" s="218"/>
      <c r="F10" s="218"/>
    </row>
    <row r="11" spans="2:17" ht="18" hidden="1" outlineLevel="1">
      <c r="B11" s="203"/>
      <c r="C11" s="203"/>
      <c r="D11" s="203"/>
      <c r="E11" s="217"/>
      <c r="F11" s="217"/>
    </row>
    <row r="12" spans="2:17" s="214" customFormat="1" ht="18" hidden="1" outlineLevel="1">
      <c r="B12" s="216" t="s">
        <v>104</v>
      </c>
      <c r="C12" s="216"/>
      <c r="D12" s="216"/>
      <c r="E12" s="215"/>
      <c r="F12" s="215"/>
      <c r="P12" s="301" t="s">
        <v>103</v>
      </c>
      <c r="Q12" s="301"/>
    </row>
    <row r="13" spans="2:17" ht="17.25" customHeight="1" collapsed="1" thickBot="1">
      <c r="B13" s="203"/>
      <c r="C13" s="203"/>
      <c r="D13" s="203"/>
      <c r="E13" s="213"/>
      <c r="F13" s="213"/>
      <c r="P13" s="208"/>
      <c r="Q13" s="208"/>
    </row>
    <row r="14" spans="2:17" ht="17.45" customHeight="1">
      <c r="B14" s="286" t="s">
        <v>102</v>
      </c>
      <c r="C14" s="287"/>
      <c r="D14" s="287"/>
      <c r="E14" s="250"/>
      <c r="F14" s="212"/>
      <c r="P14" s="211"/>
      <c r="Q14" s="211"/>
    </row>
    <row r="15" spans="2:17" ht="45.6" customHeight="1">
      <c r="B15" s="304" t="s">
        <v>130</v>
      </c>
      <c r="C15" s="305"/>
      <c r="D15" s="305"/>
      <c r="E15" s="306" t="s">
        <v>140</v>
      </c>
      <c r="F15" s="307"/>
      <c r="P15" s="211"/>
      <c r="Q15" s="211"/>
    </row>
    <row r="16" spans="2:17" ht="18.600000000000001" customHeight="1">
      <c r="B16" s="290" t="s">
        <v>131</v>
      </c>
      <c r="C16" s="291"/>
      <c r="D16" s="291"/>
      <c r="E16" s="207" t="s">
        <v>100</v>
      </c>
      <c r="F16" s="206">
        <v>0</v>
      </c>
      <c r="P16" s="208"/>
      <c r="Q16" s="208"/>
    </row>
    <row r="17" spans="1:17" ht="17.25" customHeight="1">
      <c r="B17" s="290" t="s">
        <v>132</v>
      </c>
      <c r="C17" s="291"/>
      <c r="D17" s="291"/>
      <c r="E17" s="207" t="s">
        <v>100</v>
      </c>
      <c r="F17" s="206">
        <v>0</v>
      </c>
      <c r="P17" s="208"/>
      <c r="Q17" s="208"/>
    </row>
    <row r="18" spans="1:17" ht="17.25" customHeight="1">
      <c r="B18" s="290" t="s">
        <v>133</v>
      </c>
      <c r="C18" s="291"/>
      <c r="D18" s="291"/>
      <c r="E18" s="207" t="s">
        <v>100</v>
      </c>
      <c r="F18" s="206">
        <v>0</v>
      </c>
      <c r="P18" s="208"/>
      <c r="Q18" s="208"/>
    </row>
    <row r="19" spans="1:17" ht="18" customHeight="1">
      <c r="B19" s="290" t="s">
        <v>134</v>
      </c>
      <c r="C19" s="291"/>
      <c r="D19" s="291"/>
      <c r="E19" s="207" t="s">
        <v>100</v>
      </c>
      <c r="F19" s="206">
        <v>0</v>
      </c>
      <c r="P19" s="208"/>
      <c r="Q19" s="208"/>
    </row>
    <row r="20" spans="1:17" ht="18" customHeight="1">
      <c r="B20" s="290" t="s">
        <v>135</v>
      </c>
      <c r="C20" s="291"/>
      <c r="D20" s="291"/>
      <c r="E20" s="207" t="s">
        <v>100</v>
      </c>
      <c r="F20" s="206">
        <v>0</v>
      </c>
      <c r="P20" s="208"/>
      <c r="Q20" s="208"/>
    </row>
    <row r="21" spans="1:17" ht="18" customHeight="1">
      <c r="B21" s="290" t="s">
        <v>136</v>
      </c>
      <c r="C21" s="291"/>
      <c r="D21" s="291"/>
      <c r="E21" s="207" t="s">
        <v>100</v>
      </c>
      <c r="F21" s="206">
        <v>0</v>
      </c>
      <c r="P21" s="208"/>
      <c r="Q21" s="208"/>
    </row>
    <row r="22" spans="1:17" ht="18" customHeight="1">
      <c r="B22" s="290" t="s">
        <v>101</v>
      </c>
      <c r="C22" s="291"/>
      <c r="D22" s="291"/>
      <c r="E22" s="207" t="s">
        <v>100</v>
      </c>
      <c r="F22" s="206">
        <v>0</v>
      </c>
      <c r="P22" s="208"/>
      <c r="Q22" s="208"/>
    </row>
    <row r="23" spans="1:17" ht="18" customHeight="1">
      <c r="B23" s="290" t="s">
        <v>137</v>
      </c>
      <c r="C23" s="291"/>
      <c r="D23" s="291"/>
      <c r="E23" s="207" t="s">
        <v>100</v>
      </c>
      <c r="F23" s="206">
        <v>0</v>
      </c>
      <c r="P23" s="208"/>
      <c r="Q23" s="208"/>
    </row>
    <row r="24" spans="1:17" ht="24" customHeight="1" thickBot="1">
      <c r="B24" s="210"/>
      <c r="C24" s="209"/>
      <c r="D24" s="209"/>
      <c r="E24" s="302">
        <f>F16+F17+F18+F19+F23+F20+F21+F22</f>
        <v>0</v>
      </c>
      <c r="F24" s="303"/>
      <c r="P24" s="208"/>
      <c r="Q24" s="208"/>
    </row>
    <row r="25" spans="1:17" s="194" customFormat="1" ht="12" customHeight="1" thickTop="1" thickBot="1">
      <c r="A25" s="258"/>
      <c r="B25" s="259"/>
      <c r="C25" s="259"/>
      <c r="D25" s="259"/>
      <c r="E25" s="259"/>
      <c r="F25" s="260"/>
      <c r="G25" s="187"/>
      <c r="H25" s="261"/>
      <c r="I25" s="187"/>
      <c r="J25" s="187"/>
      <c r="M25" s="187"/>
      <c r="N25" s="187"/>
    </row>
    <row r="26" spans="1:17" s="194" customFormat="1" ht="35.450000000000003" customHeight="1">
      <c r="A26" s="258"/>
      <c r="B26" s="286" t="s">
        <v>142</v>
      </c>
      <c r="C26" s="287"/>
      <c r="D26" s="287"/>
      <c r="E26" s="262"/>
      <c r="F26" s="212"/>
      <c r="G26" s="260"/>
      <c r="H26" s="187"/>
      <c r="I26" s="261"/>
      <c r="J26" s="187"/>
      <c r="K26" s="187"/>
      <c r="N26" s="187"/>
      <c r="O26" s="187"/>
    </row>
    <row r="27" spans="1:17" ht="47.45" customHeight="1">
      <c r="A27" s="258"/>
      <c r="B27" s="288" t="s">
        <v>143</v>
      </c>
      <c r="C27" s="289"/>
      <c r="D27" s="289"/>
      <c r="E27" s="263"/>
      <c r="F27" s="264"/>
      <c r="I27" s="187"/>
      <c r="J27"/>
      <c r="K27"/>
    </row>
    <row r="28" spans="1:17" ht="42" customHeight="1">
      <c r="A28" s="258"/>
      <c r="B28" s="290" t="s">
        <v>144</v>
      </c>
      <c r="C28" s="291"/>
      <c r="D28" s="291"/>
      <c r="E28" s="265">
        <v>0</v>
      </c>
      <c r="F28" s="266">
        <f>E24*E28*B29</f>
        <v>0</v>
      </c>
      <c r="I28" s="187"/>
      <c r="J28"/>
      <c r="K28"/>
    </row>
    <row r="29" spans="1:17" ht="15" customHeight="1" thickBot="1">
      <c r="A29" s="258"/>
      <c r="B29" s="292">
        <f>[2]Honorarübersicht!$C$4</f>
        <v>0.2</v>
      </c>
      <c r="C29" s="293"/>
      <c r="D29" s="293"/>
      <c r="E29" s="253"/>
      <c r="F29" s="252"/>
      <c r="I29" s="187"/>
      <c r="J29"/>
      <c r="K29"/>
    </row>
    <row r="30" spans="1:17" ht="12" customHeight="1" thickBot="1">
      <c r="A30" s="258"/>
      <c r="B30" s="203"/>
      <c r="C30" s="203"/>
      <c r="D30" s="203"/>
      <c r="E30" s="294"/>
      <c r="F30" s="294"/>
      <c r="I30" s="187"/>
      <c r="J30"/>
      <c r="K30"/>
    </row>
    <row r="31" spans="1:17" ht="33" customHeight="1">
      <c r="B31" s="319" t="s">
        <v>138</v>
      </c>
      <c r="C31" s="320"/>
      <c r="D31" s="320"/>
      <c r="E31" s="323">
        <v>0</v>
      </c>
      <c r="F31" s="317">
        <f>E31*(E24+F28)</f>
        <v>0</v>
      </c>
    </row>
    <row r="32" spans="1:17" ht="17.25" thickBot="1">
      <c r="B32" s="321"/>
      <c r="C32" s="322"/>
      <c r="D32" s="322"/>
      <c r="E32" s="324"/>
      <c r="F32" s="318"/>
    </row>
    <row r="33" spans="1:8" ht="18.75" thickBot="1">
      <c r="B33" s="203"/>
      <c r="C33" s="203"/>
      <c r="D33" s="203"/>
      <c r="E33" s="308"/>
      <c r="F33" s="308"/>
    </row>
    <row r="34" spans="1:8" ht="34.35" customHeight="1" thickBot="1">
      <c r="B34" s="309" t="s">
        <v>139</v>
      </c>
      <c r="C34" s="310"/>
      <c r="D34" s="310"/>
      <c r="E34" s="205">
        <v>0</v>
      </c>
      <c r="F34" s="204">
        <f>(E24+F31+F28)*E34</f>
        <v>0</v>
      </c>
    </row>
    <row r="35" spans="1:8" ht="18.75" thickBot="1">
      <c r="B35" s="203"/>
      <c r="C35" s="203"/>
      <c r="D35" s="203"/>
      <c r="E35" s="202"/>
      <c r="F35" s="202"/>
    </row>
    <row r="36" spans="1:8" s="194" customFormat="1" ht="18">
      <c r="A36" s="187"/>
      <c r="B36" s="311" t="s">
        <v>99</v>
      </c>
      <c r="C36" s="312"/>
      <c r="D36" s="312"/>
      <c r="E36" s="313"/>
      <c r="F36" s="314"/>
    </row>
    <row r="37" spans="1:8" s="194" customFormat="1" ht="18">
      <c r="A37" s="187"/>
      <c r="B37" s="201" t="s">
        <v>98</v>
      </c>
      <c r="C37" s="200"/>
      <c r="D37" s="200"/>
      <c r="E37" s="315">
        <v>0</v>
      </c>
      <c r="F37" s="316"/>
    </row>
    <row r="38" spans="1:8" s="194" customFormat="1" ht="18">
      <c r="B38" s="201" t="s">
        <v>97</v>
      </c>
      <c r="C38" s="200"/>
      <c r="D38" s="200"/>
      <c r="E38" s="315">
        <v>0</v>
      </c>
      <c r="F38" s="316"/>
    </row>
    <row r="39" spans="1:8" s="194" customFormat="1" ht="18">
      <c r="A39" s="187"/>
      <c r="B39" s="201" t="s">
        <v>96</v>
      </c>
      <c r="C39" s="200"/>
      <c r="D39" s="200"/>
      <c r="E39" s="315">
        <v>0</v>
      </c>
      <c r="F39" s="316"/>
    </row>
    <row r="40" spans="1:8" s="194" customFormat="1" ht="18">
      <c r="A40" s="187"/>
      <c r="B40" s="201" t="s">
        <v>95</v>
      </c>
      <c r="C40" s="200"/>
      <c r="D40" s="200"/>
      <c r="E40" s="315">
        <v>0</v>
      </c>
      <c r="F40" s="316"/>
    </row>
    <row r="41" spans="1:8" s="193" customFormat="1" ht="23.85" customHeight="1" thickBot="1">
      <c r="A41" s="187"/>
      <c r="B41" s="326" t="s">
        <v>94</v>
      </c>
      <c r="C41" s="327"/>
      <c r="D41" s="327"/>
      <c r="E41" s="328">
        <f>SUM(E37:F40)*20</f>
        <v>0</v>
      </c>
      <c r="F41" s="329"/>
    </row>
    <row r="42" spans="1:8" ht="18.75" thickBot="1">
      <c r="B42" s="197"/>
      <c r="C42" s="197"/>
      <c r="D42" s="197"/>
      <c r="E42" s="330"/>
      <c r="F42" s="330"/>
    </row>
    <row r="43" spans="1:8" s="192" customFormat="1" ht="30.6" customHeight="1" thickBot="1">
      <c r="A43" s="187"/>
      <c r="B43" s="331" t="s">
        <v>93</v>
      </c>
      <c r="C43" s="332"/>
      <c r="D43" s="199"/>
      <c r="E43" s="333">
        <f>E24+F34+E41+F31+F28</f>
        <v>0</v>
      </c>
      <c r="F43" s="334"/>
    </row>
    <row r="44" spans="1:8" hidden="1" outlineLevel="1">
      <c r="B44" s="197"/>
      <c r="C44" s="197"/>
      <c r="D44" s="197"/>
      <c r="E44" s="335"/>
      <c r="F44" s="335"/>
    </row>
    <row r="45" spans="1:8" hidden="1" outlineLevel="1">
      <c r="A45" s="194"/>
      <c r="B45" s="198" t="s">
        <v>92</v>
      </c>
      <c r="C45" s="198"/>
      <c r="D45" s="198"/>
      <c r="E45" s="336" t="e">
        <f>IF((MIN($E$43:$F$43)*1.5-E43)&lt;0,0,(MIN($E$43:$F$43)*1.5-E43)/((MIN($E$43:$F$43)*1.5-MIN($E$43:$F$43))/5))</f>
        <v>#DIV/0!</v>
      </c>
      <c r="F45" s="336" t="e">
        <f>(#REF!*1.2-F44)/((#REF!*1.2-#REF!)/5)</f>
        <v>#REF!</v>
      </c>
    </row>
    <row r="46" spans="1:8" hidden="1" outlineLevel="1">
      <c r="A46" s="194"/>
      <c r="B46" s="197"/>
      <c r="C46" s="197"/>
      <c r="D46" s="197"/>
    </row>
    <row r="47" spans="1:8" s="191" customFormat="1" ht="18" hidden="1" outlineLevel="1">
      <c r="A47" s="194"/>
      <c r="B47" s="196" t="s">
        <v>91</v>
      </c>
      <c r="C47" s="196"/>
      <c r="D47" s="196"/>
      <c r="E47" s="337" t="e">
        <f>E43/MIN($E$43:$F$43)-1</f>
        <v>#DIV/0!</v>
      </c>
      <c r="F47" s="337"/>
      <c r="G47" s="195"/>
      <c r="H47" s="195"/>
    </row>
    <row r="48" spans="1:8" hidden="1" outlineLevel="1">
      <c r="A48" s="194"/>
      <c r="B48" s="189"/>
    </row>
    <row r="49" spans="1:17" ht="61.5" hidden="1" customHeight="1" outlineLevel="1">
      <c r="A49" s="194"/>
      <c r="B49" s="189" t="s">
        <v>90</v>
      </c>
      <c r="E49" s="325"/>
      <c r="F49" s="325"/>
    </row>
    <row r="50" spans="1:17" hidden="1" outlineLevel="1">
      <c r="A50" s="193"/>
      <c r="B50" s="189"/>
    </row>
    <row r="51" spans="1:17" collapsed="1">
      <c r="B51" s="189"/>
    </row>
    <row r="52" spans="1:17" ht="18.75">
      <c r="A52" s="192"/>
      <c r="B52" s="189"/>
    </row>
    <row r="53" spans="1:17">
      <c r="B53" s="189"/>
    </row>
    <row r="54" spans="1:17">
      <c r="B54" s="189"/>
    </row>
    <row r="55" spans="1:17">
      <c r="B55" s="189"/>
    </row>
    <row r="56" spans="1:17" s="189" customFormat="1" ht="18">
      <c r="A56" s="191"/>
      <c r="E56" s="187"/>
      <c r="F56" s="187"/>
      <c r="G56" s="187"/>
      <c r="H56" s="187"/>
      <c r="K56" s="187"/>
      <c r="L56" s="187"/>
      <c r="P56" s="187"/>
      <c r="Q56" s="187"/>
    </row>
    <row r="57" spans="1:17" s="189" customFormat="1">
      <c r="A57" s="187"/>
      <c r="E57" s="187"/>
      <c r="F57" s="187"/>
      <c r="G57" s="187"/>
      <c r="H57" s="187"/>
      <c r="K57" s="187"/>
      <c r="L57" s="187"/>
      <c r="P57" s="187"/>
      <c r="Q57" s="187"/>
    </row>
    <row r="58" spans="1:17" s="189" customFormat="1">
      <c r="A58" s="187"/>
      <c r="E58" s="187"/>
      <c r="F58" s="187"/>
      <c r="G58" s="187"/>
      <c r="H58" s="187"/>
      <c r="K58" s="187"/>
      <c r="L58" s="187"/>
      <c r="P58" s="187"/>
      <c r="Q58" s="187"/>
    </row>
    <row r="59" spans="1:17" s="189" customFormat="1">
      <c r="A59" s="187"/>
      <c r="E59" s="187"/>
      <c r="F59" s="187"/>
      <c r="G59" s="187"/>
      <c r="H59" s="187"/>
      <c r="K59" s="187"/>
      <c r="L59" s="187"/>
      <c r="P59" s="187"/>
      <c r="Q59" s="187"/>
    </row>
    <row r="60" spans="1:17" s="189" customFormat="1">
      <c r="A60" s="187"/>
      <c r="E60" s="187"/>
      <c r="F60" s="187"/>
      <c r="G60" s="187"/>
      <c r="H60" s="187"/>
      <c r="K60" s="187"/>
      <c r="L60" s="187"/>
      <c r="P60" s="187"/>
      <c r="Q60" s="187"/>
    </row>
    <row r="61" spans="1:17" s="189" customFormat="1">
      <c r="A61" s="187"/>
      <c r="E61" s="187"/>
      <c r="F61" s="187"/>
      <c r="G61" s="187"/>
      <c r="H61" s="187"/>
      <c r="K61" s="187"/>
      <c r="L61" s="187"/>
      <c r="P61" s="187"/>
      <c r="Q61" s="187"/>
    </row>
    <row r="62" spans="1:17" s="189" customFormat="1">
      <c r="A62" s="187"/>
      <c r="E62" s="187"/>
      <c r="F62" s="187"/>
      <c r="G62" s="187"/>
      <c r="H62" s="187"/>
      <c r="K62" s="187"/>
      <c r="L62" s="187"/>
      <c r="P62" s="187"/>
      <c r="Q62" s="187"/>
    </row>
    <row r="63" spans="1:17" s="189" customFormat="1">
      <c r="A63" s="187"/>
      <c r="E63" s="187"/>
      <c r="F63" s="187"/>
      <c r="G63" s="187"/>
      <c r="H63" s="187"/>
      <c r="K63" s="187"/>
      <c r="L63" s="187"/>
      <c r="P63" s="187"/>
      <c r="Q63" s="187"/>
    </row>
    <row r="64" spans="1:17" s="189" customFormat="1">
      <c r="A64" s="187"/>
      <c r="E64" s="187"/>
      <c r="F64" s="187"/>
      <c r="G64" s="187"/>
      <c r="H64" s="187"/>
      <c r="K64" s="187"/>
      <c r="L64" s="187"/>
      <c r="P64" s="187"/>
      <c r="Q64" s="187"/>
    </row>
    <row r="65" spans="5:17" s="189" customFormat="1">
      <c r="E65" s="187"/>
      <c r="F65" s="187"/>
      <c r="G65" s="187"/>
      <c r="H65" s="187"/>
      <c r="K65" s="187"/>
      <c r="L65" s="187"/>
      <c r="P65" s="187"/>
      <c r="Q65" s="187"/>
    </row>
    <row r="66" spans="5:17" s="189" customFormat="1">
      <c r="E66" s="187"/>
      <c r="F66" s="187"/>
      <c r="G66" s="187"/>
      <c r="H66" s="187"/>
      <c r="K66" s="187"/>
      <c r="L66" s="187"/>
      <c r="P66" s="187"/>
      <c r="Q66" s="187"/>
    </row>
    <row r="67" spans="5:17" s="189" customFormat="1">
      <c r="E67" s="187"/>
      <c r="F67" s="187"/>
      <c r="G67" s="187"/>
      <c r="H67" s="187"/>
      <c r="K67" s="187"/>
      <c r="L67" s="187"/>
      <c r="P67" s="187"/>
      <c r="Q67" s="187"/>
    </row>
    <row r="68" spans="5:17" s="189" customFormat="1">
      <c r="E68" s="187"/>
      <c r="F68" s="187"/>
      <c r="G68" s="187"/>
      <c r="H68" s="187"/>
      <c r="K68" s="187"/>
      <c r="L68" s="187"/>
      <c r="P68" s="187"/>
      <c r="Q68" s="187"/>
    </row>
    <row r="69" spans="5:17" s="189" customFormat="1">
      <c r="E69" s="187"/>
      <c r="F69" s="187"/>
      <c r="G69" s="187"/>
      <c r="H69" s="187"/>
      <c r="K69" s="187"/>
      <c r="L69" s="187"/>
      <c r="P69" s="187"/>
      <c r="Q69" s="187"/>
    </row>
    <row r="70" spans="5:17" s="189" customFormat="1">
      <c r="E70" s="187"/>
      <c r="F70" s="187"/>
      <c r="G70" s="187"/>
      <c r="H70" s="187"/>
      <c r="K70" s="187"/>
      <c r="L70" s="187"/>
      <c r="P70" s="187"/>
      <c r="Q70" s="187"/>
    </row>
    <row r="71" spans="5:17" s="189" customFormat="1">
      <c r="E71" s="187"/>
      <c r="F71" s="187"/>
      <c r="G71" s="187"/>
      <c r="H71" s="187"/>
      <c r="K71" s="187"/>
      <c r="L71" s="187"/>
      <c r="P71" s="187"/>
      <c r="Q71" s="187"/>
    </row>
    <row r="72" spans="5:17" s="189" customFormat="1">
      <c r="E72" s="187"/>
      <c r="F72" s="187"/>
      <c r="G72" s="187"/>
      <c r="H72" s="187"/>
      <c r="K72" s="187"/>
      <c r="L72" s="187"/>
      <c r="P72" s="187"/>
      <c r="Q72" s="187"/>
    </row>
    <row r="73" spans="5:17" s="189" customFormat="1">
      <c r="E73" s="187"/>
      <c r="F73" s="187"/>
      <c r="G73" s="187"/>
      <c r="H73" s="187"/>
      <c r="K73" s="187"/>
      <c r="L73" s="187"/>
      <c r="P73" s="187"/>
      <c r="Q73" s="187"/>
    </row>
    <row r="74" spans="5:17" s="189" customFormat="1">
      <c r="E74" s="187"/>
      <c r="F74" s="187"/>
      <c r="G74" s="187"/>
      <c r="H74" s="187"/>
      <c r="K74" s="187"/>
      <c r="L74" s="187"/>
      <c r="P74" s="187"/>
      <c r="Q74" s="187"/>
    </row>
    <row r="75" spans="5:17" s="189" customFormat="1">
      <c r="E75" s="187"/>
      <c r="F75" s="187"/>
      <c r="G75" s="187"/>
      <c r="H75" s="187"/>
      <c r="K75" s="187"/>
      <c r="L75" s="187"/>
      <c r="P75" s="187"/>
      <c r="Q75" s="187"/>
    </row>
    <row r="76" spans="5:17" s="189" customFormat="1">
      <c r="E76" s="187"/>
      <c r="F76" s="187"/>
      <c r="G76" s="187"/>
      <c r="H76" s="187"/>
      <c r="K76" s="187"/>
      <c r="L76" s="187"/>
      <c r="P76" s="187"/>
      <c r="Q76" s="187"/>
    </row>
    <row r="77" spans="5:17" s="189" customFormat="1">
      <c r="E77" s="187"/>
      <c r="F77" s="187"/>
      <c r="G77" s="187"/>
      <c r="H77" s="187"/>
      <c r="K77" s="187"/>
      <c r="L77" s="187"/>
      <c r="P77" s="187"/>
      <c r="Q77" s="187"/>
    </row>
    <row r="78" spans="5:17" s="189" customFormat="1">
      <c r="E78" s="187"/>
      <c r="F78" s="187"/>
      <c r="G78" s="187"/>
      <c r="H78" s="187"/>
      <c r="K78" s="187"/>
      <c r="L78" s="187"/>
      <c r="P78" s="187"/>
      <c r="Q78" s="187"/>
    </row>
    <row r="79" spans="5:17" s="189" customFormat="1">
      <c r="E79" s="187"/>
      <c r="F79" s="187"/>
      <c r="G79" s="187"/>
      <c r="H79" s="187"/>
      <c r="K79" s="187"/>
      <c r="L79" s="187"/>
      <c r="P79" s="187"/>
      <c r="Q79" s="187"/>
    </row>
    <row r="80" spans="5:17" s="189" customFormat="1">
      <c r="E80" s="187"/>
      <c r="F80" s="187"/>
      <c r="G80" s="187"/>
      <c r="H80" s="187"/>
      <c r="K80" s="187"/>
      <c r="L80" s="187"/>
      <c r="P80" s="187"/>
      <c r="Q80" s="187"/>
    </row>
    <row r="81" spans="5:17" s="189" customFormat="1">
      <c r="E81" s="187"/>
      <c r="F81" s="187"/>
      <c r="G81" s="187"/>
      <c r="H81" s="187"/>
      <c r="K81" s="187"/>
      <c r="L81" s="187"/>
      <c r="P81" s="187"/>
      <c r="Q81" s="187"/>
    </row>
    <row r="82" spans="5:17" s="189" customFormat="1">
      <c r="E82" s="187"/>
      <c r="F82" s="187"/>
      <c r="G82" s="187"/>
      <c r="H82" s="187"/>
      <c r="K82" s="187"/>
      <c r="L82" s="187"/>
      <c r="P82" s="187"/>
      <c r="Q82" s="187"/>
    </row>
    <row r="83" spans="5:17" s="189" customFormat="1">
      <c r="E83" s="187"/>
      <c r="F83" s="187"/>
      <c r="G83" s="187"/>
      <c r="H83" s="187"/>
      <c r="K83" s="187"/>
      <c r="L83" s="187"/>
      <c r="P83" s="187"/>
      <c r="Q83" s="187"/>
    </row>
    <row r="84" spans="5:17" s="189" customFormat="1">
      <c r="E84" s="187"/>
      <c r="F84" s="187"/>
      <c r="G84" s="187"/>
      <c r="H84" s="187"/>
      <c r="K84" s="187"/>
      <c r="L84" s="187"/>
      <c r="P84" s="187"/>
      <c r="Q84" s="187"/>
    </row>
    <row r="85" spans="5:17" s="189" customFormat="1">
      <c r="E85" s="187"/>
      <c r="F85" s="187"/>
      <c r="G85" s="187"/>
      <c r="H85" s="187"/>
      <c r="K85" s="187"/>
      <c r="L85" s="187"/>
      <c r="P85" s="187"/>
      <c r="Q85" s="187"/>
    </row>
    <row r="86" spans="5:17" s="189" customFormat="1">
      <c r="E86" s="187"/>
      <c r="F86" s="187"/>
      <c r="G86" s="187"/>
      <c r="H86" s="187"/>
      <c r="K86" s="187"/>
      <c r="L86" s="187"/>
      <c r="P86" s="187"/>
      <c r="Q86" s="187"/>
    </row>
    <row r="87" spans="5:17" s="189" customFormat="1">
      <c r="E87" s="187"/>
      <c r="F87" s="187"/>
      <c r="G87" s="187"/>
      <c r="H87" s="187"/>
      <c r="K87" s="187"/>
      <c r="L87" s="187"/>
      <c r="P87" s="187"/>
      <c r="Q87" s="187"/>
    </row>
    <row r="88" spans="5:17" s="189" customFormat="1">
      <c r="E88" s="187"/>
      <c r="F88" s="187"/>
      <c r="G88" s="187"/>
      <c r="H88" s="187"/>
      <c r="K88" s="187"/>
      <c r="L88" s="187"/>
      <c r="P88" s="187"/>
      <c r="Q88" s="187"/>
    </row>
    <row r="89" spans="5:17" s="189" customFormat="1">
      <c r="E89" s="187"/>
      <c r="F89" s="187"/>
      <c r="G89" s="187"/>
      <c r="H89" s="187"/>
      <c r="K89" s="187"/>
      <c r="L89" s="187"/>
      <c r="P89" s="187"/>
      <c r="Q89" s="187"/>
    </row>
    <row r="90" spans="5:17" s="189" customFormat="1">
      <c r="E90" s="187"/>
      <c r="F90" s="187"/>
      <c r="G90" s="187"/>
      <c r="H90" s="187"/>
      <c r="K90" s="187"/>
      <c r="L90" s="187"/>
      <c r="P90" s="187"/>
      <c r="Q90" s="187"/>
    </row>
    <row r="91" spans="5:17" s="189" customFormat="1">
      <c r="E91" s="187"/>
      <c r="F91" s="187"/>
      <c r="G91" s="187"/>
      <c r="H91" s="187"/>
      <c r="K91" s="187"/>
      <c r="L91" s="187"/>
      <c r="P91" s="187"/>
      <c r="Q91" s="187"/>
    </row>
    <row r="92" spans="5:17" s="189" customFormat="1">
      <c r="E92" s="187"/>
      <c r="F92" s="187"/>
      <c r="G92" s="187"/>
      <c r="H92" s="187"/>
      <c r="K92" s="187"/>
      <c r="L92" s="187"/>
      <c r="P92" s="187"/>
      <c r="Q92" s="187"/>
    </row>
    <row r="93" spans="5:17" s="189" customFormat="1">
      <c r="E93" s="187"/>
      <c r="F93" s="187"/>
      <c r="G93" s="187"/>
      <c r="H93" s="187"/>
      <c r="K93" s="187"/>
      <c r="L93" s="187"/>
      <c r="P93" s="187"/>
      <c r="Q93" s="187"/>
    </row>
    <row r="94" spans="5:17" s="189" customFormat="1">
      <c r="E94" s="187"/>
      <c r="F94" s="187"/>
      <c r="G94" s="187"/>
      <c r="H94" s="187"/>
      <c r="K94" s="187"/>
      <c r="L94" s="187"/>
      <c r="P94" s="187"/>
      <c r="Q94" s="187"/>
    </row>
    <row r="95" spans="5:17" s="189" customFormat="1">
      <c r="E95" s="187"/>
      <c r="F95" s="187"/>
      <c r="G95" s="187"/>
      <c r="H95" s="187"/>
      <c r="K95" s="187"/>
      <c r="L95" s="187"/>
      <c r="P95" s="187"/>
      <c r="Q95" s="187"/>
    </row>
    <row r="96" spans="5:17" s="189" customFormat="1">
      <c r="E96" s="187"/>
      <c r="F96" s="187"/>
      <c r="G96" s="187"/>
      <c r="H96" s="187"/>
      <c r="K96" s="187"/>
      <c r="L96" s="187"/>
      <c r="P96" s="187"/>
      <c r="Q96" s="187"/>
    </row>
    <row r="97" spans="1:17" s="189" customFormat="1">
      <c r="E97" s="187"/>
      <c r="F97" s="187"/>
      <c r="G97" s="187"/>
      <c r="H97" s="187"/>
      <c r="K97" s="187"/>
      <c r="L97" s="187"/>
      <c r="P97" s="187"/>
      <c r="Q97" s="187"/>
    </row>
    <row r="98" spans="1:17" s="189" customFormat="1">
      <c r="E98" s="187"/>
      <c r="F98" s="187"/>
      <c r="G98" s="187"/>
      <c r="H98" s="187"/>
      <c r="K98" s="187"/>
      <c r="L98" s="187"/>
      <c r="P98" s="187"/>
      <c r="Q98" s="187"/>
    </row>
    <row r="99" spans="1:17" s="189" customFormat="1">
      <c r="E99" s="187"/>
      <c r="F99" s="187"/>
      <c r="G99" s="187"/>
      <c r="H99" s="187"/>
      <c r="K99" s="187"/>
      <c r="L99" s="187"/>
      <c r="P99" s="187"/>
      <c r="Q99" s="187"/>
    </row>
    <row r="100" spans="1:17" s="189" customFormat="1">
      <c r="E100" s="187"/>
      <c r="F100" s="187"/>
      <c r="G100" s="187"/>
      <c r="H100" s="187"/>
      <c r="K100" s="187"/>
      <c r="L100" s="187"/>
      <c r="P100" s="187"/>
      <c r="Q100" s="187"/>
    </row>
    <row r="101" spans="1:17" s="189" customFormat="1">
      <c r="E101" s="187"/>
      <c r="F101" s="187"/>
      <c r="G101" s="187"/>
      <c r="H101" s="187"/>
      <c r="K101" s="187"/>
      <c r="L101" s="187"/>
      <c r="P101" s="187"/>
      <c r="Q101" s="187"/>
    </row>
    <row r="102" spans="1:17" s="189" customFormat="1">
      <c r="E102" s="187"/>
      <c r="F102" s="187"/>
      <c r="G102" s="187"/>
      <c r="H102" s="187"/>
      <c r="K102" s="187"/>
      <c r="L102" s="187"/>
      <c r="P102" s="187"/>
      <c r="Q102" s="187"/>
    </row>
    <row r="103" spans="1:17" s="189" customFormat="1">
      <c r="E103" s="187"/>
      <c r="F103" s="187"/>
      <c r="G103" s="187"/>
      <c r="H103" s="187"/>
      <c r="K103" s="187"/>
      <c r="L103" s="187"/>
      <c r="P103" s="187"/>
      <c r="Q103" s="187"/>
    </row>
    <row r="104" spans="1:17" s="189" customFormat="1">
      <c r="E104" s="187"/>
      <c r="F104" s="187"/>
      <c r="G104" s="187"/>
      <c r="H104" s="187"/>
      <c r="K104" s="187"/>
      <c r="L104" s="187"/>
      <c r="P104" s="187"/>
      <c r="Q104" s="187"/>
    </row>
    <row r="105" spans="1:17" s="189" customFormat="1">
      <c r="E105" s="187"/>
      <c r="F105" s="187"/>
      <c r="G105" s="187"/>
      <c r="H105" s="187"/>
      <c r="K105" s="187"/>
      <c r="L105" s="187"/>
      <c r="P105" s="187"/>
      <c r="Q105" s="187"/>
    </row>
    <row r="106" spans="1:17" s="189" customFormat="1">
      <c r="E106" s="187"/>
      <c r="F106" s="187"/>
      <c r="G106" s="187"/>
      <c r="H106" s="187"/>
      <c r="K106" s="187"/>
      <c r="L106" s="187"/>
      <c r="P106" s="187"/>
      <c r="Q106" s="187"/>
    </row>
    <row r="107" spans="1:17" s="189" customFormat="1">
      <c r="E107" s="187"/>
      <c r="F107" s="187"/>
      <c r="G107" s="187"/>
      <c r="H107" s="187"/>
      <c r="K107" s="187"/>
      <c r="L107" s="187"/>
      <c r="P107" s="187"/>
      <c r="Q107" s="187"/>
    </row>
    <row r="108" spans="1:17" s="189" customFormat="1">
      <c r="E108" s="187"/>
      <c r="F108" s="187"/>
      <c r="G108" s="187"/>
      <c r="H108" s="187"/>
      <c r="K108" s="187"/>
      <c r="L108" s="187"/>
      <c r="P108" s="187"/>
      <c r="Q108" s="187"/>
    </row>
    <row r="109" spans="1:17">
      <c r="A109" s="189"/>
    </row>
    <row r="110" spans="1:17" s="190" customFormat="1">
      <c r="A110" s="189"/>
      <c r="C110" s="189"/>
      <c r="D110" s="189"/>
      <c r="E110" s="187"/>
      <c r="F110" s="187"/>
      <c r="G110" s="187"/>
      <c r="H110" s="187"/>
      <c r="I110" s="188"/>
      <c r="J110" s="188"/>
      <c r="K110" s="187"/>
      <c r="L110" s="187"/>
      <c r="M110" s="187"/>
      <c r="N110" s="187"/>
      <c r="O110" s="187"/>
      <c r="P110" s="187"/>
      <c r="Q110" s="187"/>
    </row>
    <row r="111" spans="1:17" s="190" customFormat="1">
      <c r="A111" s="189"/>
      <c r="C111" s="189"/>
      <c r="D111" s="189"/>
      <c r="E111" s="187"/>
      <c r="F111" s="187"/>
      <c r="G111" s="187"/>
      <c r="H111" s="187"/>
      <c r="I111" s="188"/>
      <c r="J111" s="188"/>
      <c r="K111" s="187"/>
      <c r="L111" s="187"/>
      <c r="M111" s="187"/>
      <c r="N111" s="187"/>
      <c r="O111" s="187"/>
      <c r="P111" s="187"/>
      <c r="Q111" s="187"/>
    </row>
    <row r="112" spans="1:17" s="190" customFormat="1">
      <c r="A112" s="189"/>
      <c r="C112" s="189"/>
      <c r="D112" s="189"/>
      <c r="E112" s="187"/>
      <c r="F112" s="187"/>
      <c r="G112" s="187"/>
      <c r="H112" s="187"/>
      <c r="I112" s="188"/>
      <c r="J112" s="188"/>
      <c r="K112" s="187"/>
      <c r="L112" s="187"/>
      <c r="M112" s="187"/>
      <c r="N112" s="187"/>
      <c r="O112" s="187"/>
      <c r="P112" s="187"/>
      <c r="Q112" s="187"/>
    </row>
    <row r="113" spans="1:17" s="190" customFormat="1">
      <c r="A113" s="189"/>
      <c r="C113" s="189"/>
      <c r="D113" s="189"/>
      <c r="E113" s="187"/>
      <c r="F113" s="187"/>
      <c r="G113" s="187"/>
      <c r="H113" s="187"/>
      <c r="I113" s="188"/>
      <c r="J113" s="188"/>
      <c r="K113" s="187"/>
      <c r="L113" s="187"/>
      <c r="M113" s="187"/>
      <c r="N113" s="187"/>
      <c r="O113" s="187"/>
      <c r="P113" s="187"/>
      <c r="Q113" s="187"/>
    </row>
    <row r="114" spans="1:17" s="190" customFormat="1">
      <c r="A114" s="189"/>
      <c r="C114" s="189"/>
      <c r="D114" s="189"/>
      <c r="E114" s="187"/>
      <c r="F114" s="187"/>
      <c r="G114" s="187"/>
      <c r="H114" s="187"/>
      <c r="I114" s="188"/>
      <c r="J114" s="188"/>
      <c r="K114" s="187"/>
      <c r="L114" s="187"/>
      <c r="M114" s="187"/>
      <c r="N114" s="187"/>
      <c r="O114" s="187"/>
      <c r="P114" s="187"/>
      <c r="Q114" s="187"/>
    </row>
    <row r="115" spans="1:17" s="190" customFormat="1">
      <c r="A115" s="189"/>
      <c r="C115" s="189"/>
      <c r="D115" s="189"/>
      <c r="E115" s="187"/>
      <c r="F115" s="187"/>
      <c r="G115" s="187"/>
      <c r="H115" s="187"/>
      <c r="I115" s="188"/>
      <c r="J115" s="188"/>
      <c r="K115" s="187"/>
      <c r="L115" s="187"/>
      <c r="M115" s="187"/>
      <c r="N115" s="187"/>
      <c r="O115" s="187"/>
      <c r="P115" s="187"/>
      <c r="Q115" s="187"/>
    </row>
    <row r="116" spans="1:17" s="190" customFormat="1">
      <c r="A116" s="189"/>
      <c r="C116" s="189"/>
      <c r="D116" s="189"/>
      <c r="E116" s="187"/>
      <c r="F116" s="187"/>
      <c r="G116" s="187"/>
      <c r="H116" s="187"/>
      <c r="I116" s="188"/>
      <c r="J116" s="188"/>
      <c r="K116" s="187"/>
      <c r="L116" s="187"/>
      <c r="M116" s="187"/>
      <c r="N116" s="187"/>
      <c r="O116" s="187"/>
      <c r="P116" s="187"/>
      <c r="Q116" s="187"/>
    </row>
    <row r="117" spans="1:17" s="190" customFormat="1">
      <c r="A117" s="189"/>
      <c r="C117" s="189"/>
      <c r="D117" s="189"/>
      <c r="E117" s="187"/>
      <c r="F117" s="187"/>
      <c r="G117" s="187"/>
      <c r="H117" s="187"/>
      <c r="I117" s="188"/>
      <c r="J117" s="188"/>
      <c r="K117" s="187"/>
      <c r="L117" s="187"/>
      <c r="M117" s="187"/>
      <c r="N117" s="187"/>
      <c r="O117" s="187"/>
      <c r="P117" s="187"/>
      <c r="Q117" s="187"/>
    </row>
  </sheetData>
  <sheetProtection algorithmName="SHA-512" hashValue="5bH/SJW5pq6VrOvb95WAmM+7AmjZwJXp89AOdKZkXQ6aGkMpXIGZDvgOx9y3GidGHPctiaE0UaxzuvApFKPkRQ==" saltValue="smzu+M9yjx1+XRTnbwMiLA==" spinCount="100000" sheet="1" objects="1" scenarios="1"/>
  <protectedRanges>
    <protectedRange sqref="E8:F8 F16:F23 E28 E31:E32 E34 E37:F40" name="Bereich2"/>
    <protectedRange sqref="E8:F8 F16:F23 E31:E32 E34 E37:F40" name="Bereich1"/>
  </protectedRanges>
  <mergeCells count="46">
    <mergeCell ref="F31:F32"/>
    <mergeCell ref="B31:D32"/>
    <mergeCell ref="E31:E32"/>
    <mergeCell ref="E49:F49"/>
    <mergeCell ref="E38:F38"/>
    <mergeCell ref="E39:F39"/>
    <mergeCell ref="E40:F40"/>
    <mergeCell ref="B41:D41"/>
    <mergeCell ref="E41:F41"/>
    <mergeCell ref="E42:F42"/>
    <mergeCell ref="B43:C43"/>
    <mergeCell ref="E43:F43"/>
    <mergeCell ref="E44:F44"/>
    <mergeCell ref="E45:F45"/>
    <mergeCell ref="E47:F47"/>
    <mergeCell ref="E33:F33"/>
    <mergeCell ref="B34:D34"/>
    <mergeCell ref="B36:D36"/>
    <mergeCell ref="E36:F36"/>
    <mergeCell ref="E37:F37"/>
    <mergeCell ref="P12:Q12"/>
    <mergeCell ref="B14:D14"/>
    <mergeCell ref="E24:F24"/>
    <mergeCell ref="B15:D15"/>
    <mergeCell ref="B23:D23"/>
    <mergeCell ref="B17:D17"/>
    <mergeCell ref="B18:D18"/>
    <mergeCell ref="B19:D19"/>
    <mergeCell ref="B22:D22"/>
    <mergeCell ref="B20:D20"/>
    <mergeCell ref="B21:D21"/>
    <mergeCell ref="E15:F15"/>
    <mergeCell ref="E30:F30"/>
    <mergeCell ref="B2:F2"/>
    <mergeCell ref="B7:D7"/>
    <mergeCell ref="B8:D8"/>
    <mergeCell ref="E8:F8"/>
    <mergeCell ref="E9:F9"/>
    <mergeCell ref="B4:D4"/>
    <mergeCell ref="B5:D5"/>
    <mergeCell ref="B16:D16"/>
    <mergeCell ref="J5:M5"/>
    <mergeCell ref="B26:D26"/>
    <mergeCell ref="B27:D27"/>
    <mergeCell ref="B28:D28"/>
    <mergeCell ref="B29:D29"/>
  </mergeCells>
  <printOptions horizontalCentered="1"/>
  <pageMargins left="0.15748031496062992" right="0.11811023622047245" top="0.77" bottom="0.51181102362204722" header="0.19685039370078741" footer="0.23622047244094491"/>
  <pageSetup paperSize="8" orientation="portrait" r:id="rId1"/>
  <headerFooter alignWithMargins="0">
    <oddFooter>&amp;L&amp;F&amp;RSeite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0908D-FEDF-435D-B2A0-B36918A3DD37}">
  <dimension ref="A1:Q75"/>
  <sheetViews>
    <sheetView view="pageBreakPreview" zoomScale="130" zoomScaleNormal="100" zoomScaleSheetLayoutView="130" workbookViewId="0">
      <selection activeCell="E4" sqref="E4"/>
    </sheetView>
  </sheetViews>
  <sheetFormatPr baseColWidth="10" defaultRowHeight="12.75"/>
  <cols>
    <col min="1" max="1" width="17.5703125" customWidth="1"/>
    <col min="2" max="2" width="3.85546875" style="1" customWidth="1"/>
    <col min="3" max="3" width="8.42578125" style="1" customWidth="1"/>
    <col min="4" max="4" width="3" style="1" customWidth="1"/>
    <col min="5" max="5" width="9.7109375" style="13" customWidth="1"/>
    <col min="6" max="6" width="3" style="1" customWidth="1"/>
    <col min="7" max="7" width="11.85546875" customWidth="1"/>
    <col min="8" max="8" width="20" customWidth="1"/>
    <col min="9" max="9" width="2.85546875" customWidth="1"/>
    <col min="10" max="10" width="40" customWidth="1"/>
    <col min="11" max="11" width="4" bestFit="1" customWidth="1"/>
    <col min="12" max="12" width="3.42578125" customWidth="1"/>
    <col min="13" max="13" width="33" bestFit="1" customWidth="1"/>
    <col min="14" max="14" width="5.85546875" customWidth="1"/>
    <col min="15" max="15" width="2.85546875" customWidth="1"/>
    <col min="16" max="18" width="0" hidden="1" customWidth="1"/>
  </cols>
  <sheetData>
    <row r="1" spans="1:17" ht="17.25">
      <c r="A1" s="148" t="s">
        <v>141</v>
      </c>
    </row>
    <row r="2" spans="1:17" s="152" customFormat="1" ht="16.5">
      <c r="A2" s="149" t="s">
        <v>16</v>
      </c>
      <c r="B2" s="150"/>
      <c r="C2" s="150"/>
      <c r="D2" s="150"/>
      <c r="E2" s="151"/>
      <c r="F2" s="150"/>
    </row>
    <row r="3" spans="1:17">
      <c r="A3" t="s">
        <v>20</v>
      </c>
      <c r="B3" s="99"/>
      <c r="C3" s="99"/>
      <c r="D3" s="99"/>
      <c r="E3" s="100"/>
      <c r="F3" s="99"/>
    </row>
    <row r="4" spans="1:17">
      <c r="A4" s="7">
        <f ca="1">TODAY()</f>
        <v>46108</v>
      </c>
    </row>
    <row r="6" spans="1:17" ht="1.5" customHeight="1">
      <c r="A6" s="3"/>
      <c r="B6" s="4"/>
      <c r="C6" s="4"/>
      <c r="D6" s="4"/>
      <c r="E6" s="14"/>
      <c r="F6" s="4"/>
    </row>
    <row r="7" spans="1:17" s="22" customFormat="1" ht="65.25" customHeight="1">
      <c r="A7" s="153"/>
      <c r="B7" s="154"/>
      <c r="C7" s="155" t="s">
        <v>17</v>
      </c>
      <c r="D7" s="156" t="s">
        <v>0</v>
      </c>
      <c r="E7" s="155" t="s">
        <v>1</v>
      </c>
      <c r="F7" s="156" t="s">
        <v>0</v>
      </c>
      <c r="G7" s="161" t="s">
        <v>7</v>
      </c>
      <c r="H7" s="157" t="s">
        <v>10</v>
      </c>
      <c r="I7" s="158"/>
      <c r="J7" s="338" t="s">
        <v>8</v>
      </c>
      <c r="K7" s="338"/>
      <c r="L7" s="159"/>
      <c r="M7" s="338" t="s">
        <v>9</v>
      </c>
      <c r="N7" s="338"/>
      <c r="O7" s="160"/>
      <c r="P7" s="340" t="s">
        <v>84</v>
      </c>
      <c r="Q7" s="340"/>
    </row>
    <row r="8" spans="1:17" ht="13.5" thickBot="1">
      <c r="A8" s="11"/>
      <c r="B8" s="12"/>
      <c r="C8" s="12"/>
      <c r="D8" s="12"/>
      <c r="E8" s="15"/>
      <c r="F8" s="12"/>
      <c r="G8" s="52"/>
      <c r="H8" s="49"/>
      <c r="I8" s="23"/>
      <c r="J8" s="23"/>
      <c r="K8" s="23"/>
      <c r="L8" s="23"/>
      <c r="M8" s="23"/>
      <c r="N8" s="23"/>
    </row>
    <row r="9" spans="1:17">
      <c r="A9" s="9"/>
      <c r="B9" s="10"/>
      <c r="C9" s="10"/>
      <c r="D9" s="10"/>
      <c r="E9" s="17"/>
      <c r="F9" s="17"/>
      <c r="G9" s="53"/>
      <c r="H9" s="60"/>
      <c r="I9" s="61"/>
      <c r="N9" s="42"/>
    </row>
    <row r="10" spans="1:17">
      <c r="A10" s="122" t="s">
        <v>88</v>
      </c>
      <c r="B10" s="123"/>
      <c r="C10" s="123">
        <v>9900</v>
      </c>
      <c r="D10" s="123"/>
      <c r="E10" s="124">
        <v>1.5</v>
      </c>
      <c r="F10" s="125"/>
      <c r="G10" s="54">
        <f>1+K18+N18</f>
        <v>2.7</v>
      </c>
      <c r="H10" s="94">
        <f>C10*E10*G10</f>
        <v>40095</v>
      </c>
      <c r="I10" s="62"/>
      <c r="J10" s="121" t="s">
        <v>50</v>
      </c>
      <c r="K10" s="42">
        <v>0.2</v>
      </c>
      <c r="M10" t="s">
        <v>58</v>
      </c>
      <c r="N10" s="42">
        <v>0.1</v>
      </c>
      <c r="P10" t="s">
        <v>64</v>
      </c>
    </row>
    <row r="11" spans="1:17">
      <c r="A11" s="126"/>
      <c r="B11" s="127"/>
      <c r="C11" s="128"/>
      <c r="D11" s="127"/>
      <c r="E11" s="129"/>
      <c r="F11" s="130"/>
      <c r="G11" s="131"/>
      <c r="H11" s="132"/>
      <c r="I11" s="62"/>
      <c r="J11" s="121" t="s">
        <v>51</v>
      </c>
      <c r="K11" s="42">
        <v>0.1</v>
      </c>
      <c r="M11" t="s">
        <v>59</v>
      </c>
      <c r="N11" s="42">
        <v>0.2</v>
      </c>
      <c r="P11" t="s">
        <v>65</v>
      </c>
    </row>
    <row r="12" spans="1:17">
      <c r="A12" s="126"/>
      <c r="B12" s="127"/>
      <c r="C12" s="127"/>
      <c r="D12" s="127"/>
      <c r="E12" s="130"/>
      <c r="F12" s="130"/>
      <c r="G12" s="131"/>
      <c r="H12" s="132"/>
      <c r="I12" s="62"/>
      <c r="J12" s="121" t="s">
        <v>52</v>
      </c>
      <c r="K12" s="42"/>
      <c r="M12" t="s">
        <v>60</v>
      </c>
      <c r="N12" s="42"/>
      <c r="P12" t="s">
        <v>66</v>
      </c>
    </row>
    <row r="13" spans="1:17">
      <c r="A13" s="126"/>
      <c r="B13" s="127"/>
      <c r="C13" s="127"/>
      <c r="D13" s="127"/>
      <c r="E13" s="130"/>
      <c r="F13" s="130"/>
      <c r="G13" s="131"/>
      <c r="H13" s="132"/>
      <c r="I13" s="62"/>
      <c r="J13" s="121" t="s">
        <v>53</v>
      </c>
      <c r="K13" s="42">
        <v>0.2</v>
      </c>
      <c r="M13" s="112" t="s">
        <v>61</v>
      </c>
      <c r="N13" s="42">
        <v>0.2</v>
      </c>
      <c r="P13" t="s">
        <v>67</v>
      </c>
    </row>
    <row r="14" spans="1:17">
      <c r="A14" s="126"/>
      <c r="B14" s="127"/>
      <c r="C14" s="127"/>
      <c r="D14" s="127"/>
      <c r="E14" s="130"/>
      <c r="F14" s="130"/>
      <c r="G14" s="131"/>
      <c r="H14" s="132"/>
      <c r="I14" s="62"/>
      <c r="J14" s="121" t="s">
        <v>54</v>
      </c>
      <c r="K14" s="42">
        <v>0.1</v>
      </c>
      <c r="M14" t="s">
        <v>62</v>
      </c>
      <c r="N14" s="42">
        <v>0.1</v>
      </c>
      <c r="P14" t="s">
        <v>68</v>
      </c>
    </row>
    <row r="15" spans="1:17">
      <c r="A15" s="126"/>
      <c r="B15" s="127"/>
      <c r="C15" s="127"/>
      <c r="D15" s="127"/>
      <c r="E15" s="130"/>
      <c r="F15" s="130"/>
      <c r="G15" s="131"/>
      <c r="H15" s="132"/>
      <c r="I15" s="62"/>
      <c r="J15" s="121" t="s">
        <v>55</v>
      </c>
      <c r="K15" s="42"/>
      <c r="M15" t="s">
        <v>63</v>
      </c>
      <c r="N15" s="42"/>
      <c r="P15" t="s">
        <v>69</v>
      </c>
    </row>
    <row r="16" spans="1:17">
      <c r="A16" s="126"/>
      <c r="B16" s="127"/>
      <c r="C16" s="127"/>
      <c r="D16" s="127"/>
      <c r="E16" s="130"/>
      <c r="F16" s="130"/>
      <c r="G16" s="131"/>
      <c r="H16" s="132"/>
      <c r="I16" s="62"/>
      <c r="J16" s="121" t="s">
        <v>56</v>
      </c>
      <c r="K16" s="42">
        <v>0.2</v>
      </c>
      <c r="N16" s="42"/>
      <c r="P16" t="s">
        <v>70</v>
      </c>
    </row>
    <row r="17" spans="1:16">
      <c r="A17" s="126"/>
      <c r="B17" s="127"/>
      <c r="C17" s="127"/>
      <c r="D17" s="127"/>
      <c r="E17" s="130"/>
      <c r="F17" s="130"/>
      <c r="G17" s="131"/>
      <c r="H17" s="132"/>
      <c r="I17" s="62"/>
      <c r="J17" s="121" t="s">
        <v>57</v>
      </c>
      <c r="K17" s="42">
        <v>0.3</v>
      </c>
      <c r="N17" s="42"/>
      <c r="P17" t="s">
        <v>71</v>
      </c>
    </row>
    <row r="18" spans="1:16">
      <c r="A18" s="167"/>
      <c r="B18" s="168"/>
      <c r="C18" s="168"/>
      <c r="D18" s="168"/>
      <c r="E18" s="169"/>
      <c r="F18" s="169"/>
      <c r="G18" s="170"/>
      <c r="H18" s="171"/>
      <c r="I18" s="62"/>
      <c r="J18" s="163" t="s">
        <v>85</v>
      </c>
      <c r="K18" s="162">
        <f>SUM(K10:K17)</f>
        <v>1.1000000000000001</v>
      </c>
      <c r="L18" s="163"/>
      <c r="M18" s="163" t="s">
        <v>86</v>
      </c>
      <c r="N18" s="162">
        <f>SUM(N10:N17)</f>
        <v>0.6</v>
      </c>
      <c r="P18" t="s">
        <v>72</v>
      </c>
    </row>
    <row r="19" spans="1:16">
      <c r="B19" s="177"/>
      <c r="C19" s="177"/>
      <c r="D19" s="177"/>
      <c r="E19" s="178"/>
      <c r="F19" s="178"/>
      <c r="G19" s="166"/>
      <c r="H19" s="179"/>
      <c r="I19" s="62"/>
      <c r="K19" s="42"/>
      <c r="N19" s="42"/>
    </row>
    <row r="20" spans="1:16">
      <c r="A20" s="172" t="s">
        <v>89</v>
      </c>
      <c r="B20" s="173"/>
      <c r="C20" s="173">
        <v>615</v>
      </c>
      <c r="D20" s="173"/>
      <c r="E20" s="174">
        <v>1</v>
      </c>
      <c r="F20" s="175"/>
      <c r="G20" s="54">
        <f>1+K28+N28</f>
        <v>2.2000000000000002</v>
      </c>
      <c r="H20" s="176">
        <f>C20*E20*G20</f>
        <v>1353</v>
      </c>
      <c r="I20" s="62"/>
      <c r="J20" s="121" t="s">
        <v>50</v>
      </c>
      <c r="K20" s="42"/>
      <c r="M20" t="s">
        <v>58</v>
      </c>
      <c r="N20" s="42"/>
      <c r="P20" t="s">
        <v>73</v>
      </c>
    </row>
    <row r="21" spans="1:16">
      <c r="A21" s="138"/>
      <c r="B21" s="139"/>
      <c r="C21" s="140"/>
      <c r="D21" s="139"/>
      <c r="E21" s="129"/>
      <c r="F21" s="130"/>
      <c r="G21" s="141"/>
      <c r="H21" s="132"/>
      <c r="I21" s="62"/>
      <c r="J21" s="121" t="s">
        <v>51</v>
      </c>
      <c r="K21" s="42"/>
      <c r="M21" t="s">
        <v>59</v>
      </c>
      <c r="N21" s="42">
        <v>0.2</v>
      </c>
      <c r="P21" t="s">
        <v>74</v>
      </c>
    </row>
    <row r="22" spans="1:16">
      <c r="A22" s="126"/>
      <c r="B22" s="127"/>
      <c r="C22" s="127"/>
      <c r="D22" s="127"/>
      <c r="E22" s="142"/>
      <c r="F22" s="127"/>
      <c r="G22" s="126"/>
      <c r="H22" s="126"/>
      <c r="J22" s="121" t="s">
        <v>52</v>
      </c>
      <c r="K22" s="42"/>
      <c r="M22" t="s">
        <v>60</v>
      </c>
      <c r="N22" s="42"/>
      <c r="P22" t="s">
        <v>75</v>
      </c>
    </row>
    <row r="23" spans="1:16">
      <c r="A23" s="126"/>
      <c r="B23" s="127"/>
      <c r="C23" s="127"/>
      <c r="D23" s="127"/>
      <c r="E23" s="142"/>
      <c r="F23" s="127"/>
      <c r="G23" s="126"/>
      <c r="H23" s="126"/>
      <c r="J23" s="121" t="s">
        <v>53</v>
      </c>
      <c r="K23" s="42">
        <v>0.2</v>
      </c>
      <c r="M23" s="112" t="s">
        <v>61</v>
      </c>
      <c r="N23" s="42">
        <v>0.2</v>
      </c>
      <c r="P23" t="s">
        <v>76</v>
      </c>
    </row>
    <row r="24" spans="1:16">
      <c r="A24" s="126"/>
      <c r="B24" s="127"/>
      <c r="C24" s="127"/>
      <c r="D24" s="127"/>
      <c r="E24" s="142"/>
      <c r="F24" s="127"/>
      <c r="G24" s="126"/>
      <c r="H24" s="126"/>
      <c r="J24" s="121" t="s">
        <v>54</v>
      </c>
      <c r="K24" s="42">
        <v>0.1</v>
      </c>
      <c r="M24" t="s">
        <v>62</v>
      </c>
      <c r="N24" s="42"/>
      <c r="P24" t="s">
        <v>77</v>
      </c>
    </row>
    <row r="25" spans="1:16">
      <c r="A25" s="126"/>
      <c r="B25" s="128"/>
      <c r="C25" s="143"/>
      <c r="D25" s="128"/>
      <c r="E25" s="142"/>
      <c r="F25" s="127"/>
      <c r="G25" s="126"/>
      <c r="H25" s="126"/>
      <c r="J25" s="121" t="s">
        <v>55</v>
      </c>
      <c r="K25" s="42"/>
      <c r="M25" t="s">
        <v>63</v>
      </c>
      <c r="N25" s="42"/>
      <c r="P25" t="s">
        <v>78</v>
      </c>
    </row>
    <row r="26" spans="1:16">
      <c r="A26" s="126"/>
      <c r="B26" s="127"/>
      <c r="C26" s="127"/>
      <c r="D26" s="127"/>
      <c r="E26" s="142"/>
      <c r="F26" s="127"/>
      <c r="G26" s="126"/>
      <c r="H26" s="126"/>
      <c r="J26" s="121" t="s">
        <v>56</v>
      </c>
      <c r="K26" s="42">
        <v>0.2</v>
      </c>
      <c r="N26" s="42"/>
      <c r="P26" t="s">
        <v>79</v>
      </c>
    </row>
    <row r="27" spans="1:16">
      <c r="A27" s="126"/>
      <c r="B27" s="127"/>
      <c r="C27" s="127"/>
      <c r="D27" s="127"/>
      <c r="E27" s="142"/>
      <c r="F27" s="127"/>
      <c r="G27" s="126"/>
      <c r="H27" s="126"/>
      <c r="J27" s="121" t="s">
        <v>57</v>
      </c>
      <c r="K27" s="42">
        <v>0.3</v>
      </c>
      <c r="N27" s="42"/>
      <c r="P27" t="s">
        <v>80</v>
      </c>
    </row>
    <row r="28" spans="1:16">
      <c r="A28" s="126"/>
      <c r="B28" s="127"/>
      <c r="C28" s="127"/>
      <c r="D28" s="127"/>
      <c r="E28" s="130"/>
      <c r="F28" s="130"/>
      <c r="G28" s="141"/>
      <c r="H28" s="132"/>
      <c r="I28" s="63"/>
      <c r="J28" s="163" t="s">
        <v>85</v>
      </c>
      <c r="K28" s="162">
        <f>SUM(K20:K27)</f>
        <v>0.8</v>
      </c>
      <c r="L28" s="163"/>
      <c r="M28" s="163" t="s">
        <v>86</v>
      </c>
      <c r="N28" s="162">
        <f>SUM(N20:N27)</f>
        <v>0.4</v>
      </c>
      <c r="P28" t="s">
        <v>81</v>
      </c>
    </row>
    <row r="29" spans="1:16">
      <c r="B29" s="177"/>
      <c r="C29" s="177"/>
      <c r="D29" s="177"/>
      <c r="E29" s="178"/>
      <c r="F29" s="178"/>
      <c r="G29" s="166"/>
      <c r="H29" s="179"/>
      <c r="I29" s="62"/>
      <c r="K29" s="42"/>
      <c r="N29" s="42"/>
    </row>
    <row r="30" spans="1:16">
      <c r="A30" s="133"/>
      <c r="B30" s="134"/>
      <c r="C30" s="134"/>
      <c r="D30" s="134"/>
      <c r="E30" s="135"/>
      <c r="F30" s="136"/>
      <c r="G30" s="54"/>
      <c r="H30" s="137"/>
      <c r="I30" s="62"/>
      <c r="J30" s="121" t="s">
        <v>50</v>
      </c>
      <c r="K30" s="42">
        <v>0.1</v>
      </c>
      <c r="M30" t="s">
        <v>58</v>
      </c>
      <c r="N30" s="42"/>
      <c r="P30" t="s">
        <v>82</v>
      </c>
    </row>
    <row r="31" spans="1:16">
      <c r="A31" s="126"/>
      <c r="B31" s="139"/>
      <c r="C31" s="144"/>
      <c r="D31" s="139"/>
      <c r="E31" s="129"/>
      <c r="F31" s="130"/>
      <c r="G31" s="141"/>
      <c r="H31" s="132"/>
      <c r="I31" s="62"/>
      <c r="J31" s="121" t="s">
        <v>51</v>
      </c>
      <c r="K31" s="42">
        <v>0.1</v>
      </c>
      <c r="M31" t="s">
        <v>59</v>
      </c>
      <c r="N31" s="42">
        <v>0.2</v>
      </c>
      <c r="P31" t="s">
        <v>83</v>
      </c>
    </row>
    <row r="32" spans="1:16">
      <c r="A32" s="126"/>
      <c r="B32" s="127"/>
      <c r="C32" s="127"/>
      <c r="D32" s="139"/>
      <c r="E32" s="129"/>
      <c r="F32" s="130"/>
      <c r="G32" s="141"/>
      <c r="H32" s="132"/>
      <c r="I32" s="62"/>
      <c r="J32" s="121" t="s">
        <v>52</v>
      </c>
      <c r="K32" s="42">
        <v>0.1</v>
      </c>
      <c r="M32" t="s">
        <v>60</v>
      </c>
      <c r="N32" s="42"/>
    </row>
    <row r="33" spans="1:14">
      <c r="A33" s="126"/>
      <c r="B33" s="127"/>
      <c r="C33" s="127"/>
      <c r="D33" s="127"/>
      <c r="E33" s="142"/>
      <c r="F33" s="127"/>
      <c r="G33" s="126"/>
      <c r="H33" s="126"/>
      <c r="J33" s="121" t="s">
        <v>53</v>
      </c>
      <c r="K33" s="42">
        <v>0.2</v>
      </c>
      <c r="M33" s="112" t="s">
        <v>61</v>
      </c>
      <c r="N33" s="42">
        <v>0.2</v>
      </c>
    </row>
    <row r="34" spans="1:14">
      <c r="A34" s="126"/>
      <c r="B34" s="127"/>
      <c r="C34" s="127"/>
      <c r="D34" s="127"/>
      <c r="E34" s="142"/>
      <c r="F34" s="127"/>
      <c r="G34" s="126"/>
      <c r="H34" s="126"/>
      <c r="J34" s="121" t="s">
        <v>54</v>
      </c>
      <c r="K34" s="42">
        <v>0.1</v>
      </c>
      <c r="M34" t="s">
        <v>62</v>
      </c>
      <c r="N34" s="42">
        <v>0.1</v>
      </c>
    </row>
    <row r="35" spans="1:14">
      <c r="A35" s="126"/>
      <c r="B35" s="127"/>
      <c r="C35" s="127"/>
      <c r="D35" s="127"/>
      <c r="E35" s="142"/>
      <c r="F35" s="127"/>
      <c r="G35" s="126"/>
      <c r="H35" s="126"/>
      <c r="J35" s="121" t="s">
        <v>55</v>
      </c>
      <c r="K35" s="42"/>
      <c r="M35" t="s">
        <v>63</v>
      </c>
      <c r="N35" s="42"/>
    </row>
    <row r="36" spans="1:14">
      <c r="A36" s="126"/>
      <c r="B36" s="128"/>
      <c r="C36" s="143"/>
      <c r="D36" s="128"/>
      <c r="E36" s="142"/>
      <c r="F36" s="127"/>
      <c r="G36" s="126"/>
      <c r="H36" s="126"/>
      <c r="J36" s="121" t="s">
        <v>56</v>
      </c>
      <c r="K36" s="42">
        <v>0.2</v>
      </c>
      <c r="N36" s="42"/>
    </row>
    <row r="37" spans="1:14">
      <c r="A37" s="126"/>
      <c r="B37" s="127"/>
      <c r="C37" s="127"/>
      <c r="D37" s="127"/>
      <c r="E37" s="142"/>
      <c r="F37" s="127"/>
      <c r="G37" s="126"/>
      <c r="H37" s="126"/>
      <c r="J37" s="121" t="s">
        <v>57</v>
      </c>
      <c r="K37" s="42">
        <v>0.3</v>
      </c>
      <c r="N37" s="42"/>
    </row>
    <row r="38" spans="1:14">
      <c r="A38" s="145"/>
      <c r="B38" s="146"/>
      <c r="C38" s="146"/>
      <c r="D38" s="146"/>
      <c r="E38" s="147"/>
      <c r="F38" s="130"/>
      <c r="G38" s="141"/>
      <c r="H38" s="132"/>
      <c r="I38" s="63"/>
      <c r="J38" s="163" t="s">
        <v>85</v>
      </c>
      <c r="K38" s="162">
        <f>SUM(K30:K37)</f>
        <v>1.1000000000000001</v>
      </c>
      <c r="L38" s="163"/>
      <c r="M38" s="163" t="s">
        <v>86</v>
      </c>
      <c r="N38" s="162">
        <f>SUM(N30:N37)</f>
        <v>0.5</v>
      </c>
    </row>
    <row r="39" spans="1:14" hidden="1">
      <c r="A39" s="46"/>
      <c r="B39" s="48"/>
      <c r="C39" s="47"/>
      <c r="D39" s="48"/>
      <c r="E39" s="44"/>
      <c r="F39" s="45"/>
      <c r="G39" s="54"/>
      <c r="H39" s="94"/>
      <c r="I39" s="62"/>
      <c r="K39" s="42"/>
      <c r="N39" s="42"/>
    </row>
    <row r="40" spans="1:14" hidden="1">
      <c r="A40" s="35"/>
      <c r="B40" s="106"/>
      <c r="C40" s="106"/>
      <c r="D40" s="39"/>
      <c r="E40" s="103"/>
      <c r="F40" s="104"/>
      <c r="G40" s="57"/>
      <c r="H40" s="105"/>
      <c r="I40" s="62"/>
      <c r="K40" s="42"/>
      <c r="N40" s="42"/>
    </row>
    <row r="41" spans="1:14" hidden="1">
      <c r="A41" s="38"/>
      <c r="B41" s="39"/>
      <c r="C41" s="40"/>
      <c r="D41" s="39"/>
      <c r="E41" s="41"/>
      <c r="F41" s="18"/>
      <c r="G41" s="57"/>
      <c r="H41" s="95"/>
      <c r="I41" s="62"/>
      <c r="N41" s="42"/>
    </row>
    <row r="42" spans="1:14" hidden="1">
      <c r="A42" s="25"/>
      <c r="B42" s="26"/>
      <c r="C42" s="26"/>
      <c r="D42" s="29"/>
      <c r="E42" s="31"/>
      <c r="F42" s="50"/>
      <c r="G42" s="59"/>
      <c r="H42" s="96"/>
      <c r="I42" s="64"/>
      <c r="J42" s="34"/>
      <c r="K42" s="34"/>
      <c r="L42" s="34"/>
      <c r="M42" s="34"/>
      <c r="N42" s="43"/>
    </row>
    <row r="43" spans="1:14" hidden="1">
      <c r="A43" s="35"/>
      <c r="B43" s="36"/>
      <c r="C43" s="36"/>
      <c r="D43" s="36"/>
      <c r="E43" s="66"/>
      <c r="F43" s="36"/>
      <c r="G43" s="53"/>
      <c r="H43" s="97"/>
    </row>
    <row r="44" spans="1:14">
      <c r="B44" s="177"/>
      <c r="C44" s="177"/>
      <c r="D44" s="177"/>
      <c r="E44" s="178"/>
      <c r="F44" s="178"/>
      <c r="G44" s="166"/>
      <c r="H44" s="179"/>
      <c r="I44" s="62"/>
      <c r="K44" s="42"/>
      <c r="N44" s="42"/>
    </row>
    <row r="45" spans="1:14">
      <c r="A45" s="339" t="s">
        <v>11</v>
      </c>
      <c r="B45" s="339"/>
      <c r="C45" s="339"/>
      <c r="D45" s="339"/>
      <c r="E45" s="339"/>
      <c r="F45" s="339"/>
      <c r="G45" s="339"/>
      <c r="H45" s="98">
        <f>H10+H20+H30+H39</f>
        <v>41448</v>
      </c>
      <c r="J45" s="163" t="s">
        <v>84</v>
      </c>
      <c r="K45" s="163"/>
      <c r="L45" s="163"/>
      <c r="M45" s="163"/>
      <c r="N45" s="163"/>
    </row>
    <row r="46" spans="1:14">
      <c r="A46" s="9"/>
      <c r="B46" s="83"/>
      <c r="C46" s="84"/>
      <c r="D46" s="83"/>
      <c r="E46" s="66"/>
      <c r="F46" s="36"/>
      <c r="G46" s="53"/>
      <c r="H46" s="65"/>
      <c r="J46" t="s">
        <v>64</v>
      </c>
    </row>
    <row r="47" spans="1:14">
      <c r="A47" s="76"/>
      <c r="B47" s="6"/>
      <c r="C47" s="8"/>
      <c r="D47" s="6"/>
      <c r="E47" s="14"/>
      <c r="F47" s="4"/>
      <c r="G47" s="5"/>
      <c r="H47" s="86"/>
      <c r="J47" t="s">
        <v>65</v>
      </c>
    </row>
    <row r="48" spans="1:14">
      <c r="A48" s="77" t="s">
        <v>13</v>
      </c>
      <c r="B48" s="67"/>
      <c r="C48" s="67"/>
      <c r="D48" s="67"/>
      <c r="E48" s="68"/>
      <c r="F48" s="67"/>
      <c r="G48" s="69" t="s">
        <v>87</v>
      </c>
      <c r="H48" s="87"/>
      <c r="J48" t="s">
        <v>66</v>
      </c>
    </row>
    <row r="49" spans="1:10">
      <c r="A49" s="78"/>
      <c r="B49" s="67"/>
      <c r="C49" s="67"/>
      <c r="D49" s="67"/>
      <c r="E49" s="68"/>
      <c r="F49" s="67"/>
      <c r="G49" s="69"/>
      <c r="H49" s="88"/>
      <c r="J49" t="s">
        <v>67</v>
      </c>
    </row>
    <row r="50" spans="1:10">
      <c r="A50" s="120">
        <v>2600</v>
      </c>
      <c r="B50" s="71"/>
      <c r="C50" s="71" t="s">
        <v>14</v>
      </c>
      <c r="D50" s="71"/>
      <c r="E50" s="90" t="s">
        <v>15</v>
      </c>
      <c r="F50" s="71"/>
      <c r="G50" s="70" t="s">
        <v>18</v>
      </c>
      <c r="H50" s="89" t="s">
        <v>19</v>
      </c>
      <c r="J50" t="s">
        <v>68</v>
      </c>
    </row>
    <row r="51" spans="1:10">
      <c r="A51" s="164">
        <f>A50</f>
        <v>2600</v>
      </c>
      <c r="B51" s="72"/>
      <c r="C51" s="72">
        <v>177</v>
      </c>
      <c r="D51" s="72"/>
      <c r="E51" s="68">
        <f>$H$45^0.61</f>
        <v>655.65772635906535</v>
      </c>
      <c r="F51" s="73"/>
      <c r="G51" s="85">
        <v>2024</v>
      </c>
      <c r="H51" s="114">
        <f>A51+C51*E51</f>
        <v>118651.41756555457</v>
      </c>
      <c r="J51" t="s">
        <v>69</v>
      </c>
    </row>
    <row r="52" spans="1:10">
      <c r="A52" s="164">
        <f>A50</f>
        <v>2600</v>
      </c>
      <c r="B52" s="74"/>
      <c r="C52" s="75">
        <v>180</v>
      </c>
      <c r="D52" s="74"/>
      <c r="E52" s="68">
        <f>$H$45^0.61</f>
        <v>655.65772635906535</v>
      </c>
      <c r="F52" s="67"/>
      <c r="G52" s="180">
        <v>2025</v>
      </c>
      <c r="H52" s="114">
        <f>A52+C52*E52</f>
        <v>120618.39074463176</v>
      </c>
      <c r="J52" t="s">
        <v>70</v>
      </c>
    </row>
    <row r="53" spans="1:10">
      <c r="A53" s="181">
        <f>A50</f>
        <v>2600</v>
      </c>
      <c r="B53" s="182"/>
      <c r="C53" s="183">
        <v>184</v>
      </c>
      <c r="D53" s="182"/>
      <c r="E53" s="184">
        <f>$H$45^0.61</f>
        <v>655.65772635906535</v>
      </c>
      <c r="F53" s="185"/>
      <c r="G53" s="186">
        <v>2026</v>
      </c>
      <c r="H53" s="113">
        <f>A53+C53*E53</f>
        <v>123241.02165006803</v>
      </c>
      <c r="J53" t="s">
        <v>71</v>
      </c>
    </row>
    <row r="54" spans="1:10">
      <c r="A54" s="165">
        <f>A50</f>
        <v>2600</v>
      </c>
      <c r="B54" s="74"/>
      <c r="C54" s="75">
        <v>191</v>
      </c>
      <c r="D54" s="74"/>
      <c r="E54" s="68">
        <f>$H$45^0.61</f>
        <v>655.65772635906535</v>
      </c>
      <c r="F54" s="67"/>
      <c r="G54" s="180">
        <v>2027</v>
      </c>
      <c r="H54" s="114">
        <f>A54+C54*E54</f>
        <v>127830.62573458148</v>
      </c>
      <c r="J54" t="s">
        <v>72</v>
      </c>
    </row>
    <row r="55" spans="1:10">
      <c r="A55" s="82"/>
      <c r="B55" s="4"/>
      <c r="C55" s="4"/>
      <c r="D55" s="4"/>
      <c r="E55" s="14"/>
      <c r="F55" s="4"/>
      <c r="G55" s="5"/>
      <c r="H55" s="5"/>
      <c r="J55" t="s">
        <v>73</v>
      </c>
    </row>
    <row r="56" spans="1:10">
      <c r="A56" s="5"/>
      <c r="B56" s="4"/>
      <c r="C56" s="4"/>
      <c r="D56" s="4"/>
      <c r="E56" s="14"/>
      <c r="F56" s="4"/>
      <c r="G56" s="5"/>
      <c r="H56" s="5"/>
      <c r="J56" t="s">
        <v>74</v>
      </c>
    </row>
    <row r="57" spans="1:10">
      <c r="A57" s="3" t="s">
        <v>21</v>
      </c>
      <c r="B57" s="4"/>
      <c r="C57" s="4"/>
      <c r="D57" s="4"/>
      <c r="E57" s="14"/>
      <c r="F57" s="4"/>
      <c r="G57" s="5"/>
      <c r="H57" s="5"/>
      <c r="J57" t="s">
        <v>75</v>
      </c>
    </row>
    <row r="58" spans="1:10">
      <c r="A58" s="5" t="s">
        <v>22</v>
      </c>
      <c r="B58" s="4"/>
      <c r="C58" s="4"/>
      <c r="D58" s="4"/>
      <c r="E58" s="14"/>
      <c r="F58" s="4"/>
      <c r="G58" s="101">
        <v>0.01</v>
      </c>
      <c r="H58" s="102">
        <f>$H$53*G58</f>
        <v>1232.4102165006802</v>
      </c>
      <c r="J58" t="s">
        <v>76</v>
      </c>
    </row>
    <row r="59" spans="1:10">
      <c r="A59" s="5" t="s">
        <v>23</v>
      </c>
      <c r="B59" s="4"/>
      <c r="C59" s="4"/>
      <c r="D59" s="6"/>
      <c r="E59" s="14"/>
      <c r="F59" s="4"/>
      <c r="G59" s="101">
        <v>0.15</v>
      </c>
      <c r="H59" s="102">
        <f t="shared" ref="H59:H65" si="0">$H$53*G59</f>
        <v>18486.153247510203</v>
      </c>
      <c r="J59" t="s">
        <v>77</v>
      </c>
    </row>
    <row r="60" spans="1:10">
      <c r="A60" s="5" t="s">
        <v>24</v>
      </c>
      <c r="B60" s="4"/>
      <c r="C60" s="4"/>
      <c r="D60" s="4"/>
      <c r="E60" s="14"/>
      <c r="F60" s="4"/>
      <c r="G60" s="101">
        <v>0.19</v>
      </c>
      <c r="H60" s="102">
        <f t="shared" si="0"/>
        <v>23415.794113512926</v>
      </c>
      <c r="J60" t="s">
        <v>78</v>
      </c>
    </row>
    <row r="61" spans="1:10">
      <c r="A61" s="25" t="s">
        <v>25</v>
      </c>
      <c r="B61" s="26"/>
      <c r="C61" s="26"/>
      <c r="D61" s="26"/>
      <c r="E61" s="109"/>
      <c r="F61" s="26"/>
      <c r="G61" s="110">
        <v>0.15</v>
      </c>
      <c r="H61" s="102">
        <f t="shared" si="0"/>
        <v>18486.153247510203</v>
      </c>
      <c r="J61" t="s">
        <v>79</v>
      </c>
    </row>
    <row r="62" spans="1:10">
      <c r="A62" s="9" t="s">
        <v>26</v>
      </c>
      <c r="B62" s="10"/>
      <c r="C62" s="10"/>
      <c r="D62" s="10"/>
      <c r="E62" s="16"/>
      <c r="F62" s="10"/>
      <c r="G62" s="107">
        <v>0.18</v>
      </c>
      <c r="H62" s="102">
        <f t="shared" si="0"/>
        <v>22183.383897012245</v>
      </c>
      <c r="J62" t="s">
        <v>80</v>
      </c>
    </row>
    <row r="63" spans="1:10">
      <c r="A63" s="5" t="s">
        <v>27</v>
      </c>
      <c r="B63" s="4"/>
      <c r="C63" s="4"/>
      <c r="D63" s="4"/>
      <c r="E63" s="14"/>
      <c r="F63" s="4"/>
      <c r="G63" s="5"/>
      <c r="H63" s="102">
        <f t="shared" si="0"/>
        <v>0</v>
      </c>
      <c r="J63" t="s">
        <v>81</v>
      </c>
    </row>
    <row r="64" spans="1:10">
      <c r="A64" s="5" t="s">
        <v>28</v>
      </c>
      <c r="B64" s="4"/>
      <c r="C64" s="4"/>
      <c r="D64" s="4"/>
      <c r="E64" s="14"/>
      <c r="F64" s="4"/>
      <c r="G64" s="5"/>
      <c r="H64" s="102">
        <f t="shared" si="0"/>
        <v>0</v>
      </c>
      <c r="J64" t="s">
        <v>82</v>
      </c>
    </row>
    <row r="65" spans="1:10">
      <c r="A65" s="5" t="s">
        <v>29</v>
      </c>
      <c r="B65" s="4"/>
      <c r="C65" s="4"/>
      <c r="D65" s="4"/>
      <c r="E65" s="14"/>
      <c r="F65" s="4"/>
      <c r="G65" s="101">
        <v>0.32</v>
      </c>
      <c r="H65" s="102">
        <f t="shared" si="0"/>
        <v>39437.126928021768</v>
      </c>
      <c r="J65" t="s">
        <v>83</v>
      </c>
    </row>
    <row r="66" spans="1:10">
      <c r="A66" s="5"/>
      <c r="B66" s="4"/>
      <c r="C66" s="4"/>
      <c r="D66" s="4"/>
      <c r="E66" s="14"/>
      <c r="F66" s="4"/>
      <c r="G66" s="5"/>
      <c r="H66" s="5"/>
    </row>
    <row r="67" spans="1:10">
      <c r="A67" s="5"/>
      <c r="B67" s="4"/>
      <c r="C67" s="4"/>
      <c r="D67" s="4"/>
      <c r="E67" s="14"/>
      <c r="F67" s="4"/>
      <c r="G67" s="116">
        <f>SUM(G58:G65)</f>
        <v>1</v>
      </c>
      <c r="H67" s="115">
        <f>SUM(H58:H66)</f>
        <v>123241.02165006803</v>
      </c>
    </row>
    <row r="68" spans="1:10">
      <c r="A68" s="9"/>
      <c r="B68" s="10"/>
      <c r="C68" s="10"/>
      <c r="D68" s="10"/>
      <c r="E68" s="16"/>
      <c r="F68" s="10"/>
    </row>
    <row r="69" spans="1:10">
      <c r="A69" s="5"/>
      <c r="B69" s="4"/>
      <c r="C69" s="4"/>
      <c r="D69" s="4"/>
      <c r="E69" s="14"/>
      <c r="F69" s="4"/>
    </row>
    <row r="70" spans="1:10">
      <c r="A70" s="5"/>
      <c r="B70" s="4"/>
      <c r="C70" s="4"/>
      <c r="D70" s="4"/>
      <c r="E70" s="14"/>
      <c r="F70" s="4"/>
    </row>
    <row r="71" spans="1:10">
      <c r="A71" s="5"/>
      <c r="B71" s="4"/>
      <c r="C71" s="4"/>
      <c r="D71" s="4"/>
      <c r="E71" s="14"/>
      <c r="F71" s="4"/>
    </row>
    <row r="72" spans="1:10">
      <c r="A72" s="5"/>
      <c r="B72" s="4"/>
      <c r="C72" s="4"/>
      <c r="D72" s="4"/>
      <c r="E72" s="14"/>
      <c r="F72" s="4"/>
    </row>
    <row r="73" spans="1:10">
      <c r="A73" s="5"/>
      <c r="B73" s="6"/>
      <c r="C73" s="8"/>
      <c r="D73" s="6"/>
      <c r="E73" s="14"/>
      <c r="F73" s="4"/>
    </row>
    <row r="74" spans="1:10">
      <c r="A74" s="5"/>
      <c r="B74" s="4"/>
      <c r="C74" s="4"/>
      <c r="D74" s="4"/>
      <c r="E74" s="14"/>
      <c r="F74" s="4"/>
    </row>
    <row r="75" spans="1:10">
      <c r="A75" s="5"/>
      <c r="B75" s="4"/>
      <c r="C75" s="4"/>
      <c r="D75" s="4"/>
      <c r="E75" s="14"/>
      <c r="F75" s="4"/>
    </row>
  </sheetData>
  <mergeCells count="4">
    <mergeCell ref="J7:K7"/>
    <mergeCell ref="M7:N7"/>
    <mergeCell ref="A45:G45"/>
    <mergeCell ref="P7:Q7"/>
  </mergeCells>
  <pageMargins left="0.7" right="0.7" top="0.78740157499999996" bottom="0.78740157499999996" header="0.3" footer="0.3"/>
  <pageSetup paperSize="9"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8D0CF-C473-4F81-9B2E-4EAF9C56D026}">
  <dimension ref="A2:N56"/>
  <sheetViews>
    <sheetView view="pageBreakPreview" zoomScale="85" zoomScaleNormal="100" zoomScaleSheetLayoutView="85" workbookViewId="0">
      <selection activeCell="E4" sqref="E4"/>
    </sheetView>
  </sheetViews>
  <sheetFormatPr baseColWidth="10" defaultRowHeight="12.75"/>
  <cols>
    <col min="1" max="1" width="27.42578125" customWidth="1"/>
    <col min="2" max="2" width="3.85546875" style="1" customWidth="1"/>
    <col min="3" max="3" width="12.140625" style="1" customWidth="1"/>
    <col min="4" max="4" width="3" style="1" customWidth="1"/>
    <col min="5" max="5" width="18" style="13" customWidth="1"/>
    <col min="6" max="6" width="3" style="1" customWidth="1"/>
    <col min="7" max="7" width="21.85546875" customWidth="1"/>
    <col min="8" max="8" width="26.85546875" customWidth="1"/>
    <col min="9" max="9" width="4.5703125" customWidth="1"/>
    <col min="10" max="10" width="32.140625" customWidth="1"/>
    <col min="11" max="11" width="7.28515625" customWidth="1"/>
    <col min="12" max="12" width="3.42578125" customWidth="1"/>
    <col min="13" max="13" width="27.7109375" customWidth="1"/>
    <col min="14" max="14" width="5.85546875" customWidth="1"/>
  </cols>
  <sheetData>
    <row r="2" spans="1:14">
      <c r="A2" s="2" t="s">
        <v>16</v>
      </c>
    </row>
    <row r="3" spans="1:14">
      <c r="A3" t="s">
        <v>20</v>
      </c>
      <c r="B3" s="99"/>
      <c r="C3" s="99"/>
      <c r="D3" s="99"/>
      <c r="E3" s="100"/>
      <c r="F3" s="99"/>
    </row>
    <row r="4" spans="1:14">
      <c r="A4" s="7">
        <f ca="1">TODAY()</f>
        <v>46108</v>
      </c>
    </row>
    <row r="6" spans="1:14">
      <c r="A6" s="3"/>
      <c r="B6" s="4"/>
      <c r="C6" s="4"/>
      <c r="D6" s="4"/>
      <c r="E6" s="14"/>
      <c r="F6" s="4"/>
    </row>
    <row r="7" spans="1:14" s="22" customFormat="1" ht="25.5" customHeight="1">
      <c r="A7" s="19"/>
      <c r="B7" s="20"/>
      <c r="C7" s="93" t="s">
        <v>17</v>
      </c>
      <c r="D7" s="21" t="s">
        <v>0</v>
      </c>
      <c r="E7" s="21" t="s">
        <v>1</v>
      </c>
      <c r="F7" s="21" t="s">
        <v>0</v>
      </c>
      <c r="G7" s="92" t="s">
        <v>7</v>
      </c>
      <c r="H7" s="91" t="s">
        <v>10</v>
      </c>
      <c r="I7" s="51"/>
      <c r="J7" s="341" t="s">
        <v>8</v>
      </c>
      <c r="K7" s="341"/>
      <c r="L7" s="33"/>
      <c r="M7" s="341" t="s">
        <v>9</v>
      </c>
      <c r="N7" s="341"/>
    </row>
    <row r="8" spans="1:14" ht="13.5" thickBot="1">
      <c r="A8" s="11"/>
      <c r="B8" s="12"/>
      <c r="C8" s="12"/>
      <c r="D8" s="12"/>
      <c r="E8" s="15"/>
      <c r="F8" s="12"/>
      <c r="G8" s="52"/>
      <c r="H8" s="49"/>
      <c r="I8" s="23"/>
      <c r="J8" s="23"/>
      <c r="K8" s="23"/>
      <c r="L8" s="23"/>
      <c r="M8" s="23"/>
      <c r="N8" s="23"/>
    </row>
    <row r="9" spans="1:14">
      <c r="A9" s="9"/>
      <c r="B9" s="10"/>
      <c r="C9" s="10"/>
      <c r="D9" s="10"/>
      <c r="E9" s="17"/>
      <c r="F9" s="17"/>
      <c r="G9" s="53"/>
      <c r="H9" s="60"/>
      <c r="I9" s="61"/>
      <c r="N9" s="42"/>
    </row>
    <row r="10" spans="1:14">
      <c r="A10" s="46" t="s">
        <v>2</v>
      </c>
      <c r="B10" s="47"/>
      <c r="C10" s="47">
        <f>SUM(C12:C12)</f>
        <v>1819.9999999999998</v>
      </c>
      <c r="D10" s="47"/>
      <c r="E10" s="44">
        <v>1</v>
      </c>
      <c r="F10" s="45"/>
      <c r="G10" s="54">
        <f>(1+K10+K11)*(1+N10)</f>
        <v>1.8700000000000003</v>
      </c>
      <c r="H10" s="94">
        <f>C10*E10*G10</f>
        <v>3403.4</v>
      </c>
      <c r="I10" s="62"/>
      <c r="J10" t="s">
        <v>3</v>
      </c>
      <c r="K10" s="42">
        <v>0.1</v>
      </c>
      <c r="M10" t="s">
        <v>5</v>
      </c>
      <c r="N10" s="42">
        <v>0.1</v>
      </c>
    </row>
    <row r="11" spans="1:14">
      <c r="A11" s="3"/>
      <c r="B11" s="4"/>
      <c r="C11" s="6"/>
      <c r="D11" s="4"/>
      <c r="E11" s="32"/>
      <c r="F11" s="18"/>
      <c r="G11" s="55"/>
      <c r="H11" s="95"/>
      <c r="I11" s="62"/>
      <c r="J11" t="s">
        <v>4</v>
      </c>
      <c r="K11" s="42">
        <v>0.6</v>
      </c>
      <c r="N11" s="42"/>
    </row>
    <row r="12" spans="1:14">
      <c r="A12" s="5" t="s">
        <v>33</v>
      </c>
      <c r="B12" s="4"/>
      <c r="C12" s="4">
        <f>1300*1.4</f>
        <v>1819.9999999999998</v>
      </c>
      <c r="D12" s="4"/>
      <c r="E12" s="18"/>
      <c r="F12" s="18"/>
      <c r="G12" s="55"/>
      <c r="H12" s="95"/>
      <c r="I12" s="62"/>
      <c r="K12" s="42"/>
      <c r="N12" s="42"/>
    </row>
    <row r="13" spans="1:14">
      <c r="A13" s="25"/>
      <c r="B13" s="26"/>
      <c r="C13" s="26"/>
      <c r="D13" s="26"/>
      <c r="E13" s="27"/>
      <c r="F13" s="27"/>
      <c r="G13" s="56"/>
      <c r="H13" s="96"/>
      <c r="I13" s="63"/>
      <c r="J13" s="34"/>
      <c r="K13" s="43"/>
      <c r="L13" s="34"/>
      <c r="M13" s="34"/>
      <c r="N13" s="43"/>
    </row>
    <row r="14" spans="1:14">
      <c r="A14" s="46" t="s">
        <v>30</v>
      </c>
      <c r="B14" s="48"/>
      <c r="C14" s="47">
        <f>SUM(C15:C16)</f>
        <v>1100.3999999999999</v>
      </c>
      <c r="D14" s="48"/>
      <c r="E14" s="44">
        <v>0.8</v>
      </c>
      <c r="F14" s="45"/>
      <c r="G14" s="54">
        <v>1.3</v>
      </c>
      <c r="H14" s="94">
        <f>C14*E14*G14</f>
        <v>1144.4159999999999</v>
      </c>
      <c r="I14" s="62"/>
      <c r="J14" t="s">
        <v>3</v>
      </c>
      <c r="K14" s="42">
        <v>0.1</v>
      </c>
      <c r="N14" s="42"/>
    </row>
    <row r="15" spans="1:14">
      <c r="A15" s="38"/>
      <c r="B15" s="39"/>
      <c r="C15" s="40">
        <f>786*1.4</f>
        <v>1100.3999999999999</v>
      </c>
      <c r="D15" s="39"/>
      <c r="E15" s="41"/>
      <c r="F15" s="37"/>
      <c r="G15" s="57"/>
      <c r="H15" s="95"/>
      <c r="I15" s="62"/>
      <c r="J15" t="s">
        <v>4</v>
      </c>
      <c r="K15" s="42">
        <v>0.6</v>
      </c>
      <c r="N15" s="42"/>
    </row>
    <row r="16" spans="1:14">
      <c r="A16" s="25"/>
      <c r="B16" s="26"/>
      <c r="C16" s="26"/>
      <c r="D16" s="26"/>
      <c r="E16" s="27"/>
      <c r="F16" s="27"/>
      <c r="G16" s="58"/>
      <c r="H16" s="96"/>
      <c r="I16" s="63"/>
      <c r="J16" s="34"/>
      <c r="K16" s="43"/>
      <c r="L16" s="34"/>
      <c r="M16" s="34"/>
      <c r="N16" s="43"/>
    </row>
    <row r="17" spans="1:14">
      <c r="A17" s="46" t="s">
        <v>31</v>
      </c>
      <c r="B17" s="48"/>
      <c r="C17" s="47">
        <f>SUM(C18:C19)</f>
        <v>306</v>
      </c>
      <c r="D17" s="48"/>
      <c r="E17" s="44">
        <v>1</v>
      </c>
      <c r="F17" s="45"/>
      <c r="G17" s="54">
        <v>1.8700000000000003</v>
      </c>
      <c r="H17" s="94">
        <f>C17*E17*G17</f>
        <v>572.22000000000014</v>
      </c>
      <c r="I17" s="62"/>
      <c r="J17" t="s">
        <v>3</v>
      </c>
      <c r="K17" s="42">
        <v>0.1</v>
      </c>
      <c r="M17" t="s">
        <v>5</v>
      </c>
      <c r="N17" s="42">
        <v>0.1</v>
      </c>
    </row>
    <row r="18" spans="1:14">
      <c r="A18" s="35"/>
      <c r="B18" s="39"/>
      <c r="C18" s="106">
        <f>180*1.7</f>
        <v>306</v>
      </c>
      <c r="D18" s="39"/>
      <c r="E18" s="41"/>
      <c r="F18" s="24"/>
      <c r="G18" s="57"/>
      <c r="H18" s="95"/>
      <c r="I18" s="62"/>
      <c r="K18" s="42"/>
      <c r="M18" t="s">
        <v>6</v>
      </c>
      <c r="N18" s="42">
        <v>0.2</v>
      </c>
    </row>
    <row r="19" spans="1:14">
      <c r="A19" s="5"/>
      <c r="B19" s="4"/>
      <c r="C19" s="4"/>
      <c r="D19" s="39"/>
      <c r="E19" s="41"/>
      <c r="F19" s="37"/>
      <c r="G19" s="57"/>
      <c r="H19" s="95"/>
      <c r="I19" s="62"/>
      <c r="K19" s="42"/>
      <c r="N19" s="42"/>
    </row>
    <row r="20" spans="1:14">
      <c r="A20" s="28"/>
      <c r="B20" s="29"/>
      <c r="C20" s="29"/>
      <c r="D20" s="29"/>
      <c r="E20" s="30"/>
      <c r="F20" s="27"/>
      <c r="G20" s="58"/>
      <c r="H20" s="96"/>
      <c r="I20" s="63"/>
      <c r="J20" s="34"/>
      <c r="K20" s="43"/>
      <c r="L20" s="34"/>
      <c r="M20" s="34"/>
      <c r="N20" s="43"/>
    </row>
    <row r="21" spans="1:14">
      <c r="A21" s="46" t="s">
        <v>32</v>
      </c>
      <c r="B21" s="48"/>
      <c r="C21" s="47">
        <f>SUM(C22:C23)</f>
        <v>1206</v>
      </c>
      <c r="D21" s="48"/>
      <c r="E21" s="44">
        <v>1.7</v>
      </c>
      <c r="F21" s="45"/>
      <c r="G21" s="54">
        <v>1.8700000000000003</v>
      </c>
      <c r="H21" s="94">
        <f>C21*E21*G21</f>
        <v>3833.8740000000003</v>
      </c>
      <c r="I21" s="62"/>
      <c r="J21" t="s">
        <v>3</v>
      </c>
      <c r="K21" s="42">
        <v>0.1</v>
      </c>
      <c r="N21" s="42"/>
    </row>
    <row r="22" spans="1:14">
      <c r="A22" s="35"/>
      <c r="B22" s="106"/>
      <c r="C22" s="106">
        <f>670*1.8</f>
        <v>1206</v>
      </c>
      <c r="D22" s="39"/>
      <c r="E22" s="103"/>
      <c r="F22" s="104"/>
      <c r="G22" s="57"/>
      <c r="H22" s="105"/>
      <c r="I22" s="62"/>
      <c r="K22" s="42"/>
      <c r="N22" s="42"/>
    </row>
    <row r="23" spans="1:14">
      <c r="A23" s="38"/>
      <c r="B23" s="39"/>
      <c r="C23" s="40"/>
      <c r="D23" s="39"/>
      <c r="E23" s="41"/>
      <c r="F23" s="18"/>
      <c r="G23" s="57"/>
      <c r="H23" s="95"/>
      <c r="I23" s="62"/>
      <c r="N23" s="42"/>
    </row>
    <row r="24" spans="1:14">
      <c r="A24" s="25" t="s">
        <v>12</v>
      </c>
      <c r="B24" s="26"/>
      <c r="C24" s="26">
        <f>C10+C14+C17+C21</f>
        <v>4432.3999999999996</v>
      </c>
      <c r="D24" s="29"/>
      <c r="E24" s="31"/>
      <c r="F24" s="50"/>
      <c r="G24" s="59"/>
      <c r="H24" s="96"/>
      <c r="I24" s="64"/>
      <c r="J24" s="34"/>
      <c r="K24" s="34"/>
      <c r="L24" s="34"/>
      <c r="M24" s="34"/>
      <c r="N24" s="43"/>
    </row>
    <row r="25" spans="1:14">
      <c r="A25" s="35"/>
      <c r="B25" s="36"/>
      <c r="C25" s="36"/>
      <c r="D25" s="36"/>
      <c r="E25" s="66"/>
      <c r="F25" s="36"/>
      <c r="G25" s="53"/>
      <c r="H25" s="97"/>
    </row>
    <row r="26" spans="1:14">
      <c r="A26" s="339" t="s">
        <v>11</v>
      </c>
      <c r="B26" s="339"/>
      <c r="C26" s="339"/>
      <c r="D26" s="339"/>
      <c r="E26" s="339"/>
      <c r="F26" s="339"/>
      <c r="G26" s="339"/>
      <c r="H26" s="98">
        <f>H10+H14+H17+H21</f>
        <v>8953.91</v>
      </c>
    </row>
    <row r="27" spans="1:14">
      <c r="A27" s="9"/>
      <c r="B27" s="83"/>
      <c r="C27" s="84"/>
      <c r="D27" s="83"/>
      <c r="E27" s="66"/>
      <c r="F27" s="36"/>
      <c r="G27" s="53"/>
      <c r="H27" s="65"/>
    </row>
    <row r="28" spans="1:14">
      <c r="A28" s="76"/>
      <c r="B28" s="6"/>
      <c r="C28" s="8"/>
      <c r="D28" s="6"/>
      <c r="E28" s="14"/>
      <c r="F28" s="4"/>
      <c r="G28" s="5"/>
      <c r="H28" s="86"/>
    </row>
    <row r="29" spans="1:14">
      <c r="A29" s="77" t="s">
        <v>13</v>
      </c>
      <c r="B29" s="67"/>
      <c r="C29" s="67"/>
      <c r="D29" s="67"/>
      <c r="E29" s="68"/>
      <c r="F29" s="67"/>
      <c r="G29" s="69"/>
      <c r="H29" s="87"/>
    </row>
    <row r="30" spans="1:14">
      <c r="A30" s="78"/>
      <c r="B30" s="67"/>
      <c r="C30" s="67"/>
      <c r="D30" s="67"/>
      <c r="E30" s="68"/>
      <c r="F30" s="67"/>
      <c r="G30" s="69"/>
      <c r="H30" s="88"/>
    </row>
    <row r="31" spans="1:14">
      <c r="A31" s="79">
        <v>2600</v>
      </c>
      <c r="B31" s="71"/>
      <c r="C31" s="71" t="s">
        <v>14</v>
      </c>
      <c r="D31" s="71"/>
      <c r="E31" s="90" t="s">
        <v>15</v>
      </c>
      <c r="F31" s="71"/>
      <c r="G31" s="70" t="s">
        <v>18</v>
      </c>
      <c r="H31" s="89" t="s">
        <v>19</v>
      </c>
    </row>
    <row r="32" spans="1:14">
      <c r="A32" s="80">
        <v>2600</v>
      </c>
      <c r="B32" s="72"/>
      <c r="C32" s="72">
        <v>177</v>
      </c>
      <c r="D32" s="72"/>
      <c r="E32" s="68">
        <f>$H$26^0.61</f>
        <v>257.47066938105382</v>
      </c>
      <c r="F32" s="73"/>
      <c r="G32" s="85"/>
      <c r="H32" s="113">
        <f>A32+C32*E32</f>
        <v>48172.308480446525</v>
      </c>
    </row>
    <row r="33" spans="1:10">
      <c r="A33" s="81">
        <v>2600</v>
      </c>
      <c r="B33" s="74"/>
      <c r="C33" s="75">
        <v>180</v>
      </c>
      <c r="D33" s="74"/>
      <c r="E33" s="68">
        <f>$H$26^0.61</f>
        <v>257.47066938105382</v>
      </c>
      <c r="F33" s="67"/>
      <c r="G33" s="69"/>
      <c r="H33" s="114">
        <f>A33+C33*E33</f>
        <v>48944.720488589686</v>
      </c>
    </row>
    <row r="34" spans="1:10">
      <c r="A34" s="81">
        <v>2600</v>
      </c>
      <c r="B34" s="74"/>
      <c r="C34" s="75">
        <v>184</v>
      </c>
      <c r="D34" s="74"/>
      <c r="E34" s="68">
        <f>$H$26^0.61</f>
        <v>257.47066938105382</v>
      </c>
      <c r="F34" s="67"/>
      <c r="G34" s="69"/>
      <c r="H34" s="114">
        <f>A34+C34*E34</f>
        <v>49974.603166113906</v>
      </c>
    </row>
    <row r="35" spans="1:10">
      <c r="A35" s="81">
        <v>2600</v>
      </c>
      <c r="B35" s="74"/>
      <c r="C35" s="75">
        <v>191</v>
      </c>
      <c r="D35" s="74"/>
      <c r="E35" s="68">
        <f>$H$26^0.61</f>
        <v>257.47066938105382</v>
      </c>
      <c r="F35" s="67"/>
      <c r="G35" s="69"/>
      <c r="H35" s="114">
        <f>A35+C35*E35</f>
        <v>51776.897851781279</v>
      </c>
    </row>
    <row r="36" spans="1:10">
      <c r="A36" s="82"/>
      <c r="B36" s="4"/>
      <c r="C36" s="4"/>
      <c r="D36" s="4"/>
      <c r="E36" s="14"/>
      <c r="F36" s="4"/>
      <c r="G36" s="5"/>
      <c r="H36" s="5"/>
    </row>
    <row r="37" spans="1:10">
      <c r="A37" s="5"/>
      <c r="B37" s="4"/>
      <c r="C37" s="4"/>
      <c r="D37" s="4"/>
      <c r="E37" s="14"/>
      <c r="F37" s="4"/>
      <c r="G37" s="5"/>
      <c r="H37" s="5"/>
    </row>
    <row r="38" spans="1:10">
      <c r="A38" s="3" t="s">
        <v>21</v>
      </c>
      <c r="B38" s="4"/>
      <c r="C38" s="4"/>
      <c r="D38" s="4"/>
      <c r="E38" s="14"/>
      <c r="F38" s="4"/>
      <c r="G38" s="5"/>
      <c r="H38" s="5"/>
    </row>
    <row r="39" spans="1:10">
      <c r="A39" s="5" t="s">
        <v>22</v>
      </c>
      <c r="B39" s="4"/>
      <c r="C39" s="4"/>
      <c r="D39" s="4"/>
      <c r="E39" s="14"/>
      <c r="F39" s="4"/>
      <c r="G39" s="101">
        <v>0.01</v>
      </c>
      <c r="H39" s="102">
        <f>H32*G39</f>
        <v>481.72308480446526</v>
      </c>
    </row>
    <row r="40" spans="1:10">
      <c r="A40" s="5" t="s">
        <v>23</v>
      </c>
      <c r="B40" s="4"/>
      <c r="C40" s="4"/>
      <c r="D40" s="6"/>
      <c r="E40" s="14"/>
      <c r="F40" s="4"/>
      <c r="G40" s="101">
        <v>0.15</v>
      </c>
      <c r="H40" s="102">
        <f>H32*G40</f>
        <v>7225.8462720669786</v>
      </c>
    </row>
    <row r="41" spans="1:10">
      <c r="A41" s="5" t="s">
        <v>24</v>
      </c>
      <c r="B41" s="4"/>
      <c r="C41" s="4"/>
      <c r="D41" s="4"/>
      <c r="E41" s="14"/>
      <c r="F41" s="4"/>
      <c r="G41" s="101">
        <v>0.19</v>
      </c>
      <c r="H41" s="102">
        <f>H32*G41</f>
        <v>9152.7386112848399</v>
      </c>
    </row>
    <row r="42" spans="1:10">
      <c r="A42" s="25" t="s">
        <v>25</v>
      </c>
      <c r="B42" s="26"/>
      <c r="C42" s="26"/>
      <c r="D42" s="26"/>
      <c r="E42" s="109"/>
      <c r="F42" s="26"/>
      <c r="G42" s="110">
        <v>0.15</v>
      </c>
      <c r="H42" s="111">
        <f>H32*G42</f>
        <v>7225.8462720669786</v>
      </c>
      <c r="J42" s="112">
        <f>SUM(H39:H42)</f>
        <v>24086.154240223263</v>
      </c>
    </row>
    <row r="43" spans="1:10">
      <c r="A43" s="9" t="s">
        <v>26</v>
      </c>
      <c r="B43" s="10"/>
      <c r="C43" s="10"/>
      <c r="D43" s="10"/>
      <c r="E43" s="16"/>
      <c r="F43" s="10"/>
      <c r="G43" s="107">
        <v>0.18</v>
      </c>
      <c r="H43" s="108">
        <f>H32*G43</f>
        <v>8671.0155264803743</v>
      </c>
    </row>
    <row r="44" spans="1:10">
      <c r="A44" s="5" t="s">
        <v>27</v>
      </c>
      <c r="B44" s="4"/>
      <c r="C44" s="4"/>
      <c r="D44" s="4"/>
      <c r="E44" s="14"/>
      <c r="F44" s="4"/>
      <c r="G44" s="5"/>
      <c r="H44" s="102">
        <f>H32*G44</f>
        <v>0</v>
      </c>
    </row>
    <row r="45" spans="1:10">
      <c r="A45" s="5" t="s">
        <v>28</v>
      </c>
      <c r="B45" s="4"/>
      <c r="C45" s="4"/>
      <c r="D45" s="4"/>
      <c r="E45" s="14"/>
      <c r="F45" s="4"/>
      <c r="G45" s="5"/>
      <c r="H45" s="102">
        <f>H32*G45</f>
        <v>0</v>
      </c>
    </row>
    <row r="46" spans="1:10">
      <c r="A46" s="5" t="s">
        <v>29</v>
      </c>
      <c r="B46" s="4"/>
      <c r="C46" s="4"/>
      <c r="D46" s="4"/>
      <c r="E46" s="14"/>
      <c r="F46" s="4"/>
      <c r="G46" s="101">
        <v>0.32</v>
      </c>
      <c r="H46" s="102">
        <f>H32*G46</f>
        <v>15415.138713742888</v>
      </c>
    </row>
    <row r="47" spans="1:10">
      <c r="A47" s="5"/>
      <c r="B47" s="4"/>
      <c r="C47" s="4"/>
      <c r="D47" s="4"/>
      <c r="E47" s="14"/>
      <c r="F47" s="4"/>
      <c r="G47" s="5"/>
      <c r="H47" s="5"/>
    </row>
    <row r="48" spans="1:10">
      <c r="A48" s="5"/>
      <c r="B48" s="4"/>
      <c r="C48" s="4"/>
      <c r="D48" s="4"/>
      <c r="E48" s="14"/>
      <c r="F48" s="4"/>
      <c r="G48" s="116">
        <f>SUM(G39:G46)</f>
        <v>1</v>
      </c>
      <c r="H48" s="115">
        <f>SUM(H39:H47)</f>
        <v>48172.308480446525</v>
      </c>
    </row>
    <row r="49" spans="1:6">
      <c r="A49" s="9"/>
      <c r="B49" s="10"/>
      <c r="C49" s="10"/>
      <c r="D49" s="10"/>
      <c r="E49" s="16"/>
      <c r="F49" s="10"/>
    </row>
    <row r="50" spans="1:6">
      <c r="A50" s="5"/>
      <c r="B50" s="4"/>
      <c r="C50" s="4"/>
      <c r="D50" s="4"/>
      <c r="E50" s="14"/>
      <c r="F50" s="4"/>
    </row>
    <row r="51" spans="1:6">
      <c r="A51" s="5"/>
      <c r="B51" s="4"/>
      <c r="C51" s="4"/>
      <c r="D51" s="4"/>
      <c r="E51" s="14"/>
      <c r="F51" s="4"/>
    </row>
    <row r="52" spans="1:6">
      <c r="A52" s="5"/>
      <c r="B52" s="4"/>
      <c r="C52" s="4"/>
      <c r="D52" s="4"/>
      <c r="E52" s="14"/>
      <c r="F52" s="4"/>
    </row>
    <row r="53" spans="1:6">
      <c r="A53" s="5"/>
      <c r="B53" s="4"/>
      <c r="C53" s="4"/>
      <c r="D53" s="4"/>
      <c r="E53" s="14"/>
      <c r="F53" s="4"/>
    </row>
    <row r="54" spans="1:6">
      <c r="A54" s="5"/>
      <c r="B54" s="6"/>
      <c r="C54" s="8"/>
      <c r="D54" s="6"/>
      <c r="E54" s="14"/>
      <c r="F54" s="4"/>
    </row>
    <row r="55" spans="1:6">
      <c r="A55" s="5"/>
      <c r="B55" s="4"/>
      <c r="C55" s="4"/>
      <c r="D55" s="4"/>
      <c r="E55" s="14"/>
      <c r="F55" s="4"/>
    </row>
    <row r="56" spans="1:6">
      <c r="A56" s="5"/>
      <c r="B56" s="4"/>
      <c r="C56" s="4"/>
      <c r="D56" s="4"/>
      <c r="E56" s="14"/>
      <c r="F56" s="4"/>
    </row>
  </sheetData>
  <mergeCells count="3">
    <mergeCell ref="J7:K7"/>
    <mergeCell ref="M7:N7"/>
    <mergeCell ref="A26:G26"/>
  </mergeCells>
  <pageMargins left="0.7" right="0.7" top="0.78740157499999996" bottom="0.78740157499999996" header="0.3" footer="0.3"/>
  <pageSetup paperSize="9"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114E3-D035-4373-B4CF-30CD573B9CBB}">
  <dimension ref="A2:N66"/>
  <sheetViews>
    <sheetView view="pageBreakPreview" zoomScaleNormal="100" zoomScaleSheetLayoutView="100" workbookViewId="0">
      <selection activeCell="E4" sqref="E4"/>
    </sheetView>
  </sheetViews>
  <sheetFormatPr baseColWidth="10" defaultRowHeight="12.75"/>
  <cols>
    <col min="1" max="1" width="27.42578125" customWidth="1"/>
    <col min="2" max="2" width="3.85546875" style="1" customWidth="1"/>
    <col min="3" max="3" width="12.140625" style="1" customWidth="1"/>
    <col min="4" max="4" width="3" style="1" customWidth="1"/>
    <col min="5" max="5" width="18" style="13" customWidth="1"/>
    <col min="6" max="6" width="3" style="1" customWidth="1"/>
    <col min="7" max="7" width="21.85546875" customWidth="1"/>
    <col min="8" max="8" width="26.85546875" customWidth="1"/>
    <col min="9" max="9" width="4.5703125" customWidth="1"/>
    <col min="10" max="10" width="32.140625" customWidth="1"/>
    <col min="11" max="11" width="7.28515625" customWidth="1"/>
    <col min="12" max="12" width="3.42578125" customWidth="1"/>
    <col min="13" max="13" width="27.7109375" customWidth="1"/>
    <col min="14" max="14" width="5.85546875" customWidth="1"/>
  </cols>
  <sheetData>
    <row r="2" spans="1:14">
      <c r="A2" s="2" t="s">
        <v>16</v>
      </c>
    </row>
    <row r="3" spans="1:14">
      <c r="A3" t="s">
        <v>20</v>
      </c>
      <c r="B3" s="99"/>
      <c r="C3" s="99"/>
      <c r="D3" s="99"/>
      <c r="E3" s="100"/>
      <c r="F3" s="99"/>
    </row>
    <row r="4" spans="1:14">
      <c r="A4" s="7">
        <f ca="1">TODAY()</f>
        <v>46108</v>
      </c>
    </row>
    <row r="6" spans="1:14">
      <c r="A6" s="3"/>
      <c r="B6" s="4"/>
      <c r="C6" s="4"/>
      <c r="D6" s="4"/>
      <c r="E6" s="14"/>
      <c r="F6" s="4"/>
    </row>
    <row r="7" spans="1:14" s="22" customFormat="1" ht="25.5" customHeight="1">
      <c r="A7" s="19"/>
      <c r="B7" s="20"/>
      <c r="C7" s="93" t="s">
        <v>17</v>
      </c>
      <c r="D7" s="21" t="s">
        <v>0</v>
      </c>
      <c r="E7" s="21" t="s">
        <v>1</v>
      </c>
      <c r="F7" s="21" t="s">
        <v>0</v>
      </c>
      <c r="G7" s="92" t="s">
        <v>7</v>
      </c>
      <c r="H7" s="91" t="s">
        <v>10</v>
      </c>
      <c r="I7" s="51"/>
      <c r="J7" s="341" t="s">
        <v>8</v>
      </c>
      <c r="K7" s="341"/>
      <c r="L7" s="33"/>
      <c r="M7" s="341" t="s">
        <v>9</v>
      </c>
      <c r="N7" s="341"/>
    </row>
    <row r="8" spans="1:14" ht="13.5" thickBot="1">
      <c r="A8" s="11"/>
      <c r="B8" s="12"/>
      <c r="C8" s="12"/>
      <c r="D8" s="12"/>
      <c r="E8" s="15"/>
      <c r="F8" s="12"/>
      <c r="G8" s="52"/>
      <c r="H8" s="49"/>
      <c r="I8" s="23"/>
      <c r="J8" s="23"/>
      <c r="K8" s="23"/>
      <c r="L8" s="23"/>
      <c r="M8" s="23"/>
      <c r="N8" s="23"/>
    </row>
    <row r="9" spans="1:14">
      <c r="A9" s="9"/>
      <c r="B9" s="10"/>
      <c r="C9" s="10"/>
      <c r="D9" s="10"/>
      <c r="E9" s="17"/>
      <c r="F9" s="17"/>
      <c r="G9" s="53"/>
      <c r="H9" s="60"/>
      <c r="I9" s="61"/>
      <c r="N9" s="42"/>
    </row>
    <row r="10" spans="1:14">
      <c r="A10" s="46" t="s">
        <v>2</v>
      </c>
      <c r="B10" s="47"/>
      <c r="C10" s="47">
        <f>SUM(C12:C22)</f>
        <v>11550</v>
      </c>
      <c r="D10" s="47"/>
      <c r="E10" s="44">
        <v>1</v>
      </c>
      <c r="F10" s="45"/>
      <c r="G10" s="54">
        <f>(1+K10+K11)*(1+N10)</f>
        <v>1.8700000000000003</v>
      </c>
      <c r="H10" s="94">
        <f>C10*E10*G10</f>
        <v>21598.500000000004</v>
      </c>
      <c r="I10" s="62"/>
      <c r="J10" t="s">
        <v>3</v>
      </c>
      <c r="K10" s="42">
        <v>0.1</v>
      </c>
      <c r="M10" t="s">
        <v>5</v>
      </c>
      <c r="N10" s="42">
        <v>0.1</v>
      </c>
    </row>
    <row r="11" spans="1:14">
      <c r="A11" s="3" t="s">
        <v>34</v>
      </c>
      <c r="B11" s="4"/>
      <c r="C11" s="6"/>
      <c r="D11" s="4"/>
      <c r="E11" s="32"/>
      <c r="F11" s="18"/>
      <c r="G11" s="55"/>
      <c r="H11" s="95"/>
      <c r="I11" s="62"/>
      <c r="J11" t="s">
        <v>4</v>
      </c>
      <c r="K11" s="42">
        <v>0.6</v>
      </c>
      <c r="N11" s="42"/>
    </row>
    <row r="12" spans="1:14">
      <c r="A12" s="5" t="s">
        <v>35</v>
      </c>
      <c r="B12" s="4"/>
      <c r="C12" s="4">
        <v>4050</v>
      </c>
      <c r="D12" s="4"/>
      <c r="E12" s="18"/>
      <c r="F12" s="18"/>
      <c r="G12" s="55"/>
      <c r="H12" s="95"/>
      <c r="I12" s="62"/>
      <c r="K12" s="42"/>
      <c r="N12" s="42"/>
    </row>
    <row r="13" spans="1:14">
      <c r="A13" s="5" t="s">
        <v>36</v>
      </c>
      <c r="B13" s="4"/>
      <c r="C13" s="4">
        <v>200</v>
      </c>
      <c r="D13" s="4"/>
      <c r="E13" s="18"/>
      <c r="F13" s="18"/>
      <c r="G13" s="55"/>
      <c r="H13" s="95"/>
      <c r="I13" s="62"/>
      <c r="K13" s="42"/>
      <c r="N13" s="42"/>
    </row>
    <row r="14" spans="1:14">
      <c r="A14" s="5" t="s">
        <v>37</v>
      </c>
      <c r="B14" s="4"/>
      <c r="C14" s="4">
        <v>250</v>
      </c>
      <c r="D14" s="4"/>
      <c r="E14" s="18"/>
      <c r="F14" s="18"/>
      <c r="G14" s="55"/>
      <c r="H14" s="95"/>
      <c r="I14" s="62"/>
      <c r="K14" s="42"/>
      <c r="N14" s="42"/>
    </row>
    <row r="15" spans="1:14">
      <c r="A15" s="5" t="s">
        <v>38</v>
      </c>
      <c r="B15" s="4"/>
      <c r="C15" s="4">
        <v>300</v>
      </c>
      <c r="D15" s="4"/>
      <c r="E15" s="18"/>
      <c r="F15" s="18"/>
      <c r="G15" s="55"/>
      <c r="H15" s="95"/>
      <c r="I15" s="62"/>
      <c r="K15" s="42"/>
      <c r="N15" s="42"/>
    </row>
    <row r="16" spans="1:14">
      <c r="A16" s="5"/>
      <c r="B16" s="4"/>
      <c r="C16" s="4"/>
      <c r="D16" s="4"/>
      <c r="E16" s="18"/>
      <c r="F16" s="18"/>
      <c r="G16" s="55"/>
      <c r="H16" s="95"/>
      <c r="I16" s="62"/>
      <c r="K16" s="42"/>
      <c r="N16" s="42"/>
    </row>
    <row r="17" spans="1:14">
      <c r="A17" s="3" t="s">
        <v>39</v>
      </c>
      <c r="B17" s="4"/>
      <c r="C17" s="6"/>
      <c r="D17" s="4"/>
      <c r="E17" s="18"/>
      <c r="F17" s="18"/>
      <c r="G17" s="55"/>
      <c r="H17" s="95"/>
      <c r="I17" s="62"/>
      <c r="K17" s="42"/>
      <c r="N17" s="42"/>
    </row>
    <row r="18" spans="1:14">
      <c r="A18" s="5" t="s">
        <v>40</v>
      </c>
      <c r="B18" s="4"/>
      <c r="C18" s="4">
        <v>2300</v>
      </c>
      <c r="D18" s="4"/>
      <c r="E18" s="18"/>
      <c r="F18" s="18"/>
      <c r="G18" s="55"/>
      <c r="H18" s="95"/>
      <c r="I18" s="62"/>
      <c r="K18" s="42"/>
      <c r="N18" s="42"/>
    </row>
    <row r="19" spans="1:14">
      <c r="A19" s="5" t="s">
        <v>41</v>
      </c>
      <c r="B19" s="4"/>
      <c r="C19" s="4">
        <v>2300</v>
      </c>
      <c r="D19" s="4"/>
      <c r="E19" s="18"/>
      <c r="F19" s="18"/>
      <c r="G19" s="55"/>
      <c r="H19" s="95"/>
      <c r="I19" s="62"/>
      <c r="K19" s="42"/>
      <c r="N19" s="42"/>
    </row>
    <row r="20" spans="1:14">
      <c r="A20" s="5" t="s">
        <v>42</v>
      </c>
      <c r="B20" s="4"/>
      <c r="C20" s="4">
        <v>1400</v>
      </c>
      <c r="D20" s="4"/>
      <c r="E20" s="18"/>
      <c r="F20" s="18"/>
      <c r="G20" s="55"/>
      <c r="H20" s="95"/>
      <c r="I20" s="62"/>
      <c r="K20" s="42"/>
      <c r="N20" s="42"/>
    </row>
    <row r="21" spans="1:14">
      <c r="D21" s="4"/>
      <c r="E21" s="18"/>
      <c r="F21" s="18"/>
      <c r="G21" s="55"/>
      <c r="H21" s="95"/>
      <c r="I21" s="62"/>
      <c r="K21" s="42"/>
      <c r="N21" s="42"/>
    </row>
    <row r="22" spans="1:14">
      <c r="A22" s="3" t="s">
        <v>43</v>
      </c>
      <c r="B22" s="4"/>
      <c r="C22" s="117">
        <v>750</v>
      </c>
      <c r="D22" s="4"/>
      <c r="E22" s="18"/>
      <c r="F22" s="18"/>
      <c r="G22" s="55"/>
      <c r="H22" s="95"/>
      <c r="I22" s="62"/>
      <c r="K22" s="42"/>
      <c r="N22" s="42"/>
    </row>
    <row r="23" spans="1:14">
      <c r="A23" s="25"/>
      <c r="B23" s="26"/>
      <c r="C23" s="26"/>
      <c r="D23" s="26"/>
      <c r="E23" s="27"/>
      <c r="F23" s="27"/>
      <c r="G23" s="56"/>
      <c r="H23" s="96"/>
      <c r="I23" s="63"/>
      <c r="J23" s="34"/>
      <c r="K23" s="43"/>
      <c r="L23" s="34"/>
      <c r="M23" s="34"/>
      <c r="N23" s="43"/>
    </row>
    <row r="24" spans="1:14">
      <c r="A24" s="46" t="s">
        <v>44</v>
      </c>
      <c r="B24" s="48"/>
      <c r="C24" s="47">
        <v>450</v>
      </c>
      <c r="D24" s="48"/>
      <c r="E24" s="118">
        <v>1.4</v>
      </c>
      <c r="F24" s="119"/>
      <c r="G24" s="54">
        <f>1+K24+K25</f>
        <v>1.7000000000000002</v>
      </c>
      <c r="H24" s="94">
        <f>C24*E24*G24</f>
        <v>1071</v>
      </c>
      <c r="I24" s="62"/>
      <c r="J24" t="s">
        <v>3</v>
      </c>
      <c r="K24" s="42">
        <v>0.1</v>
      </c>
      <c r="N24" s="42"/>
    </row>
    <row r="25" spans="1:14">
      <c r="A25" s="38"/>
      <c r="B25" s="39"/>
      <c r="C25" s="40"/>
      <c r="D25" s="39"/>
      <c r="E25" s="41"/>
      <c r="F25" s="37"/>
      <c r="G25" s="57"/>
      <c r="H25" s="95"/>
      <c r="I25" s="62"/>
      <c r="J25" t="s">
        <v>4</v>
      </c>
      <c r="K25" s="42">
        <v>0.6</v>
      </c>
      <c r="N25" s="42"/>
    </row>
    <row r="26" spans="1:14">
      <c r="A26" s="25"/>
      <c r="B26" s="26"/>
      <c r="C26" s="26"/>
      <c r="D26" s="26"/>
      <c r="E26" s="27"/>
      <c r="F26" s="27"/>
      <c r="G26" s="58"/>
      <c r="H26" s="96"/>
      <c r="I26" s="63"/>
      <c r="J26" s="34"/>
      <c r="K26" s="43"/>
      <c r="L26" s="34"/>
      <c r="M26" s="34"/>
      <c r="N26" s="43"/>
    </row>
    <row r="27" spans="1:14">
      <c r="A27" s="46" t="s">
        <v>45</v>
      </c>
      <c r="B27" s="48"/>
      <c r="C27" s="47">
        <f>C28+C29</f>
        <v>6000</v>
      </c>
      <c r="D27" s="48"/>
      <c r="E27" s="118">
        <v>1.5</v>
      </c>
      <c r="F27" s="119"/>
      <c r="G27" s="54">
        <f>(1+K27)*(1+N27+N28)</f>
        <v>1.4300000000000002</v>
      </c>
      <c r="H27" s="94">
        <f>C27*E27*G27</f>
        <v>12870.000000000002</v>
      </c>
      <c r="I27" s="62"/>
      <c r="J27" t="s">
        <v>3</v>
      </c>
      <c r="K27" s="42">
        <v>0.1</v>
      </c>
      <c r="M27" t="s">
        <v>5</v>
      </c>
      <c r="N27" s="42">
        <v>0.1</v>
      </c>
    </row>
    <row r="28" spans="1:14">
      <c r="A28" s="35" t="s">
        <v>46</v>
      </c>
      <c r="B28" s="39"/>
      <c r="C28" s="106">
        <v>3700</v>
      </c>
      <c r="D28" s="39"/>
      <c r="E28" s="41"/>
      <c r="F28" s="24"/>
      <c r="G28" s="57"/>
      <c r="H28" s="95"/>
      <c r="I28" s="62"/>
      <c r="K28" s="42"/>
      <c r="M28" t="s">
        <v>6</v>
      </c>
      <c r="N28" s="42">
        <v>0.2</v>
      </c>
    </row>
    <row r="29" spans="1:14">
      <c r="A29" s="5" t="s">
        <v>47</v>
      </c>
      <c r="B29" s="4"/>
      <c r="C29" s="4">
        <v>2300</v>
      </c>
      <c r="D29" s="39"/>
      <c r="E29" s="41"/>
      <c r="F29" s="37"/>
      <c r="G29" s="57"/>
      <c r="H29" s="95"/>
      <c r="I29" s="62"/>
      <c r="K29" s="42"/>
      <c r="N29" s="42"/>
    </row>
    <row r="30" spans="1:14">
      <c r="A30" s="28"/>
      <c r="B30" s="29"/>
      <c r="C30" s="29"/>
      <c r="D30" s="29"/>
      <c r="E30" s="30"/>
      <c r="F30" s="27"/>
      <c r="G30" s="58"/>
      <c r="H30" s="96"/>
      <c r="I30" s="63"/>
      <c r="J30" s="34"/>
      <c r="K30" s="43"/>
      <c r="L30" s="34"/>
      <c r="M30" s="34"/>
      <c r="N30" s="43"/>
    </row>
    <row r="31" spans="1:14">
      <c r="A31" s="46" t="s">
        <v>48</v>
      </c>
      <c r="B31" s="48"/>
      <c r="C31" s="47">
        <f>C32</f>
        <v>200</v>
      </c>
      <c r="D31" s="48"/>
      <c r="E31" s="118">
        <v>0.7</v>
      </c>
      <c r="F31" s="119"/>
      <c r="G31" s="54">
        <f>1+K31+K32</f>
        <v>1.1000000000000001</v>
      </c>
      <c r="H31" s="94">
        <f>C31*E31*G31</f>
        <v>154</v>
      </c>
      <c r="I31" s="62"/>
      <c r="J31" t="s">
        <v>3</v>
      </c>
      <c r="K31" s="42">
        <v>0.1</v>
      </c>
      <c r="N31" s="42"/>
    </row>
    <row r="32" spans="1:14">
      <c r="A32" s="35" t="s">
        <v>49</v>
      </c>
      <c r="B32" s="106"/>
      <c r="C32" s="106">
        <v>200</v>
      </c>
      <c r="D32" s="39"/>
      <c r="E32" s="103"/>
      <c r="F32" s="104"/>
      <c r="G32" s="57"/>
      <c r="H32" s="105"/>
      <c r="I32" s="62"/>
      <c r="K32" s="42"/>
      <c r="N32" s="42"/>
    </row>
    <row r="33" spans="1:14">
      <c r="A33" s="38"/>
      <c r="B33" s="39"/>
      <c r="C33" s="40"/>
      <c r="D33" s="39"/>
      <c r="E33" s="41"/>
      <c r="F33" s="18"/>
      <c r="G33" s="57"/>
      <c r="H33" s="95"/>
      <c r="I33" s="62"/>
      <c r="N33" s="42"/>
    </row>
    <row r="34" spans="1:14">
      <c r="A34" s="25" t="s">
        <v>12</v>
      </c>
      <c r="B34" s="26"/>
      <c r="C34" s="26">
        <f>C10+C24+C27+C31</f>
        <v>18200</v>
      </c>
      <c r="D34" s="29"/>
      <c r="E34" s="31"/>
      <c r="F34" s="50"/>
      <c r="G34" s="59"/>
      <c r="H34" s="96"/>
      <c r="I34" s="64"/>
      <c r="J34" s="34"/>
      <c r="K34" s="34"/>
      <c r="L34" s="34"/>
      <c r="M34" s="34"/>
      <c r="N34" s="43"/>
    </row>
    <row r="35" spans="1:14">
      <c r="A35" s="35"/>
      <c r="B35" s="36"/>
      <c r="C35" s="36"/>
      <c r="D35" s="36"/>
      <c r="E35" s="66"/>
      <c r="F35" s="36"/>
      <c r="G35" s="53"/>
      <c r="H35" s="97"/>
    </row>
    <row r="36" spans="1:14">
      <c r="A36" s="339" t="s">
        <v>11</v>
      </c>
      <c r="B36" s="339"/>
      <c r="C36" s="339"/>
      <c r="D36" s="339"/>
      <c r="E36" s="339"/>
      <c r="F36" s="339"/>
      <c r="G36" s="339"/>
      <c r="H36" s="98">
        <f>H10+H24+H27+H31</f>
        <v>35693.500000000007</v>
      </c>
    </row>
    <row r="37" spans="1:14">
      <c r="A37" s="9"/>
      <c r="B37" s="83"/>
      <c r="C37" s="84"/>
      <c r="D37" s="83"/>
      <c r="E37" s="66"/>
      <c r="F37" s="36"/>
      <c r="G37" s="53"/>
      <c r="H37" s="65"/>
    </row>
    <row r="38" spans="1:14">
      <c r="A38" s="76"/>
      <c r="B38" s="6"/>
      <c r="C38" s="8"/>
      <c r="D38" s="6"/>
      <c r="E38" s="14"/>
      <c r="F38" s="4"/>
      <c r="G38" s="5"/>
      <c r="H38" s="86"/>
    </row>
    <row r="39" spans="1:14">
      <c r="A39" s="77" t="s">
        <v>13</v>
      </c>
      <c r="B39" s="67"/>
      <c r="C39" s="67"/>
      <c r="D39" s="67"/>
      <c r="E39" s="68"/>
      <c r="F39" s="67"/>
      <c r="G39" s="69"/>
      <c r="H39" s="87"/>
    </row>
    <row r="40" spans="1:14">
      <c r="A40" s="78"/>
      <c r="B40" s="67"/>
      <c r="C40" s="67"/>
      <c r="D40" s="67"/>
      <c r="E40" s="68"/>
      <c r="F40" s="67"/>
      <c r="G40" s="69"/>
      <c r="H40" s="88"/>
    </row>
    <row r="41" spans="1:14">
      <c r="A41" s="79">
        <v>2600</v>
      </c>
      <c r="B41" s="71"/>
      <c r="C41" s="71" t="s">
        <v>14</v>
      </c>
      <c r="D41" s="71"/>
      <c r="E41" s="90" t="s">
        <v>15</v>
      </c>
      <c r="F41" s="71"/>
      <c r="G41" s="70" t="s">
        <v>18</v>
      </c>
      <c r="H41" s="89" t="s">
        <v>19</v>
      </c>
    </row>
    <row r="42" spans="1:14">
      <c r="A42" s="80">
        <v>2600</v>
      </c>
      <c r="B42" s="72"/>
      <c r="C42" s="72">
        <v>177</v>
      </c>
      <c r="D42" s="72"/>
      <c r="E42" s="68">
        <f>$H$36^0.61</f>
        <v>598.52097228766684</v>
      </c>
      <c r="F42" s="73"/>
      <c r="G42" s="85"/>
      <c r="H42" s="113">
        <f>A42+C42*E42</f>
        <v>108538.21209491703</v>
      </c>
    </row>
    <row r="43" spans="1:14">
      <c r="A43" s="81">
        <v>2600</v>
      </c>
      <c r="B43" s="74"/>
      <c r="C43" s="75">
        <v>180</v>
      </c>
      <c r="D43" s="74"/>
      <c r="E43" s="68">
        <f>$H$36^0.61</f>
        <v>598.52097228766684</v>
      </c>
      <c r="F43" s="67"/>
      <c r="G43" s="69"/>
      <c r="H43" s="114">
        <f>A43+C43*E43</f>
        <v>110333.77501178003</v>
      </c>
    </row>
    <row r="44" spans="1:14">
      <c r="A44" s="81">
        <v>2600</v>
      </c>
      <c r="B44" s="74"/>
      <c r="C44" s="75">
        <v>184</v>
      </c>
      <c r="D44" s="74"/>
      <c r="E44" s="68">
        <f>$H$36^0.61</f>
        <v>598.52097228766684</v>
      </c>
      <c r="F44" s="67"/>
      <c r="G44" s="69"/>
      <c r="H44" s="114">
        <f>A44+C44*E44</f>
        <v>112727.8589009307</v>
      </c>
    </row>
    <row r="45" spans="1:14">
      <c r="A45" s="81">
        <v>2600</v>
      </c>
      <c r="B45" s="74"/>
      <c r="C45" s="75">
        <v>191</v>
      </c>
      <c r="D45" s="74"/>
      <c r="E45" s="68">
        <f>$H$36^0.61</f>
        <v>598.52097228766684</v>
      </c>
      <c r="F45" s="67"/>
      <c r="G45" s="69"/>
      <c r="H45" s="114">
        <f>A45+C45*E45</f>
        <v>116917.50570694437</v>
      </c>
    </row>
    <row r="46" spans="1:14">
      <c r="A46" s="82"/>
      <c r="B46" s="4"/>
      <c r="C46" s="4"/>
      <c r="D46" s="4"/>
      <c r="E46" s="14"/>
      <c r="F46" s="4"/>
      <c r="G46" s="5"/>
      <c r="H46" s="5"/>
    </row>
    <row r="47" spans="1:14">
      <c r="A47" s="5"/>
      <c r="B47" s="4"/>
      <c r="C47" s="4"/>
      <c r="D47" s="4"/>
      <c r="E47" s="14"/>
      <c r="F47" s="4"/>
      <c r="G47" s="5"/>
      <c r="H47" s="5"/>
    </row>
    <row r="48" spans="1:14">
      <c r="A48" s="3" t="s">
        <v>21</v>
      </c>
      <c r="B48" s="4"/>
      <c r="C48" s="4"/>
      <c r="D48" s="4"/>
      <c r="E48" s="14"/>
      <c r="F48" s="4"/>
      <c r="G48" s="5"/>
      <c r="H48" s="5"/>
    </row>
    <row r="49" spans="1:10">
      <c r="A49" s="5" t="s">
        <v>22</v>
      </c>
      <c r="B49" s="4"/>
      <c r="C49" s="4"/>
      <c r="D49" s="4"/>
      <c r="E49" s="14"/>
      <c r="F49" s="4"/>
      <c r="G49" s="101">
        <v>0.01</v>
      </c>
      <c r="H49" s="102">
        <f>H42*G49</f>
        <v>1085.3821209491703</v>
      </c>
    </row>
    <row r="50" spans="1:10">
      <c r="A50" s="5" t="s">
        <v>23</v>
      </c>
      <c r="B50" s="4"/>
      <c r="C50" s="4"/>
      <c r="D50" s="6"/>
      <c r="E50" s="14"/>
      <c r="F50" s="4"/>
      <c r="G50" s="101">
        <v>0.15</v>
      </c>
      <c r="H50" s="102">
        <f>H42*G50</f>
        <v>16280.731814237555</v>
      </c>
    </row>
    <row r="51" spans="1:10">
      <c r="A51" s="5" t="s">
        <v>24</v>
      </c>
      <c r="B51" s="4"/>
      <c r="C51" s="4"/>
      <c r="D51" s="4"/>
      <c r="E51" s="14"/>
      <c r="F51" s="4"/>
      <c r="G51" s="101">
        <v>0.19</v>
      </c>
      <c r="H51" s="102">
        <f>H42*G51</f>
        <v>20622.260298034238</v>
      </c>
    </row>
    <row r="52" spans="1:10">
      <c r="A52" s="25" t="s">
        <v>25</v>
      </c>
      <c r="B52" s="26"/>
      <c r="C52" s="26"/>
      <c r="D52" s="26"/>
      <c r="E52" s="109"/>
      <c r="F52" s="26"/>
      <c r="G52" s="110">
        <v>0.15</v>
      </c>
      <c r="H52" s="111">
        <f>H42*G52</f>
        <v>16280.731814237555</v>
      </c>
      <c r="J52" s="112">
        <f>SUM(H49:H52)</f>
        <v>54269.106047458525</v>
      </c>
    </row>
    <row r="53" spans="1:10">
      <c r="A53" s="9" t="s">
        <v>26</v>
      </c>
      <c r="B53" s="10"/>
      <c r="C53" s="10"/>
      <c r="D53" s="10"/>
      <c r="E53" s="16"/>
      <c r="F53" s="10"/>
      <c r="G53" s="107">
        <v>0.18</v>
      </c>
      <c r="H53" s="108">
        <f>H42*G53</f>
        <v>19536.878177085066</v>
      </c>
    </row>
    <row r="54" spans="1:10">
      <c r="A54" s="5" t="s">
        <v>27</v>
      </c>
      <c r="B54" s="4"/>
      <c r="C54" s="4"/>
      <c r="D54" s="4"/>
      <c r="E54" s="14"/>
      <c r="F54" s="4"/>
      <c r="G54" s="5"/>
      <c r="H54" s="102">
        <f>H42*G54</f>
        <v>0</v>
      </c>
    </row>
    <row r="55" spans="1:10">
      <c r="A55" s="5" t="s">
        <v>28</v>
      </c>
      <c r="B55" s="4"/>
      <c r="C55" s="4"/>
      <c r="D55" s="4"/>
      <c r="E55" s="14"/>
      <c r="F55" s="4"/>
      <c r="G55" s="5"/>
      <c r="H55" s="102">
        <f>H42*G55</f>
        <v>0</v>
      </c>
    </row>
    <row r="56" spans="1:10">
      <c r="A56" s="5" t="s">
        <v>29</v>
      </c>
      <c r="B56" s="4"/>
      <c r="C56" s="4"/>
      <c r="D56" s="4"/>
      <c r="E56" s="14"/>
      <c r="F56" s="4"/>
      <c r="G56" s="101">
        <v>0.32</v>
      </c>
      <c r="H56" s="102">
        <f>H42*G56</f>
        <v>34732.227870373448</v>
      </c>
    </row>
    <row r="57" spans="1:10">
      <c r="A57" s="5"/>
      <c r="B57" s="4"/>
      <c r="C57" s="4"/>
      <c r="D57" s="4"/>
      <c r="E57" s="14"/>
      <c r="F57" s="4"/>
      <c r="G57" s="5"/>
      <c r="H57" s="5"/>
    </row>
    <row r="58" spans="1:10">
      <c r="A58" s="5"/>
      <c r="B58" s="4"/>
      <c r="C58" s="4"/>
      <c r="D58" s="4"/>
      <c r="E58" s="14"/>
      <c r="F58" s="4"/>
      <c r="G58" s="116">
        <f>SUM(G49:G56)</f>
        <v>1</v>
      </c>
      <c r="H58" s="115">
        <f>SUM(H49:H57)</f>
        <v>108538.21209491703</v>
      </c>
    </row>
    <row r="59" spans="1:10">
      <c r="A59" s="9"/>
      <c r="B59" s="10"/>
      <c r="C59" s="10"/>
      <c r="D59" s="10"/>
      <c r="E59" s="16"/>
      <c r="F59" s="10"/>
    </row>
    <row r="60" spans="1:10">
      <c r="A60" s="5"/>
      <c r="B60" s="4"/>
      <c r="C60" s="4"/>
      <c r="D60" s="4"/>
      <c r="E60" s="14"/>
      <c r="F60" s="4"/>
    </row>
    <row r="61" spans="1:10">
      <c r="A61" s="5"/>
      <c r="B61" s="4"/>
      <c r="C61" s="4"/>
      <c r="D61" s="4"/>
      <c r="E61" s="14"/>
      <c r="F61" s="4"/>
    </row>
    <row r="62" spans="1:10">
      <c r="A62" s="5"/>
      <c r="B62" s="4"/>
      <c r="C62" s="4"/>
      <c r="D62" s="4"/>
      <c r="E62" s="14"/>
      <c r="F62" s="4"/>
    </row>
    <row r="63" spans="1:10">
      <c r="A63" s="5"/>
      <c r="B63" s="4"/>
      <c r="C63" s="4"/>
      <c r="D63" s="4"/>
      <c r="E63" s="14"/>
      <c r="F63" s="4"/>
    </row>
    <row r="64" spans="1:10">
      <c r="A64" s="5"/>
      <c r="B64" s="6"/>
      <c r="C64" s="8"/>
      <c r="D64" s="6"/>
      <c r="E64" s="14"/>
      <c r="F64" s="4"/>
    </row>
    <row r="65" spans="1:6">
      <c r="A65" s="5"/>
      <c r="B65" s="4"/>
      <c r="C65" s="4"/>
      <c r="D65" s="4"/>
      <c r="E65" s="14"/>
      <c r="F65" s="4"/>
    </row>
    <row r="66" spans="1:6">
      <c r="A66" s="5"/>
      <c r="B66" s="4"/>
      <c r="C66" s="4"/>
      <c r="D66" s="4"/>
      <c r="E66" s="14"/>
      <c r="F66" s="4"/>
    </row>
  </sheetData>
  <mergeCells count="3">
    <mergeCell ref="J7:K7"/>
    <mergeCell ref="M7:N7"/>
    <mergeCell ref="A36:G36"/>
  </mergeCells>
  <pageMargins left="0.7" right="0.7" top="0.78740157499999996" bottom="0.78740157499999996" header="0.3" footer="0.3"/>
  <pageSetup paperSize="9" scale="5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7</vt:i4>
      </vt:variant>
    </vt:vector>
  </HeadingPairs>
  <TitlesOfParts>
    <vt:vector size="12" baseType="lpstr">
      <vt:lpstr>Honorarformblatt allgemein BS</vt:lpstr>
      <vt:lpstr>Honorarformblatt BS</vt:lpstr>
      <vt:lpstr>die hier nehmen </vt:lpstr>
      <vt:lpstr>Tabelle1 (2)</vt:lpstr>
      <vt:lpstr>marienstein</vt:lpstr>
      <vt:lpstr>'Honorarformblatt allgemein BS'!_Hlk52875166</vt:lpstr>
      <vt:lpstr>'Honorarformblatt allgemein BS'!_Hlk52897392</vt:lpstr>
      <vt:lpstr>'die hier nehmen '!Druckbereich</vt:lpstr>
      <vt:lpstr>'Honorarformblatt allgemein BS'!Druckbereich</vt:lpstr>
      <vt:lpstr>'Honorarformblatt BS'!Druckbereich</vt:lpstr>
      <vt:lpstr>marienstein!Druckbereich</vt:lpstr>
      <vt:lpstr>'Tabelle1 (2)'!Druckbereich</vt:lpstr>
    </vt:vector>
  </TitlesOfParts>
  <Company>Hitzler Ingenieur 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Avila, Tanja</dc:creator>
  <cp:lastModifiedBy>Schaefer, Franziska Marie</cp:lastModifiedBy>
  <dcterms:created xsi:type="dcterms:W3CDTF">2023-08-09T11:12:36Z</dcterms:created>
  <dcterms:modified xsi:type="dcterms:W3CDTF">2026-03-27T11:57:57Z</dcterms:modified>
</cp:coreProperties>
</file>