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ag1_89\IGM\PP-D-Umzuege\Ausschreibung\aktuell\WE3642\LV-Excel\"/>
    </mc:Choice>
  </mc:AlternateContent>
  <xr:revisionPtr revIDLastSave="0" documentId="13_ncr:1_{6B07BAEA-D753-4A12-B05B-EC6D59AA27F5}" xr6:coauthVersionLast="47" xr6:coauthVersionMax="47" xr10:uidLastSave="{00000000-0000-0000-0000-000000000000}"/>
  <bookViews>
    <workbookView xWindow="-120" yWindow="-120" windowWidth="29040" windowHeight="17520" tabRatio="606" xr2:uid="{00000000-000D-0000-FFFF-FFFF00000000}"/>
  </bookViews>
  <sheets>
    <sheet name="Anleitung" sheetId="5" r:id="rId1"/>
    <sheet name="Steuerseite" sheetId="3" r:id="rId2"/>
    <sheet name="Leistungen" sheetId="4" r:id="rId3"/>
    <sheet name="Räume" sheetId="1" r:id="rId4"/>
    <sheet name="Kosten" sheetId="2" r:id="rId5"/>
  </sheets>
  <definedNames>
    <definedName name="_xlnm._FilterDatabase" localSheetId="3" hidden="1">Räume!$A$3:$W$580</definedName>
    <definedName name="_xlnm.Print_Titles" localSheetId="3">Räume!$1:$3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5" i="4" l="1"/>
  <c r="I155" i="4" s="1"/>
  <c r="D13" i="2" s="1"/>
  <c r="I152" i="4"/>
  <c r="E140" i="4"/>
  <c r="I140" i="4" s="1"/>
  <c r="D12" i="2" s="1"/>
  <c r="I137" i="4"/>
  <c r="E14" i="2"/>
  <c r="F14" i="2" s="1"/>
  <c r="G14" i="2" s="1"/>
  <c r="E125" i="4"/>
  <c r="I125" i="4" s="1"/>
  <c r="D11" i="2" s="1"/>
  <c r="I122" i="4"/>
  <c r="E15" i="2"/>
  <c r="F15" i="2" s="1"/>
  <c r="G15" i="2" s="1"/>
  <c r="E16" i="2"/>
  <c r="F16" i="2" s="1"/>
  <c r="G16" i="2" s="1"/>
  <c r="E107" i="4"/>
  <c r="I107" i="4" s="1"/>
  <c r="D10" i="2" s="1"/>
  <c r="I104" i="4"/>
  <c r="I521" i="1"/>
  <c r="I522" i="1"/>
  <c r="I580" i="1"/>
  <c r="I579" i="1"/>
  <c r="I568" i="1"/>
  <c r="I567" i="1"/>
  <c r="I566" i="1"/>
  <c r="I561" i="1"/>
  <c r="I560" i="1"/>
  <c r="I558" i="1"/>
  <c r="I557" i="1"/>
  <c r="I549" i="1"/>
  <c r="I548" i="1"/>
  <c r="I547" i="1"/>
  <c r="I546" i="1"/>
  <c r="I545" i="1"/>
  <c r="I544" i="1"/>
  <c r="I543" i="1"/>
  <c r="I542" i="1"/>
  <c r="I541" i="1"/>
  <c r="I540" i="1"/>
  <c r="I539" i="1"/>
  <c r="I538" i="1"/>
  <c r="I534" i="1"/>
  <c r="I533" i="1"/>
  <c r="I532" i="1"/>
  <c r="I520" i="1"/>
  <c r="I519" i="1"/>
  <c r="I518" i="1"/>
  <c r="I517" i="1"/>
  <c r="I516" i="1"/>
  <c r="I505" i="1"/>
  <c r="I504" i="1"/>
  <c r="I487" i="1"/>
  <c r="I486" i="1"/>
  <c r="I485" i="1"/>
  <c r="I480" i="1"/>
  <c r="I479" i="1"/>
  <c r="I478" i="1"/>
  <c r="I467" i="1"/>
  <c r="I466" i="1"/>
  <c r="I465" i="1"/>
  <c r="I464" i="1"/>
  <c r="I463" i="1"/>
  <c r="I462" i="1"/>
  <c r="I461" i="1"/>
  <c r="I460" i="1"/>
  <c r="I381" i="1"/>
  <c r="I380" i="1"/>
  <c r="I379" i="1"/>
  <c r="I306" i="1"/>
  <c r="I15" i="1"/>
  <c r="I14" i="1"/>
  <c r="I13" i="1"/>
  <c r="I12" i="1"/>
  <c r="I11" i="1"/>
  <c r="I10" i="1"/>
  <c r="I576" i="1"/>
  <c r="I575" i="1"/>
  <c r="I570" i="1"/>
  <c r="I569" i="1"/>
  <c r="I564" i="1"/>
  <c r="I563" i="1"/>
  <c r="I562" i="1"/>
  <c r="I535" i="1"/>
  <c r="I468" i="1"/>
  <c r="I459" i="1"/>
  <c r="I458" i="1"/>
  <c r="I457" i="1"/>
  <c r="I456" i="1"/>
  <c r="I455" i="1"/>
  <c r="I454" i="1"/>
  <c r="I307" i="1"/>
  <c r="I267" i="1"/>
  <c r="I266" i="1"/>
  <c r="I265" i="1"/>
  <c r="I264" i="1"/>
  <c r="I263" i="1"/>
  <c r="I262" i="1"/>
  <c r="I261" i="1"/>
  <c r="I260" i="1"/>
  <c r="I259" i="1"/>
  <c r="I258" i="1"/>
  <c r="I257" i="1"/>
  <c r="I256" i="1"/>
  <c r="I63" i="1"/>
  <c r="I62" i="1"/>
  <c r="I61" i="1"/>
  <c r="I60" i="1"/>
  <c r="I59" i="1"/>
  <c r="I25" i="1"/>
  <c r="I24" i="1"/>
  <c r="I23" i="1"/>
  <c r="I22" i="1"/>
  <c r="I21" i="1"/>
  <c r="I20" i="1"/>
  <c r="I19" i="1"/>
  <c r="I18" i="1"/>
  <c r="I17" i="1"/>
  <c r="I16" i="1"/>
  <c r="I574" i="1"/>
  <c r="I573" i="1"/>
  <c r="I572" i="1"/>
  <c r="I571" i="1"/>
  <c r="I565" i="1"/>
  <c r="I556" i="1"/>
  <c r="I555" i="1"/>
  <c r="I554" i="1"/>
  <c r="I553" i="1"/>
  <c r="I552" i="1"/>
  <c r="I551" i="1"/>
  <c r="I550" i="1"/>
  <c r="I537" i="1"/>
  <c r="I536" i="1"/>
  <c r="I531" i="1"/>
  <c r="I530" i="1"/>
  <c r="I529" i="1"/>
  <c r="I528" i="1"/>
  <c r="I527" i="1"/>
  <c r="I526" i="1"/>
  <c r="I525" i="1"/>
  <c r="I524" i="1"/>
  <c r="I515" i="1"/>
  <c r="I514" i="1"/>
  <c r="I513" i="1"/>
  <c r="I512" i="1"/>
  <c r="I511" i="1"/>
  <c r="I510" i="1"/>
  <c r="I509" i="1"/>
  <c r="I503" i="1"/>
  <c r="I502" i="1"/>
  <c r="I501" i="1"/>
  <c r="I500" i="1"/>
  <c r="I499" i="1"/>
  <c r="I498" i="1"/>
  <c r="I497" i="1"/>
  <c r="I496" i="1"/>
  <c r="I495" i="1"/>
  <c r="I494" i="1"/>
  <c r="I493" i="1"/>
  <c r="I492" i="1"/>
  <c r="I491" i="1"/>
  <c r="I490" i="1"/>
  <c r="I489" i="1"/>
  <c r="I488" i="1"/>
  <c r="I484" i="1"/>
  <c r="I483" i="1"/>
  <c r="I482" i="1"/>
  <c r="I481" i="1"/>
  <c r="I367" i="1"/>
  <c r="I366" i="1"/>
  <c r="I365" i="1"/>
  <c r="I364" i="1"/>
  <c r="I363" i="1"/>
  <c r="I362" i="1"/>
  <c r="I361" i="1"/>
  <c r="I360" i="1"/>
  <c r="I559" i="1"/>
  <c r="I508" i="1"/>
  <c r="I477" i="1"/>
  <c r="I476" i="1"/>
  <c r="I475" i="1"/>
  <c r="I471" i="1"/>
  <c r="I359" i="1"/>
  <c r="I358" i="1"/>
  <c r="I357" i="1"/>
  <c r="I356" i="1"/>
  <c r="I355" i="1"/>
  <c r="I354" i="1"/>
  <c r="I353" i="1"/>
  <c r="I352" i="1"/>
  <c r="I351" i="1"/>
  <c r="I350" i="1"/>
  <c r="I349" i="1"/>
  <c r="I348" i="1"/>
  <c r="I347" i="1"/>
  <c r="I346" i="1"/>
  <c r="I345" i="1"/>
  <c r="I344" i="1"/>
  <c r="I343" i="1"/>
  <c r="I342" i="1"/>
  <c r="I305" i="1"/>
  <c r="I304" i="1"/>
  <c r="I303" i="1"/>
  <c r="I302" i="1"/>
  <c r="I301" i="1"/>
  <c r="I300" i="1"/>
  <c r="I255" i="1"/>
  <c r="I254" i="1"/>
  <c r="I253" i="1"/>
  <c r="I252" i="1"/>
  <c r="I251" i="1"/>
  <c r="I250" i="1"/>
  <c r="I249" i="1"/>
  <c r="I248" i="1"/>
  <c r="I247" i="1"/>
  <c r="I246" i="1"/>
  <c r="I245" i="1"/>
  <c r="I244" i="1"/>
  <c r="I243" i="1"/>
  <c r="I242" i="1"/>
  <c r="I241" i="1"/>
  <c r="I240" i="1"/>
  <c r="I239" i="1"/>
  <c r="I238" i="1"/>
  <c r="I237" i="1"/>
  <c r="I204" i="1"/>
  <c r="I203" i="1"/>
  <c r="I202" i="1"/>
  <c r="I201" i="1"/>
  <c r="I200" i="1"/>
  <c r="I199" i="1"/>
  <c r="I198" i="1"/>
  <c r="I197" i="1"/>
  <c r="I196" i="1"/>
  <c r="I195" i="1"/>
  <c r="I194" i="1"/>
  <c r="I193" i="1"/>
  <c r="I192" i="1"/>
  <c r="I191" i="1"/>
  <c r="I190" i="1"/>
  <c r="I189" i="1"/>
  <c r="I188" i="1"/>
  <c r="I187" i="1"/>
  <c r="I186" i="1"/>
  <c r="I164" i="1"/>
  <c r="I163" i="1"/>
  <c r="I161" i="1"/>
  <c r="I160" i="1"/>
  <c r="I159" i="1"/>
  <c r="I158" i="1"/>
  <c r="I157" i="1"/>
  <c r="I156" i="1"/>
  <c r="I155" i="1"/>
  <c r="I154" i="1"/>
  <c r="I152" i="1"/>
  <c r="I151" i="1"/>
  <c r="I150" i="1"/>
  <c r="I149" i="1"/>
  <c r="I148" i="1"/>
  <c r="I147" i="1"/>
  <c r="I146" i="1"/>
  <c r="I145" i="1"/>
  <c r="I144" i="1"/>
  <c r="I162" i="1"/>
  <c r="I153" i="1"/>
  <c r="I98" i="1"/>
  <c r="I96" i="1"/>
  <c r="I95" i="1"/>
  <c r="I94" i="1"/>
  <c r="I93" i="1"/>
  <c r="I92" i="1"/>
  <c r="I91" i="1"/>
  <c r="I90" i="1"/>
  <c r="I89" i="1"/>
  <c r="I88" i="1"/>
  <c r="I87" i="1"/>
  <c r="I86" i="1"/>
  <c r="I97" i="1"/>
  <c r="I85" i="1"/>
  <c r="I58" i="1"/>
  <c r="I57" i="1"/>
  <c r="I56" i="1"/>
  <c r="I55" i="1"/>
  <c r="I54" i="1"/>
  <c r="I53" i="1"/>
  <c r="I52" i="1"/>
  <c r="I9" i="1"/>
  <c r="I7" i="1"/>
  <c r="I507" i="1"/>
  <c r="I474" i="1"/>
  <c r="I470" i="1"/>
  <c r="I341" i="1"/>
  <c r="I340" i="1"/>
  <c r="I339" i="1"/>
  <c r="I338" i="1"/>
  <c r="I337" i="1"/>
  <c r="I336" i="1"/>
  <c r="I335" i="1"/>
  <c r="I334" i="1"/>
  <c r="I333" i="1"/>
  <c r="I332" i="1"/>
  <c r="I331" i="1"/>
  <c r="I330" i="1"/>
  <c r="I329" i="1"/>
  <c r="I328" i="1"/>
  <c r="I327" i="1"/>
  <c r="I326" i="1"/>
  <c r="I325" i="1"/>
  <c r="I299" i="1"/>
  <c r="I298" i="1"/>
  <c r="I297" i="1"/>
  <c r="I296" i="1"/>
  <c r="I295" i="1"/>
  <c r="I294" i="1"/>
  <c r="I293" i="1"/>
  <c r="I292" i="1"/>
  <c r="I291" i="1"/>
  <c r="I290" i="1"/>
  <c r="I289" i="1"/>
  <c r="I288" i="1"/>
  <c r="I287" i="1"/>
  <c r="I286" i="1"/>
  <c r="I285" i="1"/>
  <c r="I284" i="1"/>
  <c r="I283" i="1"/>
  <c r="I236" i="1"/>
  <c r="I235" i="1"/>
  <c r="I234" i="1"/>
  <c r="I233" i="1"/>
  <c r="I232" i="1"/>
  <c r="I231" i="1"/>
  <c r="I230" i="1"/>
  <c r="I229" i="1"/>
  <c r="I228" i="1"/>
  <c r="I227" i="1"/>
  <c r="I226" i="1"/>
  <c r="I225" i="1"/>
  <c r="I224" i="1"/>
  <c r="I223" i="1"/>
  <c r="I222" i="1"/>
  <c r="I221" i="1"/>
  <c r="I220" i="1"/>
  <c r="I219" i="1"/>
  <c r="I218" i="1"/>
  <c r="I185" i="1"/>
  <c r="I184" i="1"/>
  <c r="I183" i="1"/>
  <c r="I182" i="1"/>
  <c r="I181" i="1"/>
  <c r="I180" i="1"/>
  <c r="I179" i="1"/>
  <c r="I178" i="1"/>
  <c r="I177" i="1"/>
  <c r="I176" i="1"/>
  <c r="I175" i="1"/>
  <c r="I174" i="1"/>
  <c r="I173" i="1"/>
  <c r="I143" i="1"/>
  <c r="I142" i="1"/>
  <c r="I141" i="1"/>
  <c r="I140" i="1"/>
  <c r="I139" i="1"/>
  <c r="I138" i="1"/>
  <c r="I137" i="1"/>
  <c r="I136" i="1"/>
  <c r="I135" i="1"/>
  <c r="I134" i="1"/>
  <c r="I133" i="1"/>
  <c r="I132" i="1"/>
  <c r="I131" i="1"/>
  <c r="I130" i="1"/>
  <c r="I129" i="1"/>
  <c r="I128" i="1"/>
  <c r="I127" i="1"/>
  <c r="I126" i="1"/>
  <c r="I125" i="1"/>
  <c r="I124" i="1"/>
  <c r="I123" i="1"/>
  <c r="I122" i="1"/>
  <c r="I84" i="1"/>
  <c r="I83" i="1"/>
  <c r="I82" i="1"/>
  <c r="I81" i="1"/>
  <c r="I80" i="1"/>
  <c r="I79" i="1"/>
  <c r="I78" i="1"/>
  <c r="I77" i="1"/>
  <c r="I76" i="1"/>
  <c r="I75" i="1"/>
  <c r="I74" i="1"/>
  <c r="I73" i="1"/>
  <c r="I72" i="1"/>
  <c r="I51" i="1"/>
  <c r="I50" i="1"/>
  <c r="I49" i="1"/>
  <c r="I48" i="1"/>
  <c r="I47" i="1"/>
  <c r="I46" i="1"/>
  <c r="I45" i="1"/>
  <c r="I44" i="1"/>
  <c r="I43" i="1"/>
  <c r="I42" i="1"/>
  <c r="I41" i="1"/>
  <c r="I40" i="1"/>
  <c r="I39" i="1"/>
  <c r="I38" i="1"/>
  <c r="I37" i="1"/>
  <c r="I36" i="1"/>
  <c r="I6" i="1"/>
  <c r="I5" i="1"/>
  <c r="I4" i="1"/>
  <c r="I578" i="1"/>
  <c r="I577" i="1"/>
  <c r="I523" i="1"/>
  <c r="I506" i="1"/>
  <c r="I473" i="1"/>
  <c r="I469" i="1"/>
  <c r="I324" i="1"/>
  <c r="I323" i="1"/>
  <c r="I322" i="1"/>
  <c r="I321" i="1"/>
  <c r="I320" i="1"/>
  <c r="I319" i="1"/>
  <c r="I318" i="1"/>
  <c r="I317" i="1"/>
  <c r="I316" i="1"/>
  <c r="I315" i="1"/>
  <c r="I314" i="1"/>
  <c r="I313" i="1"/>
  <c r="I312" i="1"/>
  <c r="I311" i="1"/>
  <c r="I310" i="1"/>
  <c r="I309" i="1"/>
  <c r="I308" i="1"/>
  <c r="I282" i="1"/>
  <c r="I281" i="1"/>
  <c r="I280" i="1"/>
  <c r="I279" i="1"/>
  <c r="I278" i="1"/>
  <c r="I277" i="1"/>
  <c r="I276" i="1"/>
  <c r="I275" i="1"/>
  <c r="I274" i="1"/>
  <c r="I273" i="1"/>
  <c r="I272" i="1"/>
  <c r="I271" i="1"/>
  <c r="I270" i="1"/>
  <c r="I269" i="1"/>
  <c r="I268" i="1"/>
  <c r="I217" i="1"/>
  <c r="I216" i="1"/>
  <c r="I215" i="1"/>
  <c r="I214" i="1"/>
  <c r="I213" i="1"/>
  <c r="I212" i="1"/>
  <c r="I211" i="1"/>
  <c r="I210" i="1"/>
  <c r="I209" i="1"/>
  <c r="I208" i="1"/>
  <c r="I207" i="1"/>
  <c r="I206" i="1"/>
  <c r="I205" i="1"/>
  <c r="I172" i="1"/>
  <c r="I171" i="1"/>
  <c r="I170" i="1"/>
  <c r="I169" i="1"/>
  <c r="I168" i="1"/>
  <c r="I167" i="1"/>
  <c r="I166" i="1"/>
  <c r="I165" i="1"/>
  <c r="I121" i="1"/>
  <c r="I120" i="1"/>
  <c r="I119" i="1"/>
  <c r="I118" i="1"/>
  <c r="I117" i="1"/>
  <c r="I116" i="1"/>
  <c r="I115" i="1"/>
  <c r="I114" i="1"/>
  <c r="I113" i="1"/>
  <c r="I112" i="1"/>
  <c r="I111" i="1"/>
  <c r="I110" i="1"/>
  <c r="I109" i="1"/>
  <c r="I108" i="1"/>
  <c r="I107" i="1"/>
  <c r="I106" i="1"/>
  <c r="I71" i="1"/>
  <c r="I70" i="1"/>
  <c r="I69" i="1"/>
  <c r="I68" i="1"/>
  <c r="I67" i="1"/>
  <c r="I66" i="1"/>
  <c r="I65" i="1"/>
  <c r="I64" i="1"/>
  <c r="I35" i="1"/>
  <c r="I34" i="1"/>
  <c r="I33" i="1"/>
  <c r="I32" i="1"/>
  <c r="I31" i="1"/>
  <c r="I30" i="1"/>
  <c r="I29" i="1"/>
  <c r="I28" i="1"/>
  <c r="I27" i="1"/>
  <c r="I26" i="1"/>
  <c r="T408" i="1"/>
  <c r="T409" i="1"/>
  <c r="T410" i="1"/>
  <c r="T417" i="1"/>
  <c r="T432" i="1"/>
  <c r="T445" i="1"/>
  <c r="T469" i="1"/>
  <c r="T473" i="1"/>
  <c r="T506" i="1"/>
  <c r="T523" i="1"/>
  <c r="T577" i="1"/>
  <c r="T578" i="1"/>
  <c r="T4" i="1"/>
  <c r="T5" i="1"/>
  <c r="T6" i="1"/>
  <c r="T36" i="1"/>
  <c r="T37" i="1"/>
  <c r="T38" i="1"/>
  <c r="T39" i="1"/>
  <c r="T40" i="1"/>
  <c r="T41" i="1"/>
  <c r="T42" i="1"/>
  <c r="T43" i="1"/>
  <c r="T44" i="1"/>
  <c r="T45" i="1"/>
  <c r="T46" i="1"/>
  <c r="T47" i="1"/>
  <c r="T48" i="1"/>
  <c r="T49" i="1"/>
  <c r="T50" i="1"/>
  <c r="T51" i="1"/>
  <c r="T72" i="1"/>
  <c r="T73" i="1"/>
  <c r="T74" i="1"/>
  <c r="T75" i="1"/>
  <c r="T76" i="1"/>
  <c r="T77" i="1"/>
  <c r="T78" i="1"/>
  <c r="T79" i="1"/>
  <c r="T80" i="1"/>
  <c r="T81" i="1"/>
  <c r="T82" i="1"/>
  <c r="T83" i="1"/>
  <c r="T84" i="1"/>
  <c r="T122" i="1"/>
  <c r="T123" i="1"/>
  <c r="T124" i="1"/>
  <c r="T125" i="1"/>
  <c r="T126" i="1"/>
  <c r="T127" i="1"/>
  <c r="T128" i="1"/>
  <c r="T129" i="1"/>
  <c r="T130" i="1"/>
  <c r="T131" i="1"/>
  <c r="T132" i="1"/>
  <c r="T133" i="1"/>
  <c r="T134" i="1"/>
  <c r="T135" i="1"/>
  <c r="T136" i="1"/>
  <c r="T137" i="1"/>
  <c r="T138" i="1"/>
  <c r="T139" i="1"/>
  <c r="T140" i="1"/>
  <c r="T141" i="1"/>
  <c r="T142" i="1"/>
  <c r="T143" i="1"/>
  <c r="T173" i="1"/>
  <c r="T174" i="1"/>
  <c r="T175" i="1"/>
  <c r="T176" i="1"/>
  <c r="T177" i="1"/>
  <c r="T178" i="1"/>
  <c r="T179" i="1"/>
  <c r="T180" i="1"/>
  <c r="T181" i="1"/>
  <c r="T182" i="1"/>
  <c r="T183" i="1"/>
  <c r="T184" i="1"/>
  <c r="T185" i="1"/>
  <c r="T218" i="1"/>
  <c r="T219" i="1"/>
  <c r="T220" i="1"/>
  <c r="T221" i="1"/>
  <c r="T222" i="1"/>
  <c r="T223" i="1"/>
  <c r="T224" i="1"/>
  <c r="T225" i="1"/>
  <c r="T226" i="1"/>
  <c r="T227" i="1"/>
  <c r="T228" i="1"/>
  <c r="T229" i="1"/>
  <c r="T230" i="1"/>
  <c r="T231" i="1"/>
  <c r="T232" i="1"/>
  <c r="T233" i="1"/>
  <c r="T234" i="1"/>
  <c r="T235" i="1"/>
  <c r="T236" i="1"/>
  <c r="T283" i="1"/>
  <c r="T284" i="1"/>
  <c r="T285" i="1"/>
  <c r="T286" i="1"/>
  <c r="T287" i="1"/>
  <c r="T288" i="1"/>
  <c r="T289" i="1"/>
  <c r="T290" i="1"/>
  <c r="T291" i="1"/>
  <c r="T292" i="1"/>
  <c r="T293" i="1"/>
  <c r="T294" i="1"/>
  <c r="T295" i="1"/>
  <c r="T296" i="1"/>
  <c r="T297" i="1"/>
  <c r="T298" i="1"/>
  <c r="T299" i="1"/>
  <c r="T325" i="1"/>
  <c r="T326" i="1"/>
  <c r="T327" i="1"/>
  <c r="T328" i="1"/>
  <c r="T329" i="1"/>
  <c r="T330" i="1"/>
  <c r="T331" i="1"/>
  <c r="T332" i="1"/>
  <c r="T333" i="1"/>
  <c r="T334" i="1"/>
  <c r="T335" i="1"/>
  <c r="T336" i="1"/>
  <c r="T337" i="1"/>
  <c r="T338" i="1"/>
  <c r="T339" i="1"/>
  <c r="T340" i="1"/>
  <c r="T341" i="1"/>
  <c r="T374" i="1"/>
  <c r="T387" i="1"/>
  <c r="T398" i="1"/>
  <c r="T411" i="1"/>
  <c r="T412" i="1"/>
  <c r="T413" i="1"/>
  <c r="T418" i="1"/>
  <c r="T433" i="1"/>
  <c r="T446" i="1"/>
  <c r="T470" i="1"/>
  <c r="T474" i="1"/>
  <c r="T507" i="1"/>
  <c r="T7" i="1"/>
  <c r="T9" i="1"/>
  <c r="T52" i="1"/>
  <c r="T53" i="1"/>
  <c r="T54" i="1"/>
  <c r="T55" i="1"/>
  <c r="T56" i="1"/>
  <c r="T57" i="1"/>
  <c r="T58" i="1"/>
  <c r="T85" i="1"/>
  <c r="T97" i="1"/>
  <c r="T86" i="1"/>
  <c r="T87" i="1"/>
  <c r="T88" i="1"/>
  <c r="T89" i="1"/>
  <c r="T90" i="1"/>
  <c r="T91" i="1"/>
  <c r="T92" i="1"/>
  <c r="T93" i="1"/>
  <c r="T94" i="1"/>
  <c r="T95" i="1"/>
  <c r="T96" i="1"/>
  <c r="T98" i="1"/>
  <c r="T153" i="1"/>
  <c r="T162" i="1"/>
  <c r="T144" i="1"/>
  <c r="T145" i="1"/>
  <c r="T146" i="1"/>
  <c r="T147" i="1"/>
  <c r="T148" i="1"/>
  <c r="T149" i="1"/>
  <c r="T150" i="1"/>
  <c r="T151" i="1"/>
  <c r="T152" i="1"/>
  <c r="T154" i="1"/>
  <c r="T155" i="1"/>
  <c r="T156" i="1"/>
  <c r="T157" i="1"/>
  <c r="T158" i="1"/>
  <c r="T159" i="1"/>
  <c r="T160" i="1"/>
  <c r="T161" i="1"/>
  <c r="T163" i="1"/>
  <c r="T164" i="1"/>
  <c r="T186" i="1"/>
  <c r="T187" i="1"/>
  <c r="T188" i="1"/>
  <c r="T189" i="1"/>
  <c r="T190" i="1"/>
  <c r="T191" i="1"/>
  <c r="T192" i="1"/>
  <c r="T193" i="1"/>
  <c r="T194" i="1"/>
  <c r="T195" i="1"/>
  <c r="T196" i="1"/>
  <c r="T197" i="1"/>
  <c r="T198" i="1"/>
  <c r="T199" i="1"/>
  <c r="T200" i="1"/>
  <c r="T201" i="1"/>
  <c r="T202" i="1"/>
  <c r="T203" i="1"/>
  <c r="T204" i="1"/>
  <c r="T237" i="1"/>
  <c r="T238" i="1"/>
  <c r="T239" i="1"/>
  <c r="T240" i="1"/>
  <c r="T241" i="1"/>
  <c r="T242" i="1"/>
  <c r="T243" i="1"/>
  <c r="T244" i="1"/>
  <c r="T245" i="1"/>
  <c r="T246" i="1"/>
  <c r="T247" i="1"/>
  <c r="T248" i="1"/>
  <c r="T249" i="1"/>
  <c r="T250" i="1"/>
  <c r="T251" i="1"/>
  <c r="T252" i="1"/>
  <c r="T253" i="1"/>
  <c r="T254" i="1"/>
  <c r="T255" i="1"/>
  <c r="T300" i="1"/>
  <c r="T301" i="1"/>
  <c r="T302" i="1"/>
  <c r="T303" i="1"/>
  <c r="T304" i="1"/>
  <c r="T305" i="1"/>
  <c r="T342" i="1"/>
  <c r="T343" i="1"/>
  <c r="T344" i="1"/>
  <c r="T345" i="1"/>
  <c r="T346" i="1"/>
  <c r="T347" i="1"/>
  <c r="T348" i="1"/>
  <c r="T349" i="1"/>
  <c r="T350" i="1"/>
  <c r="T351" i="1"/>
  <c r="T352" i="1"/>
  <c r="T353" i="1"/>
  <c r="T354" i="1"/>
  <c r="T355" i="1"/>
  <c r="T356" i="1"/>
  <c r="T357" i="1"/>
  <c r="T358" i="1"/>
  <c r="T359" i="1"/>
  <c r="T375" i="1"/>
  <c r="T376" i="1"/>
  <c r="T388" i="1"/>
  <c r="T389" i="1"/>
  <c r="T390" i="1"/>
  <c r="T399" i="1"/>
  <c r="T414" i="1"/>
  <c r="T415" i="1"/>
  <c r="T419" i="1"/>
  <c r="T434" i="1"/>
  <c r="T447" i="1"/>
  <c r="T471" i="1"/>
  <c r="T475" i="1"/>
  <c r="T476" i="1"/>
  <c r="T477" i="1"/>
  <c r="T508" i="1"/>
  <c r="T559" i="1"/>
  <c r="T360" i="1"/>
  <c r="T361" i="1"/>
  <c r="T362" i="1"/>
  <c r="T363" i="1"/>
  <c r="T364" i="1"/>
  <c r="T365" i="1"/>
  <c r="T366" i="1"/>
  <c r="T367" i="1"/>
  <c r="T377" i="1"/>
  <c r="T378" i="1"/>
  <c r="T391" i="1"/>
  <c r="T392" i="1"/>
  <c r="T400" i="1"/>
  <c r="T401" i="1"/>
  <c r="T402" i="1"/>
  <c r="T420" i="1"/>
  <c r="T435" i="1"/>
  <c r="T436" i="1"/>
  <c r="T448" i="1"/>
  <c r="T449" i="1"/>
  <c r="T481" i="1"/>
  <c r="T482" i="1"/>
  <c r="T483" i="1"/>
  <c r="T484" i="1"/>
  <c r="T488" i="1"/>
  <c r="T489" i="1"/>
  <c r="T490" i="1"/>
  <c r="T491" i="1"/>
  <c r="T492" i="1"/>
  <c r="T493" i="1"/>
  <c r="T494" i="1"/>
  <c r="T495" i="1"/>
  <c r="T496" i="1"/>
  <c r="T497" i="1"/>
  <c r="T498" i="1"/>
  <c r="T499" i="1"/>
  <c r="T500" i="1"/>
  <c r="T501" i="1"/>
  <c r="T502" i="1"/>
  <c r="T503" i="1"/>
  <c r="T509" i="1"/>
  <c r="T510" i="1"/>
  <c r="T511" i="1"/>
  <c r="T512" i="1"/>
  <c r="T513" i="1"/>
  <c r="T514" i="1"/>
  <c r="T515" i="1"/>
  <c r="T524" i="1"/>
  <c r="T525" i="1"/>
  <c r="T526" i="1"/>
  <c r="T527" i="1"/>
  <c r="T528" i="1"/>
  <c r="T529" i="1"/>
  <c r="T530" i="1"/>
  <c r="T531" i="1"/>
  <c r="T536" i="1"/>
  <c r="T537" i="1"/>
  <c r="T550" i="1"/>
  <c r="T551" i="1"/>
  <c r="T552" i="1"/>
  <c r="T553" i="1"/>
  <c r="T554" i="1"/>
  <c r="T555" i="1"/>
  <c r="T556" i="1"/>
  <c r="T565" i="1"/>
  <c r="T571" i="1"/>
  <c r="T572" i="1"/>
  <c r="T573" i="1"/>
  <c r="T574" i="1"/>
  <c r="T16" i="1"/>
  <c r="T17" i="1"/>
  <c r="T18" i="1"/>
  <c r="T19" i="1"/>
  <c r="T20" i="1"/>
  <c r="T21" i="1"/>
  <c r="T22" i="1"/>
  <c r="T23" i="1"/>
  <c r="T24" i="1"/>
  <c r="T25" i="1"/>
  <c r="T59" i="1"/>
  <c r="T60" i="1"/>
  <c r="T61" i="1"/>
  <c r="T62" i="1"/>
  <c r="T63" i="1"/>
  <c r="T99" i="1"/>
  <c r="T100" i="1"/>
  <c r="T101" i="1"/>
  <c r="T102" i="1"/>
  <c r="T103" i="1"/>
  <c r="T104" i="1"/>
  <c r="T105" i="1"/>
  <c r="T256" i="1"/>
  <c r="T257" i="1"/>
  <c r="T258" i="1"/>
  <c r="T259" i="1"/>
  <c r="T260" i="1"/>
  <c r="T261" i="1"/>
  <c r="T262" i="1"/>
  <c r="T263" i="1"/>
  <c r="T264" i="1"/>
  <c r="T265" i="1"/>
  <c r="T266" i="1"/>
  <c r="T267" i="1"/>
  <c r="T307" i="1"/>
  <c r="T368" i="1"/>
  <c r="T369" i="1"/>
  <c r="T370" i="1"/>
  <c r="T382" i="1"/>
  <c r="T383" i="1"/>
  <c r="T395" i="1"/>
  <c r="T406" i="1"/>
  <c r="T407" i="1"/>
  <c r="T416" i="1"/>
  <c r="T427" i="1"/>
  <c r="T428" i="1"/>
  <c r="T429" i="1"/>
  <c r="T430" i="1"/>
  <c r="T431" i="1"/>
  <c r="T439" i="1"/>
  <c r="T440" i="1"/>
  <c r="T441" i="1"/>
  <c r="T442" i="1"/>
  <c r="T443" i="1"/>
  <c r="T444" i="1"/>
  <c r="T454" i="1"/>
  <c r="T455" i="1"/>
  <c r="T456" i="1"/>
  <c r="T457" i="1"/>
  <c r="T458" i="1"/>
  <c r="T459" i="1"/>
  <c r="T468" i="1"/>
  <c r="T472" i="1"/>
  <c r="T535" i="1"/>
  <c r="T562" i="1"/>
  <c r="T563" i="1"/>
  <c r="T564" i="1"/>
  <c r="T569" i="1"/>
  <c r="T570" i="1"/>
  <c r="T575" i="1"/>
  <c r="T576" i="1"/>
  <c r="T452" i="1"/>
  <c r="T10" i="1"/>
  <c r="T11" i="1"/>
  <c r="T12" i="1"/>
  <c r="T13" i="1"/>
  <c r="T14" i="1"/>
  <c r="T15" i="1"/>
  <c r="T306" i="1"/>
  <c r="T379" i="1"/>
  <c r="T380" i="1"/>
  <c r="T381" i="1"/>
  <c r="T393" i="1"/>
  <c r="T394" i="1"/>
  <c r="T403" i="1"/>
  <c r="T404" i="1"/>
  <c r="T405" i="1"/>
  <c r="T421" i="1"/>
  <c r="T422" i="1"/>
  <c r="T423" i="1"/>
  <c r="T424" i="1"/>
  <c r="T425" i="1"/>
  <c r="T426" i="1"/>
  <c r="T437" i="1"/>
  <c r="T438" i="1"/>
  <c r="T450" i="1"/>
  <c r="T451" i="1"/>
  <c r="T460" i="1"/>
  <c r="T461" i="1"/>
  <c r="T462" i="1"/>
  <c r="T463" i="1"/>
  <c r="T464" i="1"/>
  <c r="T465" i="1"/>
  <c r="T466" i="1"/>
  <c r="T467" i="1"/>
  <c r="T478" i="1"/>
  <c r="T479" i="1"/>
  <c r="T480" i="1"/>
  <c r="T485" i="1"/>
  <c r="T486" i="1"/>
  <c r="T487" i="1"/>
  <c r="T504" i="1"/>
  <c r="T505" i="1"/>
  <c r="T516" i="1"/>
  <c r="T517" i="1"/>
  <c r="T518" i="1"/>
  <c r="T519" i="1"/>
  <c r="T520" i="1"/>
  <c r="T532" i="1"/>
  <c r="T533" i="1"/>
  <c r="T534" i="1"/>
  <c r="T538" i="1"/>
  <c r="T539" i="1"/>
  <c r="T540" i="1"/>
  <c r="T541" i="1"/>
  <c r="T542" i="1"/>
  <c r="T543" i="1"/>
  <c r="T544" i="1"/>
  <c r="T545" i="1"/>
  <c r="T546" i="1"/>
  <c r="T547" i="1"/>
  <c r="T548" i="1"/>
  <c r="T549" i="1"/>
  <c r="T557" i="1"/>
  <c r="T558" i="1"/>
  <c r="T560" i="1"/>
  <c r="T561" i="1"/>
  <c r="T566" i="1"/>
  <c r="T567" i="1"/>
  <c r="T568" i="1"/>
  <c r="T579" i="1"/>
  <c r="T580" i="1"/>
  <c r="T453" i="1"/>
  <c r="T522" i="1"/>
  <c r="T521" i="1"/>
  <c r="T396" i="1"/>
  <c r="T29" i="1"/>
  <c r="T30" i="1"/>
  <c r="T31" i="1"/>
  <c r="T32" i="1"/>
  <c r="T33" i="1"/>
  <c r="T34" i="1"/>
  <c r="T35" i="1"/>
  <c r="T64" i="1"/>
  <c r="T65" i="1"/>
  <c r="T66" i="1"/>
  <c r="T67" i="1"/>
  <c r="T68" i="1"/>
  <c r="T69" i="1"/>
  <c r="T70" i="1"/>
  <c r="T71" i="1"/>
  <c r="T106" i="1"/>
  <c r="T107" i="1"/>
  <c r="T108" i="1"/>
  <c r="T109" i="1"/>
  <c r="T110" i="1"/>
  <c r="T111" i="1"/>
  <c r="T112" i="1"/>
  <c r="T113" i="1"/>
  <c r="T114" i="1"/>
  <c r="T115" i="1"/>
  <c r="T116" i="1"/>
  <c r="T117" i="1"/>
  <c r="T118" i="1"/>
  <c r="T119" i="1"/>
  <c r="T120" i="1"/>
  <c r="T121" i="1"/>
  <c r="T165" i="1"/>
  <c r="T166" i="1"/>
  <c r="T167" i="1"/>
  <c r="T168" i="1"/>
  <c r="T169" i="1"/>
  <c r="T170" i="1"/>
  <c r="T171" i="1"/>
  <c r="T172" i="1"/>
  <c r="T205" i="1"/>
  <c r="T206" i="1"/>
  <c r="T207" i="1"/>
  <c r="T208" i="1"/>
  <c r="T209" i="1"/>
  <c r="T210" i="1"/>
  <c r="T211" i="1"/>
  <c r="T212" i="1"/>
  <c r="T213" i="1"/>
  <c r="T214" i="1"/>
  <c r="T215" i="1"/>
  <c r="T216" i="1"/>
  <c r="T217" i="1"/>
  <c r="T268" i="1"/>
  <c r="T269" i="1"/>
  <c r="T270" i="1"/>
  <c r="T271" i="1"/>
  <c r="T272" i="1"/>
  <c r="T273" i="1"/>
  <c r="T274" i="1"/>
  <c r="T275" i="1"/>
  <c r="T276" i="1"/>
  <c r="T277" i="1"/>
  <c r="T278" i="1"/>
  <c r="T279" i="1"/>
  <c r="T280" i="1"/>
  <c r="T281" i="1"/>
  <c r="T282" i="1"/>
  <c r="T308" i="1"/>
  <c r="T309" i="1"/>
  <c r="T310" i="1"/>
  <c r="T311" i="1"/>
  <c r="T312" i="1"/>
  <c r="T313" i="1"/>
  <c r="T314" i="1"/>
  <c r="T315" i="1"/>
  <c r="T316" i="1"/>
  <c r="T317" i="1"/>
  <c r="T318" i="1"/>
  <c r="T319" i="1"/>
  <c r="T320" i="1"/>
  <c r="T321" i="1"/>
  <c r="T322" i="1"/>
  <c r="T323" i="1"/>
  <c r="T324" i="1"/>
  <c r="T371" i="1"/>
  <c r="T372" i="1"/>
  <c r="T373" i="1"/>
  <c r="T384" i="1"/>
  <c r="T385" i="1"/>
  <c r="T386" i="1"/>
  <c r="T397" i="1"/>
  <c r="T28" i="1"/>
  <c r="T27" i="1"/>
  <c r="T8" i="1"/>
  <c r="T26" i="1"/>
  <c r="I371" i="1" l="1"/>
  <c r="I372" i="1"/>
  <c r="I373" i="1"/>
  <c r="I384" i="1"/>
  <c r="I385" i="1"/>
  <c r="I386" i="1"/>
  <c r="I397" i="1"/>
  <c r="I408" i="1"/>
  <c r="I409" i="1"/>
  <c r="I410" i="1"/>
  <c r="I417" i="1"/>
  <c r="I432" i="1"/>
  <c r="I445" i="1"/>
  <c r="I374" i="1"/>
  <c r="I387" i="1"/>
  <c r="I398" i="1"/>
  <c r="I411" i="1"/>
  <c r="I412" i="1"/>
  <c r="I413" i="1"/>
  <c r="I418" i="1"/>
  <c r="I433" i="1"/>
  <c r="I446" i="1"/>
  <c r="I375" i="1"/>
  <c r="I376" i="1"/>
  <c r="I388" i="1"/>
  <c r="I389" i="1"/>
  <c r="I390" i="1"/>
  <c r="I399" i="1"/>
  <c r="I414" i="1"/>
  <c r="I415" i="1"/>
  <c r="I419" i="1"/>
  <c r="I434" i="1"/>
  <c r="I447" i="1"/>
  <c r="I377" i="1"/>
  <c r="I378" i="1"/>
  <c r="I391" i="1"/>
  <c r="I392" i="1"/>
  <c r="I400" i="1"/>
  <c r="I401" i="1"/>
  <c r="I402" i="1"/>
  <c r="I420" i="1"/>
  <c r="I435" i="1"/>
  <c r="I436" i="1"/>
  <c r="I448" i="1"/>
  <c r="I449" i="1"/>
  <c r="I99" i="1"/>
  <c r="I100" i="1"/>
  <c r="I101" i="1"/>
  <c r="I102" i="1"/>
  <c r="I103" i="1"/>
  <c r="I104" i="1"/>
  <c r="I105" i="1"/>
  <c r="I368" i="1"/>
  <c r="I369" i="1"/>
  <c r="I370" i="1"/>
  <c r="I382" i="1"/>
  <c r="I383" i="1"/>
  <c r="I395" i="1"/>
  <c r="I406" i="1"/>
  <c r="I407" i="1"/>
  <c r="I416" i="1"/>
  <c r="I427" i="1"/>
  <c r="I428" i="1"/>
  <c r="I429" i="1"/>
  <c r="I430" i="1"/>
  <c r="I431" i="1"/>
  <c r="I439" i="1"/>
  <c r="I440" i="1"/>
  <c r="I441" i="1"/>
  <c r="I442" i="1"/>
  <c r="I443" i="1"/>
  <c r="I444" i="1"/>
  <c r="I472" i="1"/>
  <c r="I452" i="1"/>
  <c r="I393" i="1"/>
  <c r="I394" i="1"/>
  <c r="I403" i="1"/>
  <c r="I404" i="1"/>
  <c r="I405" i="1"/>
  <c r="I421" i="1"/>
  <c r="I422" i="1"/>
  <c r="I423" i="1"/>
  <c r="I424" i="1"/>
  <c r="I425" i="1"/>
  <c r="I426" i="1"/>
  <c r="I437" i="1"/>
  <c r="I438" i="1"/>
  <c r="I450" i="1"/>
  <c r="I451" i="1"/>
  <c r="I453" i="1"/>
  <c r="I396" i="1"/>
  <c r="I8" i="1"/>
  <c r="E39" i="4" l="1"/>
  <c r="E90" i="4"/>
  <c r="I90" i="4" s="1"/>
  <c r="D9" i="2" s="1"/>
  <c r="E73" i="4"/>
  <c r="I73" i="4" s="1"/>
  <c r="D8" i="2" s="1"/>
  <c r="I70" i="4"/>
  <c r="I87" i="4"/>
  <c r="N34" i="1" l="1"/>
  <c r="K422" i="1" l="1"/>
  <c r="L422" i="1"/>
  <c r="M422" i="1"/>
  <c r="N422" i="1"/>
  <c r="O422" i="1"/>
  <c r="P422" i="1"/>
  <c r="K423" i="1"/>
  <c r="L423" i="1"/>
  <c r="M423" i="1"/>
  <c r="N423" i="1"/>
  <c r="O423" i="1"/>
  <c r="P423" i="1"/>
  <c r="K424" i="1"/>
  <c r="L424" i="1"/>
  <c r="M424" i="1"/>
  <c r="N424" i="1"/>
  <c r="O424" i="1"/>
  <c r="P424" i="1"/>
  <c r="K425" i="1"/>
  <c r="L425" i="1"/>
  <c r="M425" i="1"/>
  <c r="N425" i="1"/>
  <c r="O425" i="1"/>
  <c r="P425" i="1"/>
  <c r="K426" i="1"/>
  <c r="L426" i="1"/>
  <c r="M426" i="1"/>
  <c r="N426" i="1"/>
  <c r="O426" i="1"/>
  <c r="P426" i="1"/>
  <c r="K437" i="1"/>
  <c r="L437" i="1"/>
  <c r="M437" i="1"/>
  <c r="N437" i="1"/>
  <c r="O437" i="1"/>
  <c r="P437" i="1"/>
  <c r="K438" i="1"/>
  <c r="L438" i="1"/>
  <c r="M438" i="1"/>
  <c r="N438" i="1"/>
  <c r="O438" i="1"/>
  <c r="P438" i="1"/>
  <c r="P394" i="1"/>
  <c r="O394" i="1"/>
  <c r="N394" i="1"/>
  <c r="M394" i="1"/>
  <c r="L394" i="1"/>
  <c r="K394" i="1"/>
  <c r="P393" i="1"/>
  <c r="O393" i="1"/>
  <c r="N393" i="1"/>
  <c r="M393" i="1"/>
  <c r="L393" i="1"/>
  <c r="K393" i="1"/>
  <c r="K444" i="1"/>
  <c r="L444" i="1"/>
  <c r="M444" i="1"/>
  <c r="N444" i="1"/>
  <c r="O444" i="1"/>
  <c r="P444" i="1"/>
  <c r="P443" i="1"/>
  <c r="O443" i="1"/>
  <c r="N443" i="1"/>
  <c r="M443" i="1"/>
  <c r="L443" i="1"/>
  <c r="K443" i="1"/>
  <c r="P441" i="1"/>
  <c r="O441" i="1"/>
  <c r="N441" i="1"/>
  <c r="M441" i="1"/>
  <c r="L441" i="1"/>
  <c r="K441" i="1"/>
  <c r="P440" i="1"/>
  <c r="O440" i="1"/>
  <c r="N440" i="1"/>
  <c r="M440" i="1"/>
  <c r="L440" i="1"/>
  <c r="K440" i="1"/>
  <c r="P439" i="1"/>
  <c r="O439" i="1"/>
  <c r="N439" i="1"/>
  <c r="M439" i="1"/>
  <c r="L439" i="1"/>
  <c r="K439" i="1"/>
  <c r="P431" i="1"/>
  <c r="O431" i="1"/>
  <c r="N431" i="1"/>
  <c r="M431" i="1"/>
  <c r="L431" i="1"/>
  <c r="K431" i="1"/>
  <c r="P430" i="1"/>
  <c r="O430" i="1"/>
  <c r="N430" i="1"/>
  <c r="M430" i="1"/>
  <c r="L430" i="1"/>
  <c r="K430" i="1"/>
  <c r="P429" i="1"/>
  <c r="O429" i="1"/>
  <c r="N429" i="1"/>
  <c r="M429" i="1"/>
  <c r="L429" i="1"/>
  <c r="K429" i="1"/>
  <c r="P428" i="1"/>
  <c r="O428" i="1"/>
  <c r="N428" i="1"/>
  <c r="M428" i="1"/>
  <c r="L428" i="1"/>
  <c r="K428" i="1"/>
  <c r="P427" i="1"/>
  <c r="O427" i="1"/>
  <c r="N427" i="1"/>
  <c r="M427" i="1"/>
  <c r="L427" i="1"/>
  <c r="K427" i="1"/>
  <c r="P416" i="1"/>
  <c r="O416" i="1"/>
  <c r="N416" i="1"/>
  <c r="M416" i="1"/>
  <c r="L416" i="1"/>
  <c r="K416" i="1"/>
  <c r="P407" i="1"/>
  <c r="O407" i="1"/>
  <c r="N407" i="1"/>
  <c r="M407" i="1"/>
  <c r="L407" i="1"/>
  <c r="K407" i="1"/>
  <c r="P406" i="1"/>
  <c r="O406" i="1"/>
  <c r="N406" i="1"/>
  <c r="M406" i="1"/>
  <c r="L406" i="1"/>
  <c r="K406" i="1"/>
  <c r="P395" i="1"/>
  <c r="O395" i="1"/>
  <c r="N395" i="1"/>
  <c r="M395" i="1"/>
  <c r="L395" i="1"/>
  <c r="K395" i="1"/>
  <c r="P383" i="1"/>
  <c r="O383" i="1"/>
  <c r="N383" i="1"/>
  <c r="M383" i="1"/>
  <c r="L383" i="1"/>
  <c r="K383" i="1"/>
  <c r="P382" i="1"/>
  <c r="O382" i="1"/>
  <c r="N382" i="1"/>
  <c r="M382" i="1"/>
  <c r="L382" i="1"/>
  <c r="K382" i="1"/>
  <c r="P370" i="1"/>
  <c r="O370" i="1"/>
  <c r="N370" i="1"/>
  <c r="M370" i="1"/>
  <c r="L370" i="1"/>
  <c r="K370" i="1"/>
  <c r="P369" i="1"/>
  <c r="O369" i="1"/>
  <c r="N369" i="1"/>
  <c r="M369" i="1"/>
  <c r="L369" i="1"/>
  <c r="K369" i="1"/>
  <c r="P368" i="1"/>
  <c r="O368" i="1"/>
  <c r="N368" i="1"/>
  <c r="M368" i="1"/>
  <c r="L368" i="1"/>
  <c r="K368" i="1"/>
  <c r="P449" i="1"/>
  <c r="O449" i="1"/>
  <c r="N449" i="1"/>
  <c r="M449" i="1"/>
  <c r="L449" i="1"/>
  <c r="K449" i="1"/>
  <c r="P448" i="1"/>
  <c r="O448" i="1"/>
  <c r="N448" i="1"/>
  <c r="M448" i="1"/>
  <c r="L448" i="1"/>
  <c r="K448" i="1"/>
  <c r="P436" i="1"/>
  <c r="O436" i="1"/>
  <c r="N436" i="1"/>
  <c r="M436" i="1"/>
  <c r="L436" i="1"/>
  <c r="K436" i="1"/>
  <c r="P435" i="1"/>
  <c r="O435" i="1"/>
  <c r="N435" i="1"/>
  <c r="M435" i="1"/>
  <c r="L435" i="1"/>
  <c r="K435" i="1"/>
  <c r="P420" i="1"/>
  <c r="O420" i="1"/>
  <c r="N420" i="1"/>
  <c r="M420" i="1"/>
  <c r="L420" i="1"/>
  <c r="K420" i="1"/>
  <c r="P402" i="1"/>
  <c r="O402" i="1"/>
  <c r="N402" i="1"/>
  <c r="M402" i="1"/>
  <c r="L402" i="1"/>
  <c r="K402" i="1"/>
  <c r="P401" i="1"/>
  <c r="O401" i="1"/>
  <c r="N401" i="1"/>
  <c r="M401" i="1"/>
  <c r="L401" i="1"/>
  <c r="K401" i="1"/>
  <c r="P400" i="1"/>
  <c r="O400" i="1"/>
  <c r="N400" i="1"/>
  <c r="M400" i="1"/>
  <c r="L400" i="1"/>
  <c r="K400" i="1"/>
  <c r="P392" i="1"/>
  <c r="O392" i="1"/>
  <c r="N392" i="1"/>
  <c r="M392" i="1"/>
  <c r="L392" i="1"/>
  <c r="K392" i="1"/>
  <c r="P391" i="1"/>
  <c r="O391" i="1"/>
  <c r="N391" i="1"/>
  <c r="M391" i="1"/>
  <c r="L391" i="1"/>
  <c r="K391" i="1"/>
  <c r="P378" i="1"/>
  <c r="O378" i="1"/>
  <c r="N378" i="1"/>
  <c r="M378" i="1"/>
  <c r="L378" i="1"/>
  <c r="K378" i="1"/>
  <c r="P377" i="1"/>
  <c r="O377" i="1"/>
  <c r="N377" i="1"/>
  <c r="M377" i="1"/>
  <c r="L377" i="1"/>
  <c r="K377" i="1"/>
  <c r="P447" i="1"/>
  <c r="O447" i="1"/>
  <c r="N447" i="1"/>
  <c r="M447" i="1"/>
  <c r="L447" i="1"/>
  <c r="K447" i="1"/>
  <c r="P434" i="1"/>
  <c r="O434" i="1"/>
  <c r="N434" i="1"/>
  <c r="M434" i="1"/>
  <c r="L434" i="1"/>
  <c r="K434" i="1"/>
  <c r="P419" i="1"/>
  <c r="O419" i="1"/>
  <c r="N419" i="1"/>
  <c r="M419" i="1"/>
  <c r="L419" i="1"/>
  <c r="K419" i="1"/>
  <c r="P415" i="1"/>
  <c r="O415" i="1"/>
  <c r="N415" i="1"/>
  <c r="M415" i="1"/>
  <c r="L415" i="1"/>
  <c r="K415" i="1"/>
  <c r="P414" i="1"/>
  <c r="O414" i="1"/>
  <c r="N414" i="1"/>
  <c r="M414" i="1"/>
  <c r="L414" i="1"/>
  <c r="K414" i="1"/>
  <c r="P399" i="1"/>
  <c r="O399" i="1"/>
  <c r="N399" i="1"/>
  <c r="M399" i="1"/>
  <c r="L399" i="1"/>
  <c r="K399" i="1"/>
  <c r="P390" i="1"/>
  <c r="O390" i="1"/>
  <c r="N390" i="1"/>
  <c r="M390" i="1"/>
  <c r="L390" i="1"/>
  <c r="K390" i="1"/>
  <c r="P389" i="1"/>
  <c r="O389" i="1"/>
  <c r="N389" i="1"/>
  <c r="M389" i="1"/>
  <c r="L389" i="1"/>
  <c r="K389" i="1"/>
  <c r="P388" i="1"/>
  <c r="O388" i="1"/>
  <c r="N388" i="1"/>
  <c r="M388" i="1"/>
  <c r="L388" i="1"/>
  <c r="K388" i="1"/>
  <c r="P376" i="1"/>
  <c r="O376" i="1"/>
  <c r="N376" i="1"/>
  <c r="M376" i="1"/>
  <c r="L376" i="1"/>
  <c r="K376" i="1"/>
  <c r="P375" i="1"/>
  <c r="O375" i="1"/>
  <c r="N375" i="1"/>
  <c r="M375" i="1"/>
  <c r="L375" i="1"/>
  <c r="K375" i="1"/>
  <c r="P446" i="1"/>
  <c r="O446" i="1"/>
  <c r="N446" i="1"/>
  <c r="M446" i="1"/>
  <c r="L446" i="1"/>
  <c r="K446" i="1"/>
  <c r="P433" i="1"/>
  <c r="O433" i="1"/>
  <c r="N433" i="1"/>
  <c r="M433" i="1"/>
  <c r="L433" i="1"/>
  <c r="K433" i="1"/>
  <c r="P418" i="1"/>
  <c r="O418" i="1"/>
  <c r="N418" i="1"/>
  <c r="M418" i="1"/>
  <c r="L418" i="1"/>
  <c r="K418" i="1"/>
  <c r="P413" i="1"/>
  <c r="O413" i="1"/>
  <c r="N413" i="1"/>
  <c r="M413" i="1"/>
  <c r="L413" i="1"/>
  <c r="K413" i="1"/>
  <c r="P412" i="1"/>
  <c r="O412" i="1"/>
  <c r="N412" i="1"/>
  <c r="M412" i="1"/>
  <c r="L412" i="1"/>
  <c r="K412" i="1"/>
  <c r="P411" i="1"/>
  <c r="O411" i="1"/>
  <c r="N411" i="1"/>
  <c r="M411" i="1"/>
  <c r="L411" i="1"/>
  <c r="K411" i="1"/>
  <c r="P398" i="1"/>
  <c r="O398" i="1"/>
  <c r="N398" i="1"/>
  <c r="M398" i="1"/>
  <c r="L398" i="1"/>
  <c r="K398" i="1"/>
  <c r="P387" i="1"/>
  <c r="O387" i="1"/>
  <c r="N387" i="1"/>
  <c r="M387" i="1"/>
  <c r="L387" i="1"/>
  <c r="K387" i="1"/>
  <c r="P374" i="1"/>
  <c r="O374" i="1"/>
  <c r="N374" i="1"/>
  <c r="M374" i="1"/>
  <c r="L374" i="1"/>
  <c r="K374" i="1"/>
  <c r="P445" i="1"/>
  <c r="O445" i="1"/>
  <c r="N445" i="1"/>
  <c r="M445" i="1"/>
  <c r="L445" i="1"/>
  <c r="K445" i="1"/>
  <c r="P432" i="1"/>
  <c r="O432" i="1"/>
  <c r="N432" i="1"/>
  <c r="M432" i="1"/>
  <c r="L432" i="1"/>
  <c r="K432" i="1"/>
  <c r="P417" i="1"/>
  <c r="O417" i="1"/>
  <c r="N417" i="1"/>
  <c r="M417" i="1"/>
  <c r="L417" i="1"/>
  <c r="K417" i="1"/>
  <c r="K410" i="1"/>
  <c r="L410" i="1"/>
  <c r="M410" i="1"/>
  <c r="N410" i="1"/>
  <c r="O410" i="1"/>
  <c r="P410" i="1"/>
  <c r="K397" i="1"/>
  <c r="L397" i="1"/>
  <c r="M397" i="1"/>
  <c r="N397" i="1"/>
  <c r="O397" i="1"/>
  <c r="P397" i="1"/>
  <c r="K408" i="1"/>
  <c r="L408" i="1"/>
  <c r="M408" i="1"/>
  <c r="N408" i="1"/>
  <c r="O408" i="1"/>
  <c r="P408" i="1"/>
  <c r="K409" i="1"/>
  <c r="L409" i="1"/>
  <c r="M409" i="1"/>
  <c r="N409" i="1"/>
  <c r="O409" i="1"/>
  <c r="P409" i="1"/>
  <c r="S425" i="1" l="1"/>
  <c r="U425" i="1" s="1"/>
  <c r="V425" i="1" s="1"/>
  <c r="S394" i="1"/>
  <c r="U394" i="1" s="1"/>
  <c r="V394" i="1" s="1"/>
  <c r="S438" i="1"/>
  <c r="U438" i="1" s="1"/>
  <c r="S424" i="1"/>
  <c r="U424" i="1" s="1"/>
  <c r="V424" i="1" s="1"/>
  <c r="S422" i="1"/>
  <c r="U422" i="1" s="1"/>
  <c r="V422" i="1" s="1"/>
  <c r="S423" i="1"/>
  <c r="U423" i="1" s="1"/>
  <c r="V423" i="1" s="1"/>
  <c r="S448" i="1"/>
  <c r="U448" i="1" s="1"/>
  <c r="V448" i="1" s="1"/>
  <c r="S368" i="1"/>
  <c r="U368" i="1" s="1"/>
  <c r="W368" i="1" s="1"/>
  <c r="S370" i="1"/>
  <c r="U370" i="1" s="1"/>
  <c r="W370" i="1" s="1"/>
  <c r="S383" i="1"/>
  <c r="U383" i="1" s="1"/>
  <c r="W383" i="1" s="1"/>
  <c r="S406" i="1"/>
  <c r="U406" i="1" s="1"/>
  <c r="V406" i="1" s="1"/>
  <c r="S416" i="1"/>
  <c r="U416" i="1" s="1"/>
  <c r="W416" i="1" s="1"/>
  <c r="S428" i="1"/>
  <c r="U428" i="1" s="1"/>
  <c r="W428" i="1" s="1"/>
  <c r="S430" i="1"/>
  <c r="U430" i="1" s="1"/>
  <c r="W430" i="1" s="1"/>
  <c r="S439" i="1"/>
  <c r="U439" i="1" s="1"/>
  <c r="V439" i="1" s="1"/>
  <c r="S441" i="1"/>
  <c r="U441" i="1" s="1"/>
  <c r="W441" i="1" s="1"/>
  <c r="S437" i="1"/>
  <c r="U437" i="1" s="1"/>
  <c r="V437" i="1" s="1"/>
  <c r="S388" i="1"/>
  <c r="U388" i="1" s="1"/>
  <c r="W388" i="1" s="1"/>
  <c r="S390" i="1"/>
  <c r="U390" i="1" s="1"/>
  <c r="V390" i="1" s="1"/>
  <c r="S414" i="1"/>
  <c r="U414" i="1" s="1"/>
  <c r="V414" i="1" s="1"/>
  <c r="S419" i="1"/>
  <c r="U419" i="1" s="1"/>
  <c r="V419" i="1" s="1"/>
  <c r="S447" i="1"/>
  <c r="U447" i="1" s="1"/>
  <c r="W447" i="1" s="1"/>
  <c r="S378" i="1"/>
  <c r="U378" i="1" s="1"/>
  <c r="V378" i="1" s="1"/>
  <c r="S401" i="1"/>
  <c r="U401" i="1" s="1"/>
  <c r="V401" i="1" s="1"/>
  <c r="S420" i="1"/>
  <c r="U420" i="1" s="1"/>
  <c r="V420" i="1" s="1"/>
  <c r="S436" i="1"/>
  <c r="U436" i="1" s="1"/>
  <c r="V436" i="1" s="1"/>
  <c r="S449" i="1"/>
  <c r="U449" i="1" s="1"/>
  <c r="V449" i="1" s="1"/>
  <c r="S369" i="1"/>
  <c r="U369" i="1" s="1"/>
  <c r="W369" i="1" s="1"/>
  <c r="S382" i="1"/>
  <c r="U382" i="1" s="1"/>
  <c r="V382" i="1" s="1"/>
  <c r="S395" i="1"/>
  <c r="U395" i="1" s="1"/>
  <c r="V395" i="1" s="1"/>
  <c r="S407" i="1"/>
  <c r="U407" i="1" s="1"/>
  <c r="V407" i="1" s="1"/>
  <c r="S427" i="1"/>
  <c r="U427" i="1" s="1"/>
  <c r="W427" i="1" s="1"/>
  <c r="S429" i="1"/>
  <c r="U429" i="1" s="1"/>
  <c r="V429" i="1" s="1"/>
  <c r="S431" i="1"/>
  <c r="U431" i="1" s="1"/>
  <c r="V431" i="1" s="1"/>
  <c r="S440" i="1"/>
  <c r="U440" i="1" s="1"/>
  <c r="V440" i="1" s="1"/>
  <c r="S443" i="1"/>
  <c r="U443" i="1" s="1"/>
  <c r="W443" i="1" s="1"/>
  <c r="S444" i="1"/>
  <c r="U444" i="1" s="1"/>
  <c r="V444" i="1" s="1"/>
  <c r="S393" i="1"/>
  <c r="U393" i="1" s="1"/>
  <c r="W393" i="1" s="1"/>
  <c r="S426" i="1"/>
  <c r="U426" i="1" s="1"/>
  <c r="V426" i="1" s="1"/>
  <c r="V393" i="1"/>
  <c r="S410" i="1"/>
  <c r="U410" i="1" s="1"/>
  <c r="V410" i="1" s="1"/>
  <c r="S417" i="1"/>
  <c r="U417" i="1" s="1"/>
  <c r="W417" i="1" s="1"/>
  <c r="S445" i="1"/>
  <c r="U445" i="1" s="1"/>
  <c r="W445" i="1" s="1"/>
  <c r="S387" i="1"/>
  <c r="U387" i="1" s="1"/>
  <c r="V387" i="1" s="1"/>
  <c r="S433" i="1"/>
  <c r="U433" i="1" s="1"/>
  <c r="V433" i="1" s="1"/>
  <c r="S375" i="1"/>
  <c r="U375" i="1" s="1"/>
  <c r="W375" i="1" s="1"/>
  <c r="S392" i="1"/>
  <c r="U392" i="1" s="1"/>
  <c r="V392" i="1" s="1"/>
  <c r="S415" i="1"/>
  <c r="U415" i="1" s="1"/>
  <c r="W415" i="1" s="1"/>
  <c r="S434" i="1"/>
  <c r="U434" i="1" s="1"/>
  <c r="V434" i="1" s="1"/>
  <c r="S377" i="1"/>
  <c r="U377" i="1" s="1"/>
  <c r="W377" i="1" s="1"/>
  <c r="S391" i="1"/>
  <c r="U391" i="1" s="1"/>
  <c r="W391" i="1" s="1"/>
  <c r="S400" i="1"/>
  <c r="U400" i="1" s="1"/>
  <c r="W400" i="1" s="1"/>
  <c r="S402" i="1"/>
  <c r="U402" i="1" s="1"/>
  <c r="V402" i="1" s="1"/>
  <c r="S435" i="1"/>
  <c r="U435" i="1" s="1"/>
  <c r="W435" i="1" s="1"/>
  <c r="W434" i="1"/>
  <c r="S418" i="1"/>
  <c r="U418" i="1" s="1"/>
  <c r="V418" i="1" s="1"/>
  <c r="S446" i="1"/>
  <c r="U446" i="1" s="1"/>
  <c r="V446" i="1" s="1"/>
  <c r="S376" i="1"/>
  <c r="U376" i="1" s="1"/>
  <c r="V376" i="1" s="1"/>
  <c r="S389" i="1"/>
  <c r="U389" i="1" s="1"/>
  <c r="V389" i="1" s="1"/>
  <c r="S399" i="1"/>
  <c r="U399" i="1" s="1"/>
  <c r="V399" i="1" s="1"/>
  <c r="W446" i="1"/>
  <c r="S411" i="1"/>
  <c r="U411" i="1" s="1"/>
  <c r="W411" i="1" s="1"/>
  <c r="S413" i="1"/>
  <c r="U413" i="1" s="1"/>
  <c r="V413" i="1" s="1"/>
  <c r="S432" i="1"/>
  <c r="U432" i="1" s="1"/>
  <c r="V432" i="1" s="1"/>
  <c r="S374" i="1"/>
  <c r="U374" i="1" s="1"/>
  <c r="V374" i="1" s="1"/>
  <c r="S398" i="1"/>
  <c r="U398" i="1" s="1"/>
  <c r="V398" i="1" s="1"/>
  <c r="S412" i="1"/>
  <c r="U412" i="1" s="1"/>
  <c r="V412" i="1" s="1"/>
  <c r="S397" i="1"/>
  <c r="U397" i="1" s="1"/>
  <c r="V397" i="1" s="1"/>
  <c r="S409" i="1"/>
  <c r="U409" i="1" s="1"/>
  <c r="V409" i="1" s="1"/>
  <c r="S408" i="1"/>
  <c r="U408" i="1" s="1"/>
  <c r="W408" i="1" s="1"/>
  <c r="W410" i="1"/>
  <c r="P396" i="1"/>
  <c r="O396" i="1"/>
  <c r="N396" i="1"/>
  <c r="M396" i="1"/>
  <c r="L396" i="1"/>
  <c r="K396" i="1"/>
  <c r="P521" i="1"/>
  <c r="O521" i="1"/>
  <c r="N521" i="1"/>
  <c r="M521" i="1"/>
  <c r="L521" i="1"/>
  <c r="K521" i="1"/>
  <c r="P522" i="1"/>
  <c r="O522" i="1"/>
  <c r="N522" i="1"/>
  <c r="M522" i="1"/>
  <c r="L522" i="1"/>
  <c r="K522" i="1"/>
  <c r="K69" i="1"/>
  <c r="L69" i="1"/>
  <c r="M69" i="1"/>
  <c r="N69" i="1"/>
  <c r="O69" i="1"/>
  <c r="P69" i="1"/>
  <c r="K70" i="1"/>
  <c r="L70" i="1"/>
  <c r="M70" i="1"/>
  <c r="N70" i="1"/>
  <c r="O70" i="1"/>
  <c r="P70" i="1"/>
  <c r="K71" i="1"/>
  <c r="L71" i="1"/>
  <c r="M71" i="1"/>
  <c r="N71" i="1"/>
  <c r="O71" i="1"/>
  <c r="P71" i="1"/>
  <c r="S71" i="1"/>
  <c r="K106" i="1"/>
  <c r="L106" i="1"/>
  <c r="M106" i="1"/>
  <c r="N106" i="1"/>
  <c r="O106" i="1"/>
  <c r="P106" i="1"/>
  <c r="K107" i="1"/>
  <c r="L107" i="1"/>
  <c r="M107" i="1"/>
  <c r="N107" i="1"/>
  <c r="O107" i="1"/>
  <c r="P107" i="1"/>
  <c r="K108" i="1"/>
  <c r="L108" i="1"/>
  <c r="M108" i="1"/>
  <c r="N108" i="1"/>
  <c r="O108" i="1"/>
  <c r="P108" i="1"/>
  <c r="K109" i="1"/>
  <c r="L109" i="1"/>
  <c r="M109" i="1"/>
  <c r="N109" i="1"/>
  <c r="O109" i="1"/>
  <c r="P109" i="1"/>
  <c r="S109" i="1"/>
  <c r="K110" i="1"/>
  <c r="L110" i="1"/>
  <c r="M110" i="1"/>
  <c r="N110" i="1"/>
  <c r="O110" i="1"/>
  <c r="P110" i="1"/>
  <c r="K111" i="1"/>
  <c r="L111" i="1"/>
  <c r="M111" i="1"/>
  <c r="N111" i="1"/>
  <c r="O111" i="1"/>
  <c r="P111" i="1"/>
  <c r="K112" i="1"/>
  <c r="L112" i="1"/>
  <c r="M112" i="1"/>
  <c r="N112" i="1"/>
  <c r="O112" i="1"/>
  <c r="P112" i="1"/>
  <c r="K113" i="1"/>
  <c r="L113" i="1"/>
  <c r="M113" i="1"/>
  <c r="N113" i="1"/>
  <c r="O113" i="1"/>
  <c r="P113" i="1"/>
  <c r="S113" i="1"/>
  <c r="K114" i="1"/>
  <c r="L114" i="1"/>
  <c r="M114" i="1"/>
  <c r="N114" i="1"/>
  <c r="O114" i="1"/>
  <c r="P114" i="1"/>
  <c r="K115" i="1"/>
  <c r="L115" i="1"/>
  <c r="M115" i="1"/>
  <c r="N115" i="1"/>
  <c r="O115" i="1"/>
  <c r="P115" i="1"/>
  <c r="K116" i="1"/>
  <c r="L116" i="1"/>
  <c r="M116" i="1"/>
  <c r="N116" i="1"/>
  <c r="O116" i="1"/>
  <c r="P116" i="1"/>
  <c r="K117" i="1"/>
  <c r="L117" i="1"/>
  <c r="M117" i="1"/>
  <c r="N117" i="1"/>
  <c r="O117" i="1"/>
  <c r="P117" i="1"/>
  <c r="S117" i="1"/>
  <c r="K118" i="1"/>
  <c r="L118" i="1"/>
  <c r="M118" i="1"/>
  <c r="N118" i="1"/>
  <c r="O118" i="1"/>
  <c r="P118" i="1"/>
  <c r="K119" i="1"/>
  <c r="L119" i="1"/>
  <c r="M119" i="1"/>
  <c r="N119" i="1"/>
  <c r="O119" i="1"/>
  <c r="P119" i="1"/>
  <c r="K120" i="1"/>
  <c r="L120" i="1"/>
  <c r="M120" i="1"/>
  <c r="N120" i="1"/>
  <c r="O120" i="1"/>
  <c r="P120" i="1"/>
  <c r="K121" i="1"/>
  <c r="L121" i="1"/>
  <c r="M121" i="1"/>
  <c r="N121" i="1"/>
  <c r="O121" i="1"/>
  <c r="P121" i="1"/>
  <c r="S121" i="1"/>
  <c r="K165" i="1"/>
  <c r="L165" i="1"/>
  <c r="M165" i="1"/>
  <c r="N165" i="1"/>
  <c r="O165" i="1"/>
  <c r="P165" i="1"/>
  <c r="K166" i="1"/>
  <c r="L166" i="1"/>
  <c r="M166" i="1"/>
  <c r="N166" i="1"/>
  <c r="O166" i="1"/>
  <c r="P166" i="1"/>
  <c r="K167" i="1"/>
  <c r="L167" i="1"/>
  <c r="M167" i="1"/>
  <c r="N167" i="1"/>
  <c r="O167" i="1"/>
  <c r="P167" i="1"/>
  <c r="K168" i="1"/>
  <c r="L168" i="1"/>
  <c r="M168" i="1"/>
  <c r="N168" i="1"/>
  <c r="O168" i="1"/>
  <c r="P168" i="1"/>
  <c r="S168" i="1"/>
  <c r="K169" i="1"/>
  <c r="L169" i="1"/>
  <c r="M169" i="1"/>
  <c r="N169" i="1"/>
  <c r="O169" i="1"/>
  <c r="P169" i="1"/>
  <c r="K170" i="1"/>
  <c r="L170" i="1"/>
  <c r="M170" i="1"/>
  <c r="N170" i="1"/>
  <c r="O170" i="1"/>
  <c r="P170" i="1"/>
  <c r="K171" i="1"/>
  <c r="L171" i="1"/>
  <c r="M171" i="1"/>
  <c r="N171" i="1"/>
  <c r="O171" i="1"/>
  <c r="P171" i="1"/>
  <c r="K172" i="1"/>
  <c r="L172" i="1"/>
  <c r="M172" i="1"/>
  <c r="N172" i="1"/>
  <c r="O172" i="1"/>
  <c r="P172" i="1"/>
  <c r="S172" i="1"/>
  <c r="K205" i="1"/>
  <c r="L205" i="1"/>
  <c r="M205" i="1"/>
  <c r="N205" i="1"/>
  <c r="O205" i="1"/>
  <c r="P205" i="1"/>
  <c r="K206" i="1"/>
  <c r="L206" i="1"/>
  <c r="M206" i="1"/>
  <c r="N206" i="1"/>
  <c r="O206" i="1"/>
  <c r="P206" i="1"/>
  <c r="K207" i="1"/>
  <c r="L207" i="1"/>
  <c r="M207" i="1"/>
  <c r="N207" i="1"/>
  <c r="O207" i="1"/>
  <c r="P207" i="1"/>
  <c r="K208" i="1"/>
  <c r="L208" i="1"/>
  <c r="M208" i="1"/>
  <c r="N208" i="1"/>
  <c r="O208" i="1"/>
  <c r="P208" i="1"/>
  <c r="S208" i="1"/>
  <c r="K209" i="1"/>
  <c r="L209" i="1"/>
  <c r="M209" i="1"/>
  <c r="N209" i="1"/>
  <c r="O209" i="1"/>
  <c r="P209" i="1"/>
  <c r="K210" i="1"/>
  <c r="L210" i="1"/>
  <c r="M210" i="1"/>
  <c r="N210" i="1"/>
  <c r="O210" i="1"/>
  <c r="P210" i="1"/>
  <c r="K211" i="1"/>
  <c r="L211" i="1"/>
  <c r="M211" i="1"/>
  <c r="N211" i="1"/>
  <c r="O211" i="1"/>
  <c r="P211" i="1"/>
  <c r="K212" i="1"/>
  <c r="L212" i="1"/>
  <c r="M212" i="1"/>
  <c r="N212" i="1"/>
  <c r="O212" i="1"/>
  <c r="P212" i="1"/>
  <c r="S212" i="1"/>
  <c r="K213" i="1"/>
  <c r="L213" i="1"/>
  <c r="M213" i="1"/>
  <c r="N213" i="1"/>
  <c r="O213" i="1"/>
  <c r="P213" i="1"/>
  <c r="K214" i="1"/>
  <c r="L214" i="1"/>
  <c r="M214" i="1"/>
  <c r="N214" i="1"/>
  <c r="O214" i="1"/>
  <c r="P214" i="1"/>
  <c r="K215" i="1"/>
  <c r="L215" i="1"/>
  <c r="M215" i="1"/>
  <c r="N215" i="1"/>
  <c r="O215" i="1"/>
  <c r="P215" i="1"/>
  <c r="K216" i="1"/>
  <c r="L216" i="1"/>
  <c r="M216" i="1"/>
  <c r="N216" i="1"/>
  <c r="O216" i="1"/>
  <c r="P216" i="1"/>
  <c r="S216" i="1"/>
  <c r="K217" i="1"/>
  <c r="L217" i="1"/>
  <c r="M217" i="1"/>
  <c r="N217" i="1"/>
  <c r="O217" i="1"/>
  <c r="P217" i="1"/>
  <c r="K268" i="1"/>
  <c r="L268" i="1"/>
  <c r="M268" i="1"/>
  <c r="N268" i="1"/>
  <c r="O268" i="1"/>
  <c r="P268" i="1"/>
  <c r="K269" i="1"/>
  <c r="L269" i="1"/>
  <c r="M269" i="1"/>
  <c r="N269" i="1"/>
  <c r="O269" i="1"/>
  <c r="P269" i="1"/>
  <c r="K270" i="1"/>
  <c r="L270" i="1"/>
  <c r="M270" i="1"/>
  <c r="N270" i="1"/>
  <c r="O270" i="1"/>
  <c r="P270" i="1"/>
  <c r="S270" i="1"/>
  <c r="K271" i="1"/>
  <c r="L271" i="1"/>
  <c r="M271" i="1"/>
  <c r="N271" i="1"/>
  <c r="O271" i="1"/>
  <c r="P271" i="1"/>
  <c r="K272" i="1"/>
  <c r="L272" i="1"/>
  <c r="M272" i="1"/>
  <c r="N272" i="1"/>
  <c r="O272" i="1"/>
  <c r="P272" i="1"/>
  <c r="K273" i="1"/>
  <c r="L273" i="1"/>
  <c r="M273" i="1"/>
  <c r="N273" i="1"/>
  <c r="O273" i="1"/>
  <c r="P273" i="1"/>
  <c r="K274" i="1"/>
  <c r="L274" i="1"/>
  <c r="M274" i="1"/>
  <c r="N274" i="1"/>
  <c r="O274" i="1"/>
  <c r="P274" i="1"/>
  <c r="S274" i="1"/>
  <c r="K275" i="1"/>
  <c r="L275" i="1"/>
  <c r="M275" i="1"/>
  <c r="N275" i="1"/>
  <c r="O275" i="1"/>
  <c r="P275" i="1"/>
  <c r="K276" i="1"/>
  <c r="L276" i="1"/>
  <c r="M276" i="1"/>
  <c r="N276" i="1"/>
  <c r="O276" i="1"/>
  <c r="P276" i="1"/>
  <c r="K277" i="1"/>
  <c r="L277" i="1"/>
  <c r="M277" i="1"/>
  <c r="N277" i="1"/>
  <c r="O277" i="1"/>
  <c r="P277" i="1"/>
  <c r="K278" i="1"/>
  <c r="L278" i="1"/>
  <c r="M278" i="1"/>
  <c r="N278" i="1"/>
  <c r="O278" i="1"/>
  <c r="P278" i="1"/>
  <c r="S278" i="1"/>
  <c r="K279" i="1"/>
  <c r="L279" i="1"/>
  <c r="M279" i="1"/>
  <c r="N279" i="1"/>
  <c r="O279" i="1"/>
  <c r="P279" i="1"/>
  <c r="K280" i="1"/>
  <c r="L280" i="1"/>
  <c r="M280" i="1"/>
  <c r="N280" i="1"/>
  <c r="O280" i="1"/>
  <c r="P280" i="1"/>
  <c r="K281" i="1"/>
  <c r="L281" i="1"/>
  <c r="M281" i="1"/>
  <c r="N281" i="1"/>
  <c r="O281" i="1"/>
  <c r="P281" i="1"/>
  <c r="K282" i="1"/>
  <c r="L282" i="1"/>
  <c r="M282" i="1"/>
  <c r="N282" i="1"/>
  <c r="O282" i="1"/>
  <c r="P282" i="1"/>
  <c r="S282" i="1"/>
  <c r="K308" i="1"/>
  <c r="L308" i="1"/>
  <c r="M308" i="1"/>
  <c r="N308" i="1"/>
  <c r="O308" i="1"/>
  <c r="P308" i="1"/>
  <c r="K309" i="1"/>
  <c r="L309" i="1"/>
  <c r="M309" i="1"/>
  <c r="N309" i="1"/>
  <c r="O309" i="1"/>
  <c r="P309" i="1"/>
  <c r="K310" i="1"/>
  <c r="L310" i="1"/>
  <c r="M310" i="1"/>
  <c r="N310" i="1"/>
  <c r="O310" i="1"/>
  <c r="P310" i="1"/>
  <c r="K311" i="1"/>
  <c r="L311" i="1"/>
  <c r="M311" i="1"/>
  <c r="N311" i="1"/>
  <c r="O311" i="1"/>
  <c r="P311" i="1"/>
  <c r="S311" i="1"/>
  <c r="K312" i="1"/>
  <c r="L312" i="1"/>
  <c r="M312" i="1"/>
  <c r="N312" i="1"/>
  <c r="O312" i="1"/>
  <c r="P312" i="1"/>
  <c r="K313" i="1"/>
  <c r="L313" i="1"/>
  <c r="M313" i="1"/>
  <c r="N313" i="1"/>
  <c r="O313" i="1"/>
  <c r="P313" i="1"/>
  <c r="K314" i="1"/>
  <c r="L314" i="1"/>
  <c r="M314" i="1"/>
  <c r="N314" i="1"/>
  <c r="O314" i="1"/>
  <c r="P314" i="1"/>
  <c r="K315" i="1"/>
  <c r="L315" i="1"/>
  <c r="M315" i="1"/>
  <c r="N315" i="1"/>
  <c r="O315" i="1"/>
  <c r="P315" i="1"/>
  <c r="S315" i="1"/>
  <c r="K316" i="1"/>
  <c r="L316" i="1"/>
  <c r="M316" i="1"/>
  <c r="N316" i="1"/>
  <c r="O316" i="1"/>
  <c r="P316" i="1"/>
  <c r="K317" i="1"/>
  <c r="L317" i="1"/>
  <c r="M317" i="1"/>
  <c r="N317" i="1"/>
  <c r="O317" i="1"/>
  <c r="P317" i="1"/>
  <c r="K318" i="1"/>
  <c r="L318" i="1"/>
  <c r="M318" i="1"/>
  <c r="N318" i="1"/>
  <c r="O318" i="1"/>
  <c r="P318" i="1"/>
  <c r="K319" i="1"/>
  <c r="L319" i="1"/>
  <c r="M319" i="1"/>
  <c r="N319" i="1"/>
  <c r="O319" i="1"/>
  <c r="P319" i="1"/>
  <c r="K320" i="1"/>
  <c r="L320" i="1"/>
  <c r="M320" i="1"/>
  <c r="N320" i="1"/>
  <c r="O320" i="1"/>
  <c r="P320" i="1"/>
  <c r="S320" i="1"/>
  <c r="K321" i="1"/>
  <c r="L321" i="1"/>
  <c r="M321" i="1"/>
  <c r="N321" i="1"/>
  <c r="O321" i="1"/>
  <c r="P321" i="1"/>
  <c r="K322" i="1"/>
  <c r="L322" i="1"/>
  <c r="M322" i="1"/>
  <c r="N322" i="1"/>
  <c r="O322" i="1"/>
  <c r="P322" i="1"/>
  <c r="K323" i="1"/>
  <c r="L323" i="1"/>
  <c r="M323" i="1"/>
  <c r="N323" i="1"/>
  <c r="O323" i="1"/>
  <c r="P323" i="1"/>
  <c r="K324" i="1"/>
  <c r="L324" i="1"/>
  <c r="M324" i="1"/>
  <c r="N324" i="1"/>
  <c r="O324" i="1"/>
  <c r="P324" i="1"/>
  <c r="S324" i="1"/>
  <c r="K371" i="1"/>
  <c r="L371" i="1"/>
  <c r="M371" i="1"/>
  <c r="N371" i="1"/>
  <c r="O371" i="1"/>
  <c r="P371" i="1"/>
  <c r="K372" i="1"/>
  <c r="L372" i="1"/>
  <c r="M372" i="1"/>
  <c r="N372" i="1"/>
  <c r="O372" i="1"/>
  <c r="P372" i="1"/>
  <c r="K373" i="1"/>
  <c r="L373" i="1"/>
  <c r="M373" i="1"/>
  <c r="N373" i="1"/>
  <c r="O373" i="1"/>
  <c r="P373" i="1"/>
  <c r="K384" i="1"/>
  <c r="L384" i="1"/>
  <c r="M384" i="1"/>
  <c r="N384" i="1"/>
  <c r="O384" i="1"/>
  <c r="P384" i="1"/>
  <c r="K385" i="1"/>
  <c r="L385" i="1"/>
  <c r="M385" i="1"/>
  <c r="N385" i="1"/>
  <c r="O385" i="1"/>
  <c r="P385" i="1"/>
  <c r="K386" i="1"/>
  <c r="L386" i="1"/>
  <c r="M386" i="1"/>
  <c r="N386" i="1"/>
  <c r="O386" i="1"/>
  <c r="P386" i="1"/>
  <c r="K469" i="1"/>
  <c r="L469" i="1"/>
  <c r="M469" i="1"/>
  <c r="N469" i="1"/>
  <c r="O469" i="1"/>
  <c r="P469" i="1"/>
  <c r="K473" i="1"/>
  <c r="L473" i="1"/>
  <c r="M473" i="1"/>
  <c r="N473" i="1"/>
  <c r="O473" i="1"/>
  <c r="P473" i="1"/>
  <c r="K506" i="1"/>
  <c r="L506" i="1"/>
  <c r="M506" i="1"/>
  <c r="N506" i="1"/>
  <c r="O506" i="1"/>
  <c r="P506" i="1"/>
  <c r="K523" i="1"/>
  <c r="L523" i="1"/>
  <c r="M523" i="1"/>
  <c r="N523" i="1"/>
  <c r="O523" i="1"/>
  <c r="P523" i="1"/>
  <c r="S523" i="1"/>
  <c r="K577" i="1"/>
  <c r="L577" i="1"/>
  <c r="M577" i="1"/>
  <c r="N577" i="1"/>
  <c r="O577" i="1"/>
  <c r="P577" i="1"/>
  <c r="K578" i="1"/>
  <c r="L578" i="1"/>
  <c r="M578" i="1"/>
  <c r="N578" i="1"/>
  <c r="O578" i="1"/>
  <c r="P578" i="1"/>
  <c r="K4" i="1"/>
  <c r="L4" i="1"/>
  <c r="M4" i="1"/>
  <c r="N4" i="1"/>
  <c r="O4" i="1"/>
  <c r="P4" i="1"/>
  <c r="K5" i="1"/>
  <c r="L5" i="1"/>
  <c r="M5" i="1"/>
  <c r="N5" i="1"/>
  <c r="O5" i="1"/>
  <c r="P5" i="1"/>
  <c r="S5" i="1"/>
  <c r="K6" i="1"/>
  <c r="L6" i="1"/>
  <c r="M6" i="1"/>
  <c r="N6" i="1"/>
  <c r="O6" i="1"/>
  <c r="P6" i="1"/>
  <c r="K36" i="1"/>
  <c r="L36" i="1"/>
  <c r="M36" i="1"/>
  <c r="N36" i="1"/>
  <c r="O36" i="1"/>
  <c r="P36" i="1"/>
  <c r="K37" i="1"/>
  <c r="L37" i="1"/>
  <c r="M37" i="1"/>
  <c r="N37" i="1"/>
  <c r="O37" i="1"/>
  <c r="P37" i="1"/>
  <c r="K38" i="1"/>
  <c r="L38" i="1"/>
  <c r="M38" i="1"/>
  <c r="N38" i="1"/>
  <c r="O38" i="1"/>
  <c r="P38" i="1"/>
  <c r="S38" i="1"/>
  <c r="K39" i="1"/>
  <c r="L39" i="1"/>
  <c r="M39" i="1"/>
  <c r="N39" i="1"/>
  <c r="O39" i="1"/>
  <c r="P39" i="1"/>
  <c r="K40" i="1"/>
  <c r="L40" i="1"/>
  <c r="M40" i="1"/>
  <c r="N40" i="1"/>
  <c r="O40" i="1"/>
  <c r="P40" i="1"/>
  <c r="K41" i="1"/>
  <c r="L41" i="1"/>
  <c r="M41" i="1"/>
  <c r="N41" i="1"/>
  <c r="O41" i="1"/>
  <c r="P41" i="1"/>
  <c r="K42" i="1"/>
  <c r="L42" i="1"/>
  <c r="M42" i="1"/>
  <c r="N42" i="1"/>
  <c r="O42" i="1"/>
  <c r="P42" i="1"/>
  <c r="S42" i="1"/>
  <c r="K43" i="1"/>
  <c r="L43" i="1"/>
  <c r="M43" i="1"/>
  <c r="N43" i="1"/>
  <c r="O43" i="1"/>
  <c r="P43" i="1"/>
  <c r="K44" i="1"/>
  <c r="L44" i="1"/>
  <c r="M44" i="1"/>
  <c r="N44" i="1"/>
  <c r="O44" i="1"/>
  <c r="P44" i="1"/>
  <c r="K45" i="1"/>
  <c r="L45" i="1"/>
  <c r="M45" i="1"/>
  <c r="N45" i="1"/>
  <c r="O45" i="1"/>
  <c r="P45" i="1"/>
  <c r="K46" i="1"/>
  <c r="L46" i="1"/>
  <c r="M46" i="1"/>
  <c r="N46" i="1"/>
  <c r="O46" i="1"/>
  <c r="P46" i="1"/>
  <c r="S46" i="1"/>
  <c r="K47" i="1"/>
  <c r="L47" i="1"/>
  <c r="M47" i="1"/>
  <c r="N47" i="1"/>
  <c r="O47" i="1"/>
  <c r="P47" i="1"/>
  <c r="K48" i="1"/>
  <c r="L48" i="1"/>
  <c r="M48" i="1"/>
  <c r="N48" i="1"/>
  <c r="O48" i="1"/>
  <c r="P48" i="1"/>
  <c r="K49" i="1"/>
  <c r="L49" i="1"/>
  <c r="M49" i="1"/>
  <c r="N49" i="1"/>
  <c r="O49" i="1"/>
  <c r="P49" i="1"/>
  <c r="K50" i="1"/>
  <c r="L50" i="1"/>
  <c r="M50" i="1"/>
  <c r="N50" i="1"/>
  <c r="O50" i="1"/>
  <c r="P50" i="1"/>
  <c r="S50" i="1"/>
  <c r="K51" i="1"/>
  <c r="L51" i="1"/>
  <c r="M51" i="1"/>
  <c r="N51" i="1"/>
  <c r="O51" i="1"/>
  <c r="P51" i="1"/>
  <c r="K72" i="1"/>
  <c r="L72" i="1"/>
  <c r="M72" i="1"/>
  <c r="N72" i="1"/>
  <c r="O72" i="1"/>
  <c r="P72" i="1"/>
  <c r="K73" i="1"/>
  <c r="L73" i="1"/>
  <c r="M73" i="1"/>
  <c r="N73" i="1"/>
  <c r="O73" i="1"/>
  <c r="P73" i="1"/>
  <c r="K74" i="1"/>
  <c r="L74" i="1"/>
  <c r="M74" i="1"/>
  <c r="N74" i="1"/>
  <c r="O74" i="1"/>
  <c r="P74" i="1"/>
  <c r="S74" i="1"/>
  <c r="K75" i="1"/>
  <c r="L75" i="1"/>
  <c r="M75" i="1"/>
  <c r="N75" i="1"/>
  <c r="O75" i="1"/>
  <c r="P75" i="1"/>
  <c r="K76" i="1"/>
  <c r="L76" i="1"/>
  <c r="M76" i="1"/>
  <c r="N76" i="1"/>
  <c r="O76" i="1"/>
  <c r="P76" i="1"/>
  <c r="K77" i="1"/>
  <c r="L77" i="1"/>
  <c r="M77" i="1"/>
  <c r="N77" i="1"/>
  <c r="O77" i="1"/>
  <c r="P77" i="1"/>
  <c r="K78" i="1"/>
  <c r="L78" i="1"/>
  <c r="M78" i="1"/>
  <c r="N78" i="1"/>
  <c r="O78" i="1"/>
  <c r="P78" i="1"/>
  <c r="S78" i="1"/>
  <c r="K79" i="1"/>
  <c r="L79" i="1"/>
  <c r="M79" i="1"/>
  <c r="N79" i="1"/>
  <c r="O79" i="1"/>
  <c r="P79" i="1"/>
  <c r="K80" i="1"/>
  <c r="L80" i="1"/>
  <c r="M80" i="1"/>
  <c r="N80" i="1"/>
  <c r="O80" i="1"/>
  <c r="P80" i="1"/>
  <c r="K81" i="1"/>
  <c r="L81" i="1"/>
  <c r="M81" i="1"/>
  <c r="N81" i="1"/>
  <c r="O81" i="1"/>
  <c r="P81" i="1"/>
  <c r="K82" i="1"/>
  <c r="L82" i="1"/>
  <c r="M82" i="1"/>
  <c r="N82" i="1"/>
  <c r="O82" i="1"/>
  <c r="P82" i="1"/>
  <c r="S82" i="1"/>
  <c r="K83" i="1"/>
  <c r="L83" i="1"/>
  <c r="M83" i="1"/>
  <c r="N83" i="1"/>
  <c r="O83" i="1"/>
  <c r="P83" i="1"/>
  <c r="K84" i="1"/>
  <c r="L84" i="1"/>
  <c r="M84" i="1"/>
  <c r="N84" i="1"/>
  <c r="O84" i="1"/>
  <c r="P84" i="1"/>
  <c r="K122" i="1"/>
  <c r="L122" i="1"/>
  <c r="M122" i="1"/>
  <c r="N122" i="1"/>
  <c r="O122" i="1"/>
  <c r="P122" i="1"/>
  <c r="K123" i="1"/>
  <c r="L123" i="1"/>
  <c r="M123" i="1"/>
  <c r="N123" i="1"/>
  <c r="O123" i="1"/>
  <c r="P123" i="1"/>
  <c r="S123" i="1"/>
  <c r="K124" i="1"/>
  <c r="L124" i="1"/>
  <c r="M124" i="1"/>
  <c r="N124" i="1"/>
  <c r="O124" i="1"/>
  <c r="P124" i="1"/>
  <c r="K125" i="1"/>
  <c r="L125" i="1"/>
  <c r="M125" i="1"/>
  <c r="N125" i="1"/>
  <c r="O125" i="1"/>
  <c r="P125" i="1"/>
  <c r="K126" i="1"/>
  <c r="L126" i="1"/>
  <c r="M126" i="1"/>
  <c r="N126" i="1"/>
  <c r="O126" i="1"/>
  <c r="P126" i="1"/>
  <c r="K127" i="1"/>
  <c r="L127" i="1"/>
  <c r="M127" i="1"/>
  <c r="N127" i="1"/>
  <c r="O127" i="1"/>
  <c r="P127" i="1"/>
  <c r="S127" i="1"/>
  <c r="K128" i="1"/>
  <c r="L128" i="1"/>
  <c r="M128" i="1"/>
  <c r="N128" i="1"/>
  <c r="O128" i="1"/>
  <c r="P128" i="1"/>
  <c r="K129" i="1"/>
  <c r="L129" i="1"/>
  <c r="M129" i="1"/>
  <c r="N129" i="1"/>
  <c r="O129" i="1"/>
  <c r="P129" i="1"/>
  <c r="K130" i="1"/>
  <c r="L130" i="1"/>
  <c r="M130" i="1"/>
  <c r="N130" i="1"/>
  <c r="O130" i="1"/>
  <c r="P130" i="1"/>
  <c r="K131" i="1"/>
  <c r="L131" i="1"/>
  <c r="M131" i="1"/>
  <c r="N131" i="1"/>
  <c r="O131" i="1"/>
  <c r="P131" i="1"/>
  <c r="S131" i="1"/>
  <c r="K132" i="1"/>
  <c r="L132" i="1"/>
  <c r="M132" i="1"/>
  <c r="N132" i="1"/>
  <c r="O132" i="1"/>
  <c r="P132" i="1"/>
  <c r="K133" i="1"/>
  <c r="L133" i="1"/>
  <c r="M133" i="1"/>
  <c r="N133" i="1"/>
  <c r="O133" i="1"/>
  <c r="P133" i="1"/>
  <c r="K134" i="1"/>
  <c r="L134" i="1"/>
  <c r="M134" i="1"/>
  <c r="N134" i="1"/>
  <c r="O134" i="1"/>
  <c r="P134" i="1"/>
  <c r="K135" i="1"/>
  <c r="L135" i="1"/>
  <c r="M135" i="1"/>
  <c r="N135" i="1"/>
  <c r="O135" i="1"/>
  <c r="P135" i="1"/>
  <c r="S135" i="1"/>
  <c r="K136" i="1"/>
  <c r="L136" i="1"/>
  <c r="M136" i="1"/>
  <c r="N136" i="1"/>
  <c r="O136" i="1"/>
  <c r="P136" i="1"/>
  <c r="K137" i="1"/>
  <c r="L137" i="1"/>
  <c r="M137" i="1"/>
  <c r="N137" i="1"/>
  <c r="O137" i="1"/>
  <c r="P137" i="1"/>
  <c r="K138" i="1"/>
  <c r="L138" i="1"/>
  <c r="M138" i="1"/>
  <c r="N138" i="1"/>
  <c r="O138" i="1"/>
  <c r="P138" i="1"/>
  <c r="K139" i="1"/>
  <c r="L139" i="1"/>
  <c r="M139" i="1"/>
  <c r="N139" i="1"/>
  <c r="O139" i="1"/>
  <c r="P139" i="1"/>
  <c r="S139" i="1"/>
  <c r="K140" i="1"/>
  <c r="L140" i="1"/>
  <c r="M140" i="1"/>
  <c r="N140" i="1"/>
  <c r="O140" i="1"/>
  <c r="P140" i="1"/>
  <c r="K141" i="1"/>
  <c r="L141" i="1"/>
  <c r="M141" i="1"/>
  <c r="N141" i="1"/>
  <c r="O141" i="1"/>
  <c r="P141" i="1"/>
  <c r="K142" i="1"/>
  <c r="L142" i="1"/>
  <c r="M142" i="1"/>
  <c r="N142" i="1"/>
  <c r="O142" i="1"/>
  <c r="P142" i="1"/>
  <c r="K143" i="1"/>
  <c r="L143" i="1"/>
  <c r="M143" i="1"/>
  <c r="N143" i="1"/>
  <c r="O143" i="1"/>
  <c r="P143" i="1"/>
  <c r="S143" i="1"/>
  <c r="K173" i="1"/>
  <c r="L173" i="1"/>
  <c r="M173" i="1"/>
  <c r="N173" i="1"/>
  <c r="O173" i="1"/>
  <c r="P173" i="1"/>
  <c r="K174" i="1"/>
  <c r="L174" i="1"/>
  <c r="M174" i="1"/>
  <c r="N174" i="1"/>
  <c r="O174" i="1"/>
  <c r="P174" i="1"/>
  <c r="K175" i="1"/>
  <c r="L175" i="1"/>
  <c r="M175" i="1"/>
  <c r="N175" i="1"/>
  <c r="O175" i="1"/>
  <c r="P175" i="1"/>
  <c r="K176" i="1"/>
  <c r="L176" i="1"/>
  <c r="M176" i="1"/>
  <c r="N176" i="1"/>
  <c r="O176" i="1"/>
  <c r="P176" i="1"/>
  <c r="S176" i="1"/>
  <c r="K177" i="1"/>
  <c r="L177" i="1"/>
  <c r="M177" i="1"/>
  <c r="N177" i="1"/>
  <c r="O177" i="1"/>
  <c r="P177" i="1"/>
  <c r="K178" i="1"/>
  <c r="L178" i="1"/>
  <c r="M178" i="1"/>
  <c r="N178" i="1"/>
  <c r="O178" i="1"/>
  <c r="P178" i="1"/>
  <c r="K179" i="1"/>
  <c r="L179" i="1"/>
  <c r="M179" i="1"/>
  <c r="N179" i="1"/>
  <c r="O179" i="1"/>
  <c r="P179" i="1"/>
  <c r="K180" i="1"/>
  <c r="L180" i="1"/>
  <c r="M180" i="1"/>
  <c r="N180" i="1"/>
  <c r="O180" i="1"/>
  <c r="P180" i="1"/>
  <c r="S180" i="1"/>
  <c r="K181" i="1"/>
  <c r="L181" i="1"/>
  <c r="M181" i="1"/>
  <c r="N181" i="1"/>
  <c r="O181" i="1"/>
  <c r="P181" i="1"/>
  <c r="K182" i="1"/>
  <c r="L182" i="1"/>
  <c r="M182" i="1"/>
  <c r="N182" i="1"/>
  <c r="O182" i="1"/>
  <c r="P182" i="1"/>
  <c r="K183" i="1"/>
  <c r="L183" i="1"/>
  <c r="M183" i="1"/>
  <c r="N183" i="1"/>
  <c r="O183" i="1"/>
  <c r="P183" i="1"/>
  <c r="K184" i="1"/>
  <c r="L184" i="1"/>
  <c r="M184" i="1"/>
  <c r="N184" i="1"/>
  <c r="O184" i="1"/>
  <c r="P184" i="1"/>
  <c r="S184" i="1"/>
  <c r="K185" i="1"/>
  <c r="L185" i="1"/>
  <c r="M185" i="1"/>
  <c r="N185" i="1"/>
  <c r="O185" i="1"/>
  <c r="P185" i="1"/>
  <c r="K218" i="1"/>
  <c r="L218" i="1"/>
  <c r="M218" i="1"/>
  <c r="N218" i="1"/>
  <c r="O218" i="1"/>
  <c r="P218" i="1"/>
  <c r="K219" i="1"/>
  <c r="L219" i="1"/>
  <c r="M219" i="1"/>
  <c r="N219" i="1"/>
  <c r="O219" i="1"/>
  <c r="P219" i="1"/>
  <c r="K220" i="1"/>
  <c r="L220" i="1"/>
  <c r="M220" i="1"/>
  <c r="N220" i="1"/>
  <c r="O220" i="1"/>
  <c r="P220" i="1"/>
  <c r="S220" i="1"/>
  <c r="K221" i="1"/>
  <c r="L221" i="1"/>
  <c r="M221" i="1"/>
  <c r="N221" i="1"/>
  <c r="O221" i="1"/>
  <c r="P221" i="1"/>
  <c r="K222" i="1"/>
  <c r="L222" i="1"/>
  <c r="M222" i="1"/>
  <c r="N222" i="1"/>
  <c r="O222" i="1"/>
  <c r="P222" i="1"/>
  <c r="K223" i="1"/>
  <c r="L223" i="1"/>
  <c r="M223" i="1"/>
  <c r="N223" i="1"/>
  <c r="O223" i="1"/>
  <c r="P223" i="1"/>
  <c r="K224" i="1"/>
  <c r="L224" i="1"/>
  <c r="M224" i="1"/>
  <c r="N224" i="1"/>
  <c r="O224" i="1"/>
  <c r="P224" i="1"/>
  <c r="S224" i="1"/>
  <c r="K225" i="1"/>
  <c r="L225" i="1"/>
  <c r="M225" i="1"/>
  <c r="N225" i="1"/>
  <c r="O225" i="1"/>
  <c r="P225" i="1"/>
  <c r="K226" i="1"/>
  <c r="L226" i="1"/>
  <c r="M226" i="1"/>
  <c r="N226" i="1"/>
  <c r="O226" i="1"/>
  <c r="P226" i="1"/>
  <c r="K227" i="1"/>
  <c r="L227" i="1"/>
  <c r="M227" i="1"/>
  <c r="N227" i="1"/>
  <c r="O227" i="1"/>
  <c r="P227" i="1"/>
  <c r="K228" i="1"/>
  <c r="L228" i="1"/>
  <c r="M228" i="1"/>
  <c r="N228" i="1"/>
  <c r="O228" i="1"/>
  <c r="P228" i="1"/>
  <c r="S228" i="1"/>
  <c r="K229" i="1"/>
  <c r="L229" i="1"/>
  <c r="M229" i="1"/>
  <c r="N229" i="1"/>
  <c r="O229" i="1"/>
  <c r="P229" i="1"/>
  <c r="K230" i="1"/>
  <c r="L230" i="1"/>
  <c r="M230" i="1"/>
  <c r="N230" i="1"/>
  <c r="O230" i="1"/>
  <c r="P230" i="1"/>
  <c r="K231" i="1"/>
  <c r="L231" i="1"/>
  <c r="M231" i="1"/>
  <c r="N231" i="1"/>
  <c r="O231" i="1"/>
  <c r="P231" i="1"/>
  <c r="K232" i="1"/>
  <c r="L232" i="1"/>
  <c r="M232" i="1"/>
  <c r="N232" i="1"/>
  <c r="O232" i="1"/>
  <c r="P232" i="1"/>
  <c r="S232" i="1"/>
  <c r="K233" i="1"/>
  <c r="L233" i="1"/>
  <c r="M233" i="1"/>
  <c r="N233" i="1"/>
  <c r="O233" i="1"/>
  <c r="P233" i="1"/>
  <c r="K234" i="1"/>
  <c r="L234" i="1"/>
  <c r="M234" i="1"/>
  <c r="N234" i="1"/>
  <c r="O234" i="1"/>
  <c r="P234" i="1"/>
  <c r="K235" i="1"/>
  <c r="L235" i="1"/>
  <c r="M235" i="1"/>
  <c r="N235" i="1"/>
  <c r="O235" i="1"/>
  <c r="P235" i="1"/>
  <c r="K236" i="1"/>
  <c r="L236" i="1"/>
  <c r="M236" i="1"/>
  <c r="N236" i="1"/>
  <c r="O236" i="1"/>
  <c r="P236" i="1"/>
  <c r="S236" i="1"/>
  <c r="K283" i="1"/>
  <c r="L283" i="1"/>
  <c r="M283" i="1"/>
  <c r="N283" i="1"/>
  <c r="O283" i="1"/>
  <c r="P283" i="1"/>
  <c r="K284" i="1"/>
  <c r="L284" i="1"/>
  <c r="M284" i="1"/>
  <c r="N284" i="1"/>
  <c r="O284" i="1"/>
  <c r="P284" i="1"/>
  <c r="K285" i="1"/>
  <c r="L285" i="1"/>
  <c r="M285" i="1"/>
  <c r="N285" i="1"/>
  <c r="O285" i="1"/>
  <c r="P285" i="1"/>
  <c r="K286" i="1"/>
  <c r="L286" i="1"/>
  <c r="M286" i="1"/>
  <c r="N286" i="1"/>
  <c r="O286" i="1"/>
  <c r="P286" i="1"/>
  <c r="S286" i="1"/>
  <c r="K287" i="1"/>
  <c r="L287" i="1"/>
  <c r="M287" i="1"/>
  <c r="N287" i="1"/>
  <c r="O287" i="1"/>
  <c r="P287" i="1"/>
  <c r="K288" i="1"/>
  <c r="L288" i="1"/>
  <c r="M288" i="1"/>
  <c r="N288" i="1"/>
  <c r="O288" i="1"/>
  <c r="P288" i="1"/>
  <c r="K289" i="1"/>
  <c r="L289" i="1"/>
  <c r="M289" i="1"/>
  <c r="N289" i="1"/>
  <c r="O289" i="1"/>
  <c r="P289" i="1"/>
  <c r="K290" i="1"/>
  <c r="L290" i="1"/>
  <c r="M290" i="1"/>
  <c r="N290" i="1"/>
  <c r="O290" i="1"/>
  <c r="P290" i="1"/>
  <c r="S290" i="1"/>
  <c r="K291" i="1"/>
  <c r="L291" i="1"/>
  <c r="M291" i="1"/>
  <c r="N291" i="1"/>
  <c r="O291" i="1"/>
  <c r="P291" i="1"/>
  <c r="K292" i="1"/>
  <c r="L292" i="1"/>
  <c r="M292" i="1"/>
  <c r="N292" i="1"/>
  <c r="O292" i="1"/>
  <c r="P292" i="1"/>
  <c r="K293" i="1"/>
  <c r="L293" i="1"/>
  <c r="M293" i="1"/>
  <c r="N293" i="1"/>
  <c r="O293" i="1"/>
  <c r="P293" i="1"/>
  <c r="K294" i="1"/>
  <c r="L294" i="1"/>
  <c r="M294" i="1"/>
  <c r="N294" i="1"/>
  <c r="O294" i="1"/>
  <c r="P294" i="1"/>
  <c r="S294" i="1"/>
  <c r="K295" i="1"/>
  <c r="L295" i="1"/>
  <c r="M295" i="1"/>
  <c r="N295" i="1"/>
  <c r="O295" i="1"/>
  <c r="P295" i="1"/>
  <c r="K296" i="1"/>
  <c r="L296" i="1"/>
  <c r="M296" i="1"/>
  <c r="N296" i="1"/>
  <c r="O296" i="1"/>
  <c r="P296" i="1"/>
  <c r="K297" i="1"/>
  <c r="L297" i="1"/>
  <c r="M297" i="1"/>
  <c r="N297" i="1"/>
  <c r="O297" i="1"/>
  <c r="P297" i="1"/>
  <c r="K298" i="1"/>
  <c r="L298" i="1"/>
  <c r="M298" i="1"/>
  <c r="N298" i="1"/>
  <c r="O298" i="1"/>
  <c r="P298" i="1"/>
  <c r="S298" i="1"/>
  <c r="K299" i="1"/>
  <c r="L299" i="1"/>
  <c r="M299" i="1"/>
  <c r="N299" i="1"/>
  <c r="O299" i="1"/>
  <c r="P299" i="1"/>
  <c r="K325" i="1"/>
  <c r="L325" i="1"/>
  <c r="M325" i="1"/>
  <c r="N325" i="1"/>
  <c r="O325" i="1"/>
  <c r="P325" i="1"/>
  <c r="K326" i="1"/>
  <c r="L326" i="1"/>
  <c r="M326" i="1"/>
  <c r="N326" i="1"/>
  <c r="O326" i="1"/>
  <c r="P326" i="1"/>
  <c r="K327" i="1"/>
  <c r="L327" i="1"/>
  <c r="M327" i="1"/>
  <c r="N327" i="1"/>
  <c r="O327" i="1"/>
  <c r="P327" i="1"/>
  <c r="S327" i="1"/>
  <c r="K328" i="1"/>
  <c r="L328" i="1"/>
  <c r="M328" i="1"/>
  <c r="N328" i="1"/>
  <c r="O328" i="1"/>
  <c r="P328" i="1"/>
  <c r="K329" i="1"/>
  <c r="L329" i="1"/>
  <c r="M329" i="1"/>
  <c r="N329" i="1"/>
  <c r="O329" i="1"/>
  <c r="P329" i="1"/>
  <c r="K330" i="1"/>
  <c r="L330" i="1"/>
  <c r="M330" i="1"/>
  <c r="N330" i="1"/>
  <c r="O330" i="1"/>
  <c r="P330" i="1"/>
  <c r="K331" i="1"/>
  <c r="L331" i="1"/>
  <c r="M331" i="1"/>
  <c r="N331" i="1"/>
  <c r="O331" i="1"/>
  <c r="P331" i="1"/>
  <c r="K332" i="1"/>
  <c r="L332" i="1"/>
  <c r="M332" i="1"/>
  <c r="N332" i="1"/>
  <c r="O332" i="1"/>
  <c r="P332" i="1"/>
  <c r="K333" i="1"/>
  <c r="L333" i="1"/>
  <c r="M333" i="1"/>
  <c r="N333" i="1"/>
  <c r="O333" i="1"/>
  <c r="P333" i="1"/>
  <c r="K334" i="1"/>
  <c r="L334" i="1"/>
  <c r="M334" i="1"/>
  <c r="N334" i="1"/>
  <c r="O334" i="1"/>
  <c r="P334" i="1"/>
  <c r="K335" i="1"/>
  <c r="L335" i="1"/>
  <c r="M335" i="1"/>
  <c r="N335" i="1"/>
  <c r="O335" i="1"/>
  <c r="P335" i="1"/>
  <c r="S335" i="1"/>
  <c r="K336" i="1"/>
  <c r="L336" i="1"/>
  <c r="M336" i="1"/>
  <c r="N336" i="1"/>
  <c r="O336" i="1"/>
  <c r="P336" i="1"/>
  <c r="K337" i="1"/>
  <c r="L337" i="1"/>
  <c r="M337" i="1"/>
  <c r="N337" i="1"/>
  <c r="O337" i="1"/>
  <c r="P337" i="1"/>
  <c r="K338" i="1"/>
  <c r="L338" i="1"/>
  <c r="M338" i="1"/>
  <c r="N338" i="1"/>
  <c r="O338" i="1"/>
  <c r="P338" i="1"/>
  <c r="K339" i="1"/>
  <c r="L339" i="1"/>
  <c r="M339" i="1"/>
  <c r="N339" i="1"/>
  <c r="O339" i="1"/>
  <c r="P339" i="1"/>
  <c r="S339" i="1"/>
  <c r="K340" i="1"/>
  <c r="L340" i="1"/>
  <c r="M340" i="1"/>
  <c r="N340" i="1"/>
  <c r="O340" i="1"/>
  <c r="P340" i="1"/>
  <c r="K341" i="1"/>
  <c r="L341" i="1"/>
  <c r="M341" i="1"/>
  <c r="N341" i="1"/>
  <c r="O341" i="1"/>
  <c r="P341" i="1"/>
  <c r="K470" i="1"/>
  <c r="L470" i="1"/>
  <c r="M470" i="1"/>
  <c r="N470" i="1"/>
  <c r="O470" i="1"/>
  <c r="P470" i="1"/>
  <c r="K474" i="1"/>
  <c r="L474" i="1"/>
  <c r="M474" i="1"/>
  <c r="N474" i="1"/>
  <c r="O474" i="1"/>
  <c r="P474" i="1"/>
  <c r="S474" i="1"/>
  <c r="K507" i="1"/>
  <c r="L507" i="1"/>
  <c r="M507" i="1"/>
  <c r="N507" i="1"/>
  <c r="O507" i="1"/>
  <c r="P507" i="1"/>
  <c r="K7" i="1"/>
  <c r="L7" i="1"/>
  <c r="M7" i="1"/>
  <c r="N7" i="1"/>
  <c r="O7" i="1"/>
  <c r="P7" i="1"/>
  <c r="K9" i="1"/>
  <c r="L9" i="1"/>
  <c r="M9" i="1"/>
  <c r="N9" i="1"/>
  <c r="O9" i="1"/>
  <c r="P9" i="1"/>
  <c r="K52" i="1"/>
  <c r="L52" i="1"/>
  <c r="M52" i="1"/>
  <c r="N52" i="1"/>
  <c r="O52" i="1"/>
  <c r="P52" i="1"/>
  <c r="K53" i="1"/>
  <c r="L53" i="1"/>
  <c r="M53" i="1"/>
  <c r="N53" i="1"/>
  <c r="O53" i="1"/>
  <c r="P53" i="1"/>
  <c r="K54" i="1"/>
  <c r="L54" i="1"/>
  <c r="M54" i="1"/>
  <c r="N54" i="1"/>
  <c r="O54" i="1"/>
  <c r="P54" i="1"/>
  <c r="S54" i="1"/>
  <c r="K55" i="1"/>
  <c r="L55" i="1"/>
  <c r="M55" i="1"/>
  <c r="N55" i="1"/>
  <c r="O55" i="1"/>
  <c r="P55" i="1"/>
  <c r="K56" i="1"/>
  <c r="L56" i="1"/>
  <c r="M56" i="1"/>
  <c r="N56" i="1"/>
  <c r="O56" i="1"/>
  <c r="P56" i="1"/>
  <c r="K57" i="1"/>
  <c r="L57" i="1"/>
  <c r="M57" i="1"/>
  <c r="N57" i="1"/>
  <c r="O57" i="1"/>
  <c r="P57" i="1"/>
  <c r="K58" i="1"/>
  <c r="L58" i="1"/>
  <c r="M58" i="1"/>
  <c r="N58" i="1"/>
  <c r="O58" i="1"/>
  <c r="P58" i="1"/>
  <c r="S58" i="1"/>
  <c r="K85" i="1"/>
  <c r="L85" i="1"/>
  <c r="M85" i="1"/>
  <c r="N85" i="1"/>
  <c r="O85" i="1"/>
  <c r="P85" i="1"/>
  <c r="K97" i="1"/>
  <c r="L97" i="1"/>
  <c r="M97" i="1"/>
  <c r="N97" i="1"/>
  <c r="O97" i="1"/>
  <c r="P97" i="1"/>
  <c r="K86" i="1"/>
  <c r="L86" i="1"/>
  <c r="M86" i="1"/>
  <c r="N86" i="1"/>
  <c r="O86" i="1"/>
  <c r="P86" i="1"/>
  <c r="K87" i="1"/>
  <c r="L87" i="1"/>
  <c r="M87" i="1"/>
  <c r="N87" i="1"/>
  <c r="O87" i="1"/>
  <c r="P87" i="1"/>
  <c r="S87" i="1"/>
  <c r="K88" i="1"/>
  <c r="L88" i="1"/>
  <c r="M88" i="1"/>
  <c r="N88" i="1"/>
  <c r="O88" i="1"/>
  <c r="P88" i="1"/>
  <c r="K89" i="1"/>
  <c r="L89" i="1"/>
  <c r="M89" i="1"/>
  <c r="N89" i="1"/>
  <c r="O89" i="1"/>
  <c r="P89" i="1"/>
  <c r="K90" i="1"/>
  <c r="L90" i="1"/>
  <c r="M90" i="1"/>
  <c r="N90" i="1"/>
  <c r="O90" i="1"/>
  <c r="P90" i="1"/>
  <c r="K91" i="1"/>
  <c r="L91" i="1"/>
  <c r="M91" i="1"/>
  <c r="N91" i="1"/>
  <c r="O91" i="1"/>
  <c r="P91" i="1"/>
  <c r="S91" i="1"/>
  <c r="K92" i="1"/>
  <c r="L92" i="1"/>
  <c r="M92" i="1"/>
  <c r="N92" i="1"/>
  <c r="O92" i="1"/>
  <c r="P92" i="1"/>
  <c r="K93" i="1"/>
  <c r="L93" i="1"/>
  <c r="M93" i="1"/>
  <c r="N93" i="1"/>
  <c r="O93" i="1"/>
  <c r="P93" i="1"/>
  <c r="K94" i="1"/>
  <c r="L94" i="1"/>
  <c r="M94" i="1"/>
  <c r="N94" i="1"/>
  <c r="O94" i="1"/>
  <c r="P94" i="1"/>
  <c r="K95" i="1"/>
  <c r="L95" i="1"/>
  <c r="M95" i="1"/>
  <c r="N95" i="1"/>
  <c r="O95" i="1"/>
  <c r="P95" i="1"/>
  <c r="S95" i="1"/>
  <c r="K96" i="1"/>
  <c r="L96" i="1"/>
  <c r="M96" i="1"/>
  <c r="N96" i="1"/>
  <c r="O96" i="1"/>
  <c r="P96" i="1"/>
  <c r="K98" i="1"/>
  <c r="L98" i="1"/>
  <c r="M98" i="1"/>
  <c r="N98" i="1"/>
  <c r="O98" i="1"/>
  <c r="P98" i="1"/>
  <c r="K153" i="1"/>
  <c r="L153" i="1"/>
  <c r="M153" i="1"/>
  <c r="N153" i="1"/>
  <c r="O153" i="1"/>
  <c r="P153" i="1"/>
  <c r="K162" i="1"/>
  <c r="L162" i="1"/>
  <c r="M162" i="1"/>
  <c r="N162" i="1"/>
  <c r="O162" i="1"/>
  <c r="P162" i="1"/>
  <c r="S162" i="1"/>
  <c r="K144" i="1"/>
  <c r="L144" i="1"/>
  <c r="M144" i="1"/>
  <c r="N144" i="1"/>
  <c r="O144" i="1"/>
  <c r="P144" i="1"/>
  <c r="K145" i="1"/>
  <c r="L145" i="1"/>
  <c r="M145" i="1"/>
  <c r="N145" i="1"/>
  <c r="O145" i="1"/>
  <c r="P145" i="1"/>
  <c r="K146" i="1"/>
  <c r="L146" i="1"/>
  <c r="M146" i="1"/>
  <c r="N146" i="1"/>
  <c r="O146" i="1"/>
  <c r="P146" i="1"/>
  <c r="K147" i="1"/>
  <c r="L147" i="1"/>
  <c r="M147" i="1"/>
  <c r="N147" i="1"/>
  <c r="O147" i="1"/>
  <c r="P147" i="1"/>
  <c r="S147" i="1"/>
  <c r="K148" i="1"/>
  <c r="L148" i="1"/>
  <c r="M148" i="1"/>
  <c r="N148" i="1"/>
  <c r="O148" i="1"/>
  <c r="P148" i="1"/>
  <c r="K149" i="1"/>
  <c r="L149" i="1"/>
  <c r="M149" i="1"/>
  <c r="N149" i="1"/>
  <c r="O149" i="1"/>
  <c r="P149" i="1"/>
  <c r="K150" i="1"/>
  <c r="L150" i="1"/>
  <c r="M150" i="1"/>
  <c r="N150" i="1"/>
  <c r="O150" i="1"/>
  <c r="P150" i="1"/>
  <c r="K151" i="1"/>
  <c r="L151" i="1"/>
  <c r="M151" i="1"/>
  <c r="N151" i="1"/>
  <c r="O151" i="1"/>
  <c r="P151" i="1"/>
  <c r="S151" i="1"/>
  <c r="K152" i="1"/>
  <c r="L152" i="1"/>
  <c r="M152" i="1"/>
  <c r="N152" i="1"/>
  <c r="O152" i="1"/>
  <c r="P152" i="1"/>
  <c r="K154" i="1"/>
  <c r="L154" i="1"/>
  <c r="M154" i="1"/>
  <c r="N154" i="1"/>
  <c r="O154" i="1"/>
  <c r="P154" i="1"/>
  <c r="K155" i="1"/>
  <c r="L155" i="1"/>
  <c r="M155" i="1"/>
  <c r="N155" i="1"/>
  <c r="O155" i="1"/>
  <c r="P155" i="1"/>
  <c r="K156" i="1"/>
  <c r="L156" i="1"/>
  <c r="M156" i="1"/>
  <c r="N156" i="1"/>
  <c r="O156" i="1"/>
  <c r="P156" i="1"/>
  <c r="K157" i="1"/>
  <c r="L157" i="1"/>
  <c r="M157" i="1"/>
  <c r="N157" i="1"/>
  <c r="O157" i="1"/>
  <c r="P157" i="1"/>
  <c r="K158" i="1"/>
  <c r="L158" i="1"/>
  <c r="M158" i="1"/>
  <c r="N158" i="1"/>
  <c r="O158" i="1"/>
  <c r="P158" i="1"/>
  <c r="S158" i="1"/>
  <c r="K159" i="1"/>
  <c r="L159" i="1"/>
  <c r="M159" i="1"/>
  <c r="N159" i="1"/>
  <c r="O159" i="1"/>
  <c r="P159" i="1"/>
  <c r="K160" i="1"/>
  <c r="L160" i="1"/>
  <c r="M160" i="1"/>
  <c r="N160" i="1"/>
  <c r="O160" i="1"/>
  <c r="P160" i="1"/>
  <c r="K161" i="1"/>
  <c r="L161" i="1"/>
  <c r="M161" i="1"/>
  <c r="N161" i="1"/>
  <c r="O161" i="1"/>
  <c r="P161" i="1"/>
  <c r="K163" i="1"/>
  <c r="L163" i="1"/>
  <c r="M163" i="1"/>
  <c r="N163" i="1"/>
  <c r="O163" i="1"/>
  <c r="P163" i="1"/>
  <c r="S163" i="1"/>
  <c r="K164" i="1"/>
  <c r="L164" i="1"/>
  <c r="M164" i="1"/>
  <c r="N164" i="1"/>
  <c r="O164" i="1"/>
  <c r="P164" i="1"/>
  <c r="K186" i="1"/>
  <c r="L186" i="1"/>
  <c r="M186" i="1"/>
  <c r="N186" i="1"/>
  <c r="O186" i="1"/>
  <c r="P186" i="1"/>
  <c r="K187" i="1"/>
  <c r="L187" i="1"/>
  <c r="M187" i="1"/>
  <c r="N187" i="1"/>
  <c r="O187" i="1"/>
  <c r="P187" i="1"/>
  <c r="K188" i="1"/>
  <c r="L188" i="1"/>
  <c r="M188" i="1"/>
  <c r="N188" i="1"/>
  <c r="O188" i="1"/>
  <c r="P188" i="1"/>
  <c r="S188" i="1"/>
  <c r="K189" i="1"/>
  <c r="L189" i="1"/>
  <c r="M189" i="1"/>
  <c r="N189" i="1"/>
  <c r="O189" i="1"/>
  <c r="P189" i="1"/>
  <c r="K190" i="1"/>
  <c r="L190" i="1"/>
  <c r="M190" i="1"/>
  <c r="N190" i="1"/>
  <c r="O190" i="1"/>
  <c r="P190" i="1"/>
  <c r="K191" i="1"/>
  <c r="L191" i="1"/>
  <c r="M191" i="1"/>
  <c r="N191" i="1"/>
  <c r="O191" i="1"/>
  <c r="P191" i="1"/>
  <c r="K192" i="1"/>
  <c r="L192" i="1"/>
  <c r="M192" i="1"/>
  <c r="N192" i="1"/>
  <c r="O192" i="1"/>
  <c r="P192" i="1"/>
  <c r="K193" i="1"/>
  <c r="L193" i="1"/>
  <c r="M193" i="1"/>
  <c r="N193" i="1"/>
  <c r="O193" i="1"/>
  <c r="P193" i="1"/>
  <c r="S193" i="1"/>
  <c r="K194" i="1"/>
  <c r="L194" i="1"/>
  <c r="M194" i="1"/>
  <c r="N194" i="1"/>
  <c r="O194" i="1"/>
  <c r="P194" i="1"/>
  <c r="K195" i="1"/>
  <c r="L195" i="1"/>
  <c r="M195" i="1"/>
  <c r="N195" i="1"/>
  <c r="O195" i="1"/>
  <c r="P195" i="1"/>
  <c r="K196" i="1"/>
  <c r="L196" i="1"/>
  <c r="M196" i="1"/>
  <c r="N196" i="1"/>
  <c r="O196" i="1"/>
  <c r="P196" i="1"/>
  <c r="K197" i="1"/>
  <c r="L197" i="1"/>
  <c r="M197" i="1"/>
  <c r="N197" i="1"/>
  <c r="O197" i="1"/>
  <c r="P197" i="1"/>
  <c r="S197" i="1"/>
  <c r="K198" i="1"/>
  <c r="L198" i="1"/>
  <c r="M198" i="1"/>
  <c r="N198" i="1"/>
  <c r="O198" i="1"/>
  <c r="P198" i="1"/>
  <c r="K199" i="1"/>
  <c r="L199" i="1"/>
  <c r="M199" i="1"/>
  <c r="N199" i="1"/>
  <c r="O199" i="1"/>
  <c r="P199" i="1"/>
  <c r="K200" i="1"/>
  <c r="L200" i="1"/>
  <c r="M200" i="1"/>
  <c r="N200" i="1"/>
  <c r="O200" i="1"/>
  <c r="P200" i="1"/>
  <c r="K201" i="1"/>
  <c r="L201" i="1"/>
  <c r="M201" i="1"/>
  <c r="N201" i="1"/>
  <c r="O201" i="1"/>
  <c r="P201" i="1"/>
  <c r="S201" i="1"/>
  <c r="K202" i="1"/>
  <c r="L202" i="1"/>
  <c r="M202" i="1"/>
  <c r="N202" i="1"/>
  <c r="O202" i="1"/>
  <c r="P202" i="1"/>
  <c r="K203" i="1"/>
  <c r="L203" i="1"/>
  <c r="M203" i="1"/>
  <c r="N203" i="1"/>
  <c r="O203" i="1"/>
  <c r="P203" i="1"/>
  <c r="K204" i="1"/>
  <c r="L204" i="1"/>
  <c r="M204" i="1"/>
  <c r="N204" i="1"/>
  <c r="O204" i="1"/>
  <c r="P204" i="1"/>
  <c r="K237" i="1"/>
  <c r="L237" i="1"/>
  <c r="M237" i="1"/>
  <c r="N237" i="1"/>
  <c r="O237" i="1"/>
  <c r="P237" i="1"/>
  <c r="S237" i="1"/>
  <c r="K238" i="1"/>
  <c r="L238" i="1"/>
  <c r="M238" i="1"/>
  <c r="N238" i="1"/>
  <c r="O238" i="1"/>
  <c r="P238" i="1"/>
  <c r="K239" i="1"/>
  <c r="L239" i="1"/>
  <c r="M239" i="1"/>
  <c r="N239" i="1"/>
  <c r="O239" i="1"/>
  <c r="P239" i="1"/>
  <c r="K240" i="1"/>
  <c r="L240" i="1"/>
  <c r="M240" i="1"/>
  <c r="N240" i="1"/>
  <c r="O240" i="1"/>
  <c r="P240" i="1"/>
  <c r="K241" i="1"/>
  <c r="L241" i="1"/>
  <c r="M241" i="1"/>
  <c r="N241" i="1"/>
  <c r="O241" i="1"/>
  <c r="P241" i="1"/>
  <c r="S241" i="1"/>
  <c r="K242" i="1"/>
  <c r="L242" i="1"/>
  <c r="M242" i="1"/>
  <c r="N242" i="1"/>
  <c r="O242" i="1"/>
  <c r="P242" i="1"/>
  <c r="K243" i="1"/>
  <c r="L243" i="1"/>
  <c r="M243" i="1"/>
  <c r="N243" i="1"/>
  <c r="O243" i="1"/>
  <c r="P243" i="1"/>
  <c r="K244" i="1"/>
  <c r="L244" i="1"/>
  <c r="M244" i="1"/>
  <c r="N244" i="1"/>
  <c r="O244" i="1"/>
  <c r="P244" i="1"/>
  <c r="K245" i="1"/>
  <c r="L245" i="1"/>
  <c r="M245" i="1"/>
  <c r="N245" i="1"/>
  <c r="O245" i="1"/>
  <c r="P245" i="1"/>
  <c r="K246" i="1"/>
  <c r="L246" i="1"/>
  <c r="M246" i="1"/>
  <c r="N246" i="1"/>
  <c r="O246" i="1"/>
  <c r="P246" i="1"/>
  <c r="S246" i="1"/>
  <c r="K247" i="1"/>
  <c r="L247" i="1"/>
  <c r="M247" i="1"/>
  <c r="N247" i="1"/>
  <c r="O247" i="1"/>
  <c r="P247" i="1"/>
  <c r="K248" i="1"/>
  <c r="L248" i="1"/>
  <c r="M248" i="1"/>
  <c r="N248" i="1"/>
  <c r="O248" i="1"/>
  <c r="P248" i="1"/>
  <c r="K249" i="1"/>
  <c r="L249" i="1"/>
  <c r="M249" i="1"/>
  <c r="N249" i="1"/>
  <c r="O249" i="1"/>
  <c r="P249" i="1"/>
  <c r="K250" i="1"/>
  <c r="L250" i="1"/>
  <c r="M250" i="1"/>
  <c r="N250" i="1"/>
  <c r="O250" i="1"/>
  <c r="P250" i="1"/>
  <c r="K251" i="1"/>
  <c r="L251" i="1"/>
  <c r="M251" i="1"/>
  <c r="N251" i="1"/>
  <c r="O251" i="1"/>
  <c r="P251" i="1"/>
  <c r="S251" i="1"/>
  <c r="K252" i="1"/>
  <c r="L252" i="1"/>
  <c r="M252" i="1"/>
  <c r="N252" i="1"/>
  <c r="O252" i="1"/>
  <c r="P252" i="1"/>
  <c r="K253" i="1"/>
  <c r="L253" i="1"/>
  <c r="M253" i="1"/>
  <c r="N253" i="1"/>
  <c r="O253" i="1"/>
  <c r="P253" i="1"/>
  <c r="K254" i="1"/>
  <c r="L254" i="1"/>
  <c r="M254" i="1"/>
  <c r="N254" i="1"/>
  <c r="O254" i="1"/>
  <c r="P254" i="1"/>
  <c r="K255" i="1"/>
  <c r="L255" i="1"/>
  <c r="M255" i="1"/>
  <c r="N255" i="1"/>
  <c r="O255" i="1"/>
  <c r="P255" i="1"/>
  <c r="S255" i="1"/>
  <c r="K300" i="1"/>
  <c r="L300" i="1"/>
  <c r="M300" i="1"/>
  <c r="N300" i="1"/>
  <c r="O300" i="1"/>
  <c r="P300" i="1"/>
  <c r="K301" i="1"/>
  <c r="L301" i="1"/>
  <c r="M301" i="1"/>
  <c r="N301" i="1"/>
  <c r="O301" i="1"/>
  <c r="P301" i="1"/>
  <c r="K302" i="1"/>
  <c r="L302" i="1"/>
  <c r="M302" i="1"/>
  <c r="N302" i="1"/>
  <c r="O302" i="1"/>
  <c r="P302" i="1"/>
  <c r="K303" i="1"/>
  <c r="L303" i="1"/>
  <c r="M303" i="1"/>
  <c r="N303" i="1"/>
  <c r="O303" i="1"/>
  <c r="P303" i="1"/>
  <c r="S303" i="1"/>
  <c r="K304" i="1"/>
  <c r="L304" i="1"/>
  <c r="M304" i="1"/>
  <c r="N304" i="1"/>
  <c r="O304" i="1"/>
  <c r="P304" i="1"/>
  <c r="K305" i="1"/>
  <c r="L305" i="1"/>
  <c r="M305" i="1"/>
  <c r="N305" i="1"/>
  <c r="O305" i="1"/>
  <c r="P305" i="1"/>
  <c r="K342" i="1"/>
  <c r="L342" i="1"/>
  <c r="M342" i="1"/>
  <c r="N342" i="1"/>
  <c r="O342" i="1"/>
  <c r="P342" i="1"/>
  <c r="K343" i="1"/>
  <c r="L343" i="1"/>
  <c r="M343" i="1"/>
  <c r="N343" i="1"/>
  <c r="O343" i="1"/>
  <c r="P343" i="1"/>
  <c r="S343" i="1"/>
  <c r="K344" i="1"/>
  <c r="L344" i="1"/>
  <c r="M344" i="1"/>
  <c r="N344" i="1"/>
  <c r="O344" i="1"/>
  <c r="P344" i="1"/>
  <c r="K345" i="1"/>
  <c r="L345" i="1"/>
  <c r="M345" i="1"/>
  <c r="N345" i="1"/>
  <c r="O345" i="1"/>
  <c r="P345" i="1"/>
  <c r="K346" i="1"/>
  <c r="L346" i="1"/>
  <c r="M346" i="1"/>
  <c r="N346" i="1"/>
  <c r="O346" i="1"/>
  <c r="P346" i="1"/>
  <c r="K347" i="1"/>
  <c r="L347" i="1"/>
  <c r="M347" i="1"/>
  <c r="N347" i="1"/>
  <c r="O347" i="1"/>
  <c r="P347" i="1"/>
  <c r="S347" i="1"/>
  <c r="K348" i="1"/>
  <c r="L348" i="1"/>
  <c r="M348" i="1"/>
  <c r="N348" i="1"/>
  <c r="O348" i="1"/>
  <c r="P348" i="1"/>
  <c r="K349" i="1"/>
  <c r="L349" i="1"/>
  <c r="M349" i="1"/>
  <c r="N349" i="1"/>
  <c r="O349" i="1"/>
  <c r="P349" i="1"/>
  <c r="K350" i="1"/>
  <c r="L350" i="1"/>
  <c r="M350" i="1"/>
  <c r="N350" i="1"/>
  <c r="O350" i="1"/>
  <c r="P350" i="1"/>
  <c r="K351" i="1"/>
  <c r="L351" i="1"/>
  <c r="M351" i="1"/>
  <c r="N351" i="1"/>
  <c r="O351" i="1"/>
  <c r="P351" i="1"/>
  <c r="S351" i="1"/>
  <c r="K352" i="1"/>
  <c r="L352" i="1"/>
  <c r="M352" i="1"/>
  <c r="N352" i="1"/>
  <c r="O352" i="1"/>
  <c r="P352" i="1"/>
  <c r="K353" i="1"/>
  <c r="L353" i="1"/>
  <c r="M353" i="1"/>
  <c r="N353" i="1"/>
  <c r="O353" i="1"/>
  <c r="P353" i="1"/>
  <c r="K354" i="1"/>
  <c r="L354" i="1"/>
  <c r="M354" i="1"/>
  <c r="N354" i="1"/>
  <c r="O354" i="1"/>
  <c r="P354" i="1"/>
  <c r="K355" i="1"/>
  <c r="L355" i="1"/>
  <c r="M355" i="1"/>
  <c r="N355" i="1"/>
  <c r="O355" i="1"/>
  <c r="P355" i="1"/>
  <c r="S355" i="1"/>
  <c r="K356" i="1"/>
  <c r="L356" i="1"/>
  <c r="M356" i="1"/>
  <c r="N356" i="1"/>
  <c r="O356" i="1"/>
  <c r="P356" i="1"/>
  <c r="K357" i="1"/>
  <c r="L357" i="1"/>
  <c r="M357" i="1"/>
  <c r="N357" i="1"/>
  <c r="O357" i="1"/>
  <c r="P357" i="1"/>
  <c r="K358" i="1"/>
  <c r="L358" i="1"/>
  <c r="M358" i="1"/>
  <c r="N358" i="1"/>
  <c r="O358" i="1"/>
  <c r="P358" i="1"/>
  <c r="K359" i="1"/>
  <c r="L359" i="1"/>
  <c r="M359" i="1"/>
  <c r="N359" i="1"/>
  <c r="O359" i="1"/>
  <c r="P359" i="1"/>
  <c r="S359" i="1"/>
  <c r="K471" i="1"/>
  <c r="L471" i="1"/>
  <c r="M471" i="1"/>
  <c r="N471" i="1"/>
  <c r="O471" i="1"/>
  <c r="P471" i="1"/>
  <c r="K475" i="1"/>
  <c r="L475" i="1"/>
  <c r="M475" i="1"/>
  <c r="N475" i="1"/>
  <c r="O475" i="1"/>
  <c r="P475" i="1"/>
  <c r="K476" i="1"/>
  <c r="L476" i="1"/>
  <c r="M476" i="1"/>
  <c r="N476" i="1"/>
  <c r="O476" i="1"/>
  <c r="P476" i="1"/>
  <c r="K477" i="1"/>
  <c r="L477" i="1"/>
  <c r="M477" i="1"/>
  <c r="N477" i="1"/>
  <c r="O477" i="1"/>
  <c r="P477" i="1"/>
  <c r="K508" i="1"/>
  <c r="L508" i="1"/>
  <c r="M508" i="1"/>
  <c r="N508" i="1"/>
  <c r="O508" i="1"/>
  <c r="P508" i="1"/>
  <c r="K559" i="1"/>
  <c r="L559" i="1"/>
  <c r="M559" i="1"/>
  <c r="N559" i="1"/>
  <c r="O559" i="1"/>
  <c r="P559" i="1"/>
  <c r="K360" i="1"/>
  <c r="L360" i="1"/>
  <c r="M360" i="1"/>
  <c r="N360" i="1"/>
  <c r="O360" i="1"/>
  <c r="P360" i="1"/>
  <c r="K361" i="1"/>
  <c r="L361" i="1"/>
  <c r="M361" i="1"/>
  <c r="N361" i="1"/>
  <c r="O361" i="1"/>
  <c r="P361" i="1"/>
  <c r="K362" i="1"/>
  <c r="L362" i="1"/>
  <c r="M362" i="1"/>
  <c r="N362" i="1"/>
  <c r="O362" i="1"/>
  <c r="P362" i="1"/>
  <c r="K363" i="1"/>
  <c r="L363" i="1"/>
  <c r="M363" i="1"/>
  <c r="N363" i="1"/>
  <c r="O363" i="1"/>
  <c r="P363" i="1"/>
  <c r="S363" i="1"/>
  <c r="K364" i="1"/>
  <c r="L364" i="1"/>
  <c r="M364" i="1"/>
  <c r="N364" i="1"/>
  <c r="O364" i="1"/>
  <c r="P364" i="1"/>
  <c r="K365" i="1"/>
  <c r="L365" i="1"/>
  <c r="M365" i="1"/>
  <c r="N365" i="1"/>
  <c r="O365" i="1"/>
  <c r="P365" i="1"/>
  <c r="K366" i="1"/>
  <c r="L366" i="1"/>
  <c r="M366" i="1"/>
  <c r="N366" i="1"/>
  <c r="O366" i="1"/>
  <c r="P366" i="1"/>
  <c r="K367" i="1"/>
  <c r="L367" i="1"/>
  <c r="M367" i="1"/>
  <c r="N367" i="1"/>
  <c r="O367" i="1"/>
  <c r="P367" i="1"/>
  <c r="K481" i="1"/>
  <c r="L481" i="1"/>
  <c r="M481" i="1"/>
  <c r="N481" i="1"/>
  <c r="O481" i="1"/>
  <c r="P481" i="1"/>
  <c r="S481" i="1"/>
  <c r="K482" i="1"/>
  <c r="L482" i="1"/>
  <c r="M482" i="1"/>
  <c r="N482" i="1"/>
  <c r="O482" i="1"/>
  <c r="P482" i="1"/>
  <c r="K483" i="1"/>
  <c r="L483" i="1"/>
  <c r="M483" i="1"/>
  <c r="N483" i="1"/>
  <c r="O483" i="1"/>
  <c r="P483" i="1"/>
  <c r="K484" i="1"/>
  <c r="L484" i="1"/>
  <c r="M484" i="1"/>
  <c r="N484" i="1"/>
  <c r="O484" i="1"/>
  <c r="P484" i="1"/>
  <c r="K488" i="1"/>
  <c r="L488" i="1"/>
  <c r="M488" i="1"/>
  <c r="N488" i="1"/>
  <c r="O488" i="1"/>
  <c r="P488" i="1"/>
  <c r="S488" i="1"/>
  <c r="K489" i="1"/>
  <c r="L489" i="1"/>
  <c r="M489" i="1"/>
  <c r="N489" i="1"/>
  <c r="O489" i="1"/>
  <c r="P489" i="1"/>
  <c r="K490" i="1"/>
  <c r="L490" i="1"/>
  <c r="M490" i="1"/>
  <c r="N490" i="1"/>
  <c r="O490" i="1"/>
  <c r="P490" i="1"/>
  <c r="K491" i="1"/>
  <c r="L491" i="1"/>
  <c r="M491" i="1"/>
  <c r="N491" i="1"/>
  <c r="O491" i="1"/>
  <c r="P491" i="1"/>
  <c r="K492" i="1"/>
  <c r="L492" i="1"/>
  <c r="M492" i="1"/>
  <c r="N492" i="1"/>
  <c r="O492" i="1"/>
  <c r="P492" i="1"/>
  <c r="S492" i="1"/>
  <c r="K493" i="1"/>
  <c r="L493" i="1"/>
  <c r="M493" i="1"/>
  <c r="N493" i="1"/>
  <c r="O493" i="1"/>
  <c r="P493" i="1"/>
  <c r="K494" i="1"/>
  <c r="L494" i="1"/>
  <c r="M494" i="1"/>
  <c r="N494" i="1"/>
  <c r="O494" i="1"/>
  <c r="P494" i="1"/>
  <c r="K495" i="1"/>
  <c r="L495" i="1"/>
  <c r="M495" i="1"/>
  <c r="N495" i="1"/>
  <c r="O495" i="1"/>
  <c r="P495" i="1"/>
  <c r="K496" i="1"/>
  <c r="L496" i="1"/>
  <c r="M496" i="1"/>
  <c r="N496" i="1"/>
  <c r="O496" i="1"/>
  <c r="P496" i="1"/>
  <c r="S496" i="1"/>
  <c r="K497" i="1"/>
  <c r="L497" i="1"/>
  <c r="M497" i="1"/>
  <c r="N497" i="1"/>
  <c r="O497" i="1"/>
  <c r="P497" i="1"/>
  <c r="K498" i="1"/>
  <c r="L498" i="1"/>
  <c r="M498" i="1"/>
  <c r="N498" i="1"/>
  <c r="O498" i="1"/>
  <c r="P498" i="1"/>
  <c r="K499" i="1"/>
  <c r="L499" i="1"/>
  <c r="M499" i="1"/>
  <c r="N499" i="1"/>
  <c r="O499" i="1"/>
  <c r="P499" i="1"/>
  <c r="K500" i="1"/>
  <c r="L500" i="1"/>
  <c r="M500" i="1"/>
  <c r="N500" i="1"/>
  <c r="O500" i="1"/>
  <c r="P500" i="1"/>
  <c r="K501" i="1"/>
  <c r="L501" i="1"/>
  <c r="M501" i="1"/>
  <c r="N501" i="1"/>
  <c r="O501" i="1"/>
  <c r="P501" i="1"/>
  <c r="K502" i="1"/>
  <c r="L502" i="1"/>
  <c r="M502" i="1"/>
  <c r="N502" i="1"/>
  <c r="O502" i="1"/>
  <c r="P502" i="1"/>
  <c r="K503" i="1"/>
  <c r="L503" i="1"/>
  <c r="M503" i="1"/>
  <c r="N503" i="1"/>
  <c r="O503" i="1"/>
  <c r="P503" i="1"/>
  <c r="K509" i="1"/>
  <c r="L509" i="1"/>
  <c r="M509" i="1"/>
  <c r="N509" i="1"/>
  <c r="O509" i="1"/>
  <c r="P509" i="1"/>
  <c r="K510" i="1"/>
  <c r="L510" i="1"/>
  <c r="M510" i="1"/>
  <c r="N510" i="1"/>
  <c r="O510" i="1"/>
  <c r="P510" i="1"/>
  <c r="S510" i="1"/>
  <c r="K511" i="1"/>
  <c r="L511" i="1"/>
  <c r="M511" i="1"/>
  <c r="N511" i="1"/>
  <c r="O511" i="1"/>
  <c r="P511" i="1"/>
  <c r="K512" i="1"/>
  <c r="L512" i="1"/>
  <c r="M512" i="1"/>
  <c r="N512" i="1"/>
  <c r="O512" i="1"/>
  <c r="P512" i="1"/>
  <c r="K513" i="1"/>
  <c r="L513" i="1"/>
  <c r="M513" i="1"/>
  <c r="N513" i="1"/>
  <c r="O513" i="1"/>
  <c r="P513" i="1"/>
  <c r="K514" i="1"/>
  <c r="L514" i="1"/>
  <c r="M514" i="1"/>
  <c r="N514" i="1"/>
  <c r="O514" i="1"/>
  <c r="P514" i="1"/>
  <c r="K515" i="1"/>
  <c r="L515" i="1"/>
  <c r="M515" i="1"/>
  <c r="N515" i="1"/>
  <c r="O515" i="1"/>
  <c r="P515" i="1"/>
  <c r="K524" i="1"/>
  <c r="L524" i="1"/>
  <c r="M524" i="1"/>
  <c r="N524" i="1"/>
  <c r="O524" i="1"/>
  <c r="P524" i="1"/>
  <c r="K525" i="1"/>
  <c r="L525" i="1"/>
  <c r="M525" i="1"/>
  <c r="N525" i="1"/>
  <c r="O525" i="1"/>
  <c r="P525" i="1"/>
  <c r="K526" i="1"/>
  <c r="L526" i="1"/>
  <c r="M526" i="1"/>
  <c r="N526" i="1"/>
  <c r="O526" i="1"/>
  <c r="P526" i="1"/>
  <c r="K527" i="1"/>
  <c r="L527" i="1"/>
  <c r="M527" i="1"/>
  <c r="N527" i="1"/>
  <c r="O527" i="1"/>
  <c r="P527" i="1"/>
  <c r="S527" i="1"/>
  <c r="K528" i="1"/>
  <c r="L528" i="1"/>
  <c r="M528" i="1"/>
  <c r="N528" i="1"/>
  <c r="O528" i="1"/>
  <c r="P528" i="1"/>
  <c r="K529" i="1"/>
  <c r="L529" i="1"/>
  <c r="M529" i="1"/>
  <c r="N529" i="1"/>
  <c r="O529" i="1"/>
  <c r="P529" i="1"/>
  <c r="K530" i="1"/>
  <c r="L530" i="1"/>
  <c r="M530" i="1"/>
  <c r="N530" i="1"/>
  <c r="O530" i="1"/>
  <c r="P530" i="1"/>
  <c r="K531" i="1"/>
  <c r="L531" i="1"/>
  <c r="M531" i="1"/>
  <c r="N531" i="1"/>
  <c r="O531" i="1"/>
  <c r="P531" i="1"/>
  <c r="K536" i="1"/>
  <c r="L536" i="1"/>
  <c r="M536" i="1"/>
  <c r="N536" i="1"/>
  <c r="O536" i="1"/>
  <c r="P536" i="1"/>
  <c r="S536" i="1"/>
  <c r="K537" i="1"/>
  <c r="L537" i="1"/>
  <c r="M537" i="1"/>
  <c r="N537" i="1"/>
  <c r="O537" i="1"/>
  <c r="P537" i="1"/>
  <c r="K550" i="1"/>
  <c r="L550" i="1"/>
  <c r="M550" i="1"/>
  <c r="N550" i="1"/>
  <c r="O550" i="1"/>
  <c r="P550" i="1"/>
  <c r="K551" i="1"/>
  <c r="L551" i="1"/>
  <c r="M551" i="1"/>
  <c r="N551" i="1"/>
  <c r="O551" i="1"/>
  <c r="P551" i="1"/>
  <c r="K552" i="1"/>
  <c r="L552" i="1"/>
  <c r="M552" i="1"/>
  <c r="N552" i="1"/>
  <c r="O552" i="1"/>
  <c r="P552" i="1"/>
  <c r="K553" i="1"/>
  <c r="L553" i="1"/>
  <c r="M553" i="1"/>
  <c r="N553" i="1"/>
  <c r="O553" i="1"/>
  <c r="P553" i="1"/>
  <c r="K554" i="1"/>
  <c r="L554" i="1"/>
  <c r="M554" i="1"/>
  <c r="N554" i="1"/>
  <c r="O554" i="1"/>
  <c r="P554" i="1"/>
  <c r="K555" i="1"/>
  <c r="L555" i="1"/>
  <c r="M555" i="1"/>
  <c r="N555" i="1"/>
  <c r="O555" i="1"/>
  <c r="P555" i="1"/>
  <c r="S555" i="1"/>
  <c r="K556" i="1"/>
  <c r="L556" i="1"/>
  <c r="M556" i="1"/>
  <c r="N556" i="1"/>
  <c r="O556" i="1"/>
  <c r="P556" i="1"/>
  <c r="K565" i="1"/>
  <c r="L565" i="1"/>
  <c r="M565" i="1"/>
  <c r="N565" i="1"/>
  <c r="O565" i="1"/>
  <c r="P565" i="1"/>
  <c r="K571" i="1"/>
  <c r="L571" i="1"/>
  <c r="M571" i="1"/>
  <c r="N571" i="1"/>
  <c r="O571" i="1"/>
  <c r="P571" i="1"/>
  <c r="K572" i="1"/>
  <c r="L572" i="1"/>
  <c r="M572" i="1"/>
  <c r="N572" i="1"/>
  <c r="O572" i="1"/>
  <c r="P572" i="1"/>
  <c r="K573" i="1"/>
  <c r="L573" i="1"/>
  <c r="M573" i="1"/>
  <c r="N573" i="1"/>
  <c r="O573" i="1"/>
  <c r="P573" i="1"/>
  <c r="K574" i="1"/>
  <c r="L574" i="1"/>
  <c r="M574" i="1"/>
  <c r="N574" i="1"/>
  <c r="O574" i="1"/>
  <c r="P574" i="1"/>
  <c r="K16" i="1"/>
  <c r="L16" i="1"/>
  <c r="M16" i="1"/>
  <c r="N16" i="1"/>
  <c r="O16" i="1"/>
  <c r="P16" i="1"/>
  <c r="S16" i="1"/>
  <c r="K17" i="1"/>
  <c r="L17" i="1"/>
  <c r="M17" i="1"/>
  <c r="N17" i="1"/>
  <c r="O17" i="1"/>
  <c r="P17" i="1"/>
  <c r="K18" i="1"/>
  <c r="L18" i="1"/>
  <c r="M18" i="1"/>
  <c r="N18" i="1"/>
  <c r="O18" i="1"/>
  <c r="P18" i="1"/>
  <c r="K19" i="1"/>
  <c r="L19" i="1"/>
  <c r="M19" i="1"/>
  <c r="N19" i="1"/>
  <c r="O19" i="1"/>
  <c r="P19" i="1"/>
  <c r="K20" i="1"/>
  <c r="L20" i="1"/>
  <c r="M20" i="1"/>
  <c r="N20" i="1"/>
  <c r="O20" i="1"/>
  <c r="P20" i="1"/>
  <c r="S20" i="1"/>
  <c r="K21" i="1"/>
  <c r="L21" i="1"/>
  <c r="M21" i="1"/>
  <c r="N21" i="1"/>
  <c r="O21" i="1"/>
  <c r="P21" i="1"/>
  <c r="K22" i="1"/>
  <c r="L22" i="1"/>
  <c r="M22" i="1"/>
  <c r="N22" i="1"/>
  <c r="O22" i="1"/>
  <c r="P22" i="1"/>
  <c r="K23" i="1"/>
  <c r="L23" i="1"/>
  <c r="M23" i="1"/>
  <c r="N23" i="1"/>
  <c r="O23" i="1"/>
  <c r="P23" i="1"/>
  <c r="K24" i="1"/>
  <c r="L24" i="1"/>
  <c r="M24" i="1"/>
  <c r="N24" i="1"/>
  <c r="O24" i="1"/>
  <c r="P24" i="1"/>
  <c r="S24" i="1"/>
  <c r="K25" i="1"/>
  <c r="L25" i="1"/>
  <c r="M25" i="1"/>
  <c r="N25" i="1"/>
  <c r="O25" i="1"/>
  <c r="P25" i="1"/>
  <c r="K59" i="1"/>
  <c r="L59" i="1"/>
  <c r="M59" i="1"/>
  <c r="N59" i="1"/>
  <c r="O59" i="1"/>
  <c r="P59" i="1"/>
  <c r="K60" i="1"/>
  <c r="L60" i="1"/>
  <c r="M60" i="1"/>
  <c r="N60" i="1"/>
  <c r="O60" i="1"/>
  <c r="P60" i="1"/>
  <c r="K61" i="1"/>
  <c r="L61" i="1"/>
  <c r="M61" i="1"/>
  <c r="N61" i="1"/>
  <c r="O61" i="1"/>
  <c r="P61" i="1"/>
  <c r="K62" i="1"/>
  <c r="L62" i="1"/>
  <c r="M62" i="1"/>
  <c r="N62" i="1"/>
  <c r="O62" i="1"/>
  <c r="P62" i="1"/>
  <c r="S62" i="1"/>
  <c r="K63" i="1"/>
  <c r="L63" i="1"/>
  <c r="M63" i="1"/>
  <c r="N63" i="1"/>
  <c r="O63" i="1"/>
  <c r="P63" i="1"/>
  <c r="K99" i="1"/>
  <c r="L99" i="1"/>
  <c r="M99" i="1"/>
  <c r="N99" i="1"/>
  <c r="O99" i="1"/>
  <c r="P99" i="1"/>
  <c r="K100" i="1"/>
  <c r="L100" i="1"/>
  <c r="M100" i="1"/>
  <c r="N100" i="1"/>
  <c r="O100" i="1"/>
  <c r="P100" i="1"/>
  <c r="K101" i="1"/>
  <c r="L101" i="1"/>
  <c r="M101" i="1"/>
  <c r="N101" i="1"/>
  <c r="O101" i="1"/>
  <c r="P101" i="1"/>
  <c r="K102" i="1"/>
  <c r="L102" i="1"/>
  <c r="M102" i="1"/>
  <c r="N102" i="1"/>
  <c r="O102" i="1"/>
  <c r="P102" i="1"/>
  <c r="K103" i="1"/>
  <c r="L103" i="1"/>
  <c r="M103" i="1"/>
  <c r="N103" i="1"/>
  <c r="O103" i="1"/>
  <c r="P103" i="1"/>
  <c r="K104" i="1"/>
  <c r="L104" i="1"/>
  <c r="M104" i="1"/>
  <c r="N104" i="1"/>
  <c r="O104" i="1"/>
  <c r="P104" i="1"/>
  <c r="K105" i="1"/>
  <c r="L105" i="1"/>
  <c r="M105" i="1"/>
  <c r="N105" i="1"/>
  <c r="O105" i="1"/>
  <c r="P105" i="1"/>
  <c r="K256" i="1"/>
  <c r="L256" i="1"/>
  <c r="M256" i="1"/>
  <c r="N256" i="1"/>
  <c r="O256" i="1"/>
  <c r="P256" i="1"/>
  <c r="K257" i="1"/>
  <c r="L257" i="1"/>
  <c r="M257" i="1"/>
  <c r="N257" i="1"/>
  <c r="O257" i="1"/>
  <c r="P257" i="1"/>
  <c r="K258" i="1"/>
  <c r="L258" i="1"/>
  <c r="M258" i="1"/>
  <c r="N258" i="1"/>
  <c r="O258" i="1"/>
  <c r="P258" i="1"/>
  <c r="S258" i="1"/>
  <c r="K259" i="1"/>
  <c r="L259" i="1"/>
  <c r="M259" i="1"/>
  <c r="N259" i="1"/>
  <c r="O259" i="1"/>
  <c r="P259" i="1"/>
  <c r="K260" i="1"/>
  <c r="L260" i="1"/>
  <c r="M260" i="1"/>
  <c r="N260" i="1"/>
  <c r="O260" i="1"/>
  <c r="P260" i="1"/>
  <c r="K261" i="1"/>
  <c r="L261" i="1"/>
  <c r="M261" i="1"/>
  <c r="N261" i="1"/>
  <c r="O261" i="1"/>
  <c r="P261" i="1"/>
  <c r="K262" i="1"/>
  <c r="L262" i="1"/>
  <c r="M262" i="1"/>
  <c r="N262" i="1"/>
  <c r="O262" i="1"/>
  <c r="P262" i="1"/>
  <c r="K263" i="1"/>
  <c r="L263" i="1"/>
  <c r="M263" i="1"/>
  <c r="N263" i="1"/>
  <c r="O263" i="1"/>
  <c r="P263" i="1"/>
  <c r="K264" i="1"/>
  <c r="L264" i="1"/>
  <c r="M264" i="1"/>
  <c r="N264" i="1"/>
  <c r="O264" i="1"/>
  <c r="P264" i="1"/>
  <c r="K265" i="1"/>
  <c r="L265" i="1"/>
  <c r="M265" i="1"/>
  <c r="N265" i="1"/>
  <c r="O265" i="1"/>
  <c r="P265" i="1"/>
  <c r="S265" i="1"/>
  <c r="K266" i="1"/>
  <c r="L266" i="1"/>
  <c r="M266" i="1"/>
  <c r="N266" i="1"/>
  <c r="O266" i="1"/>
  <c r="P266" i="1"/>
  <c r="K267" i="1"/>
  <c r="L267" i="1"/>
  <c r="M267" i="1"/>
  <c r="N267" i="1"/>
  <c r="O267" i="1"/>
  <c r="P267" i="1"/>
  <c r="K307" i="1"/>
  <c r="L307" i="1"/>
  <c r="M307" i="1"/>
  <c r="N307" i="1"/>
  <c r="O307" i="1"/>
  <c r="P307" i="1"/>
  <c r="K442" i="1"/>
  <c r="L442" i="1"/>
  <c r="M442" i="1"/>
  <c r="N442" i="1"/>
  <c r="O442" i="1"/>
  <c r="P442" i="1"/>
  <c r="K454" i="1"/>
  <c r="L454" i="1"/>
  <c r="M454" i="1"/>
  <c r="N454" i="1"/>
  <c r="O454" i="1"/>
  <c r="P454" i="1"/>
  <c r="K455" i="1"/>
  <c r="L455" i="1"/>
  <c r="M455" i="1"/>
  <c r="N455" i="1"/>
  <c r="O455" i="1"/>
  <c r="P455" i="1"/>
  <c r="K456" i="1"/>
  <c r="L456" i="1"/>
  <c r="M456" i="1"/>
  <c r="N456" i="1"/>
  <c r="O456" i="1"/>
  <c r="P456" i="1"/>
  <c r="K457" i="1"/>
  <c r="L457" i="1"/>
  <c r="M457" i="1"/>
  <c r="N457" i="1"/>
  <c r="O457" i="1"/>
  <c r="P457" i="1"/>
  <c r="S457" i="1"/>
  <c r="K458" i="1"/>
  <c r="L458" i="1"/>
  <c r="M458" i="1"/>
  <c r="N458" i="1"/>
  <c r="O458" i="1"/>
  <c r="P458" i="1"/>
  <c r="K459" i="1"/>
  <c r="L459" i="1"/>
  <c r="M459" i="1"/>
  <c r="N459" i="1"/>
  <c r="O459" i="1"/>
  <c r="P459" i="1"/>
  <c r="K468" i="1"/>
  <c r="L468" i="1"/>
  <c r="M468" i="1"/>
  <c r="N468" i="1"/>
  <c r="O468" i="1"/>
  <c r="P468" i="1"/>
  <c r="K472" i="1"/>
  <c r="L472" i="1"/>
  <c r="M472" i="1"/>
  <c r="N472" i="1"/>
  <c r="O472" i="1"/>
  <c r="P472" i="1"/>
  <c r="K535" i="1"/>
  <c r="L535" i="1"/>
  <c r="M535" i="1"/>
  <c r="N535" i="1"/>
  <c r="O535" i="1"/>
  <c r="P535" i="1"/>
  <c r="K562" i="1"/>
  <c r="L562" i="1"/>
  <c r="M562" i="1"/>
  <c r="N562" i="1"/>
  <c r="O562" i="1"/>
  <c r="P562" i="1"/>
  <c r="K563" i="1"/>
  <c r="L563" i="1"/>
  <c r="M563" i="1"/>
  <c r="N563" i="1"/>
  <c r="O563" i="1"/>
  <c r="P563" i="1"/>
  <c r="S563" i="1"/>
  <c r="K564" i="1"/>
  <c r="L564" i="1"/>
  <c r="M564" i="1"/>
  <c r="N564" i="1"/>
  <c r="O564" i="1"/>
  <c r="P564" i="1"/>
  <c r="K569" i="1"/>
  <c r="L569" i="1"/>
  <c r="M569" i="1"/>
  <c r="N569" i="1"/>
  <c r="O569" i="1"/>
  <c r="P569" i="1"/>
  <c r="K570" i="1"/>
  <c r="L570" i="1"/>
  <c r="M570" i="1"/>
  <c r="N570" i="1"/>
  <c r="O570" i="1"/>
  <c r="P570" i="1"/>
  <c r="K575" i="1"/>
  <c r="L575" i="1"/>
  <c r="M575" i="1"/>
  <c r="N575" i="1"/>
  <c r="O575" i="1"/>
  <c r="P575" i="1"/>
  <c r="K576" i="1"/>
  <c r="L576" i="1"/>
  <c r="M576" i="1"/>
  <c r="N576" i="1"/>
  <c r="O576" i="1"/>
  <c r="P576" i="1"/>
  <c r="K452" i="1"/>
  <c r="L452" i="1"/>
  <c r="M452" i="1"/>
  <c r="N452" i="1"/>
  <c r="O452" i="1"/>
  <c r="P452" i="1"/>
  <c r="K10" i="1"/>
  <c r="L10" i="1"/>
  <c r="M10" i="1"/>
  <c r="N10" i="1"/>
  <c r="O10" i="1"/>
  <c r="P10" i="1"/>
  <c r="K11" i="1"/>
  <c r="L11" i="1"/>
  <c r="M11" i="1"/>
  <c r="N11" i="1"/>
  <c r="O11" i="1"/>
  <c r="P11" i="1"/>
  <c r="K12" i="1"/>
  <c r="L12" i="1"/>
  <c r="M12" i="1"/>
  <c r="N12" i="1"/>
  <c r="O12" i="1"/>
  <c r="P12" i="1"/>
  <c r="S12" i="1"/>
  <c r="K13" i="1"/>
  <c r="L13" i="1"/>
  <c r="M13" i="1"/>
  <c r="N13" i="1"/>
  <c r="O13" i="1"/>
  <c r="P13" i="1"/>
  <c r="K14" i="1"/>
  <c r="L14" i="1"/>
  <c r="M14" i="1"/>
  <c r="N14" i="1"/>
  <c r="O14" i="1"/>
  <c r="P14" i="1"/>
  <c r="K15" i="1"/>
  <c r="L15" i="1"/>
  <c r="M15" i="1"/>
  <c r="N15" i="1"/>
  <c r="O15" i="1"/>
  <c r="P15" i="1"/>
  <c r="K306" i="1"/>
  <c r="L306" i="1"/>
  <c r="M306" i="1"/>
  <c r="N306" i="1"/>
  <c r="O306" i="1"/>
  <c r="P306" i="1"/>
  <c r="K379" i="1"/>
  <c r="L379" i="1"/>
  <c r="M379" i="1"/>
  <c r="N379" i="1"/>
  <c r="O379" i="1"/>
  <c r="P379" i="1"/>
  <c r="K380" i="1"/>
  <c r="L380" i="1"/>
  <c r="M380" i="1"/>
  <c r="N380" i="1"/>
  <c r="O380" i="1"/>
  <c r="P380" i="1"/>
  <c r="S380" i="1"/>
  <c r="K381" i="1"/>
  <c r="L381" i="1"/>
  <c r="M381" i="1"/>
  <c r="N381" i="1"/>
  <c r="O381" i="1"/>
  <c r="P381" i="1"/>
  <c r="K403" i="1"/>
  <c r="L403" i="1"/>
  <c r="M403" i="1"/>
  <c r="N403" i="1"/>
  <c r="O403" i="1"/>
  <c r="P403" i="1"/>
  <c r="K404" i="1"/>
  <c r="L404" i="1"/>
  <c r="M404" i="1"/>
  <c r="N404" i="1"/>
  <c r="O404" i="1"/>
  <c r="P404" i="1"/>
  <c r="K405" i="1"/>
  <c r="L405" i="1"/>
  <c r="M405" i="1"/>
  <c r="N405" i="1"/>
  <c r="O405" i="1"/>
  <c r="P405" i="1"/>
  <c r="K421" i="1"/>
  <c r="L421" i="1"/>
  <c r="M421" i="1"/>
  <c r="N421" i="1"/>
  <c r="O421" i="1"/>
  <c r="P421" i="1"/>
  <c r="K450" i="1"/>
  <c r="L450" i="1"/>
  <c r="M450" i="1"/>
  <c r="N450" i="1"/>
  <c r="O450" i="1"/>
  <c r="P450" i="1"/>
  <c r="K451" i="1"/>
  <c r="L451" i="1"/>
  <c r="M451" i="1"/>
  <c r="N451" i="1"/>
  <c r="O451" i="1"/>
  <c r="P451" i="1"/>
  <c r="K460" i="1"/>
  <c r="L460" i="1"/>
  <c r="M460" i="1"/>
  <c r="N460" i="1"/>
  <c r="O460" i="1"/>
  <c r="P460" i="1"/>
  <c r="K461" i="1"/>
  <c r="L461" i="1"/>
  <c r="M461" i="1"/>
  <c r="N461" i="1"/>
  <c r="O461" i="1"/>
  <c r="P461" i="1"/>
  <c r="K462" i="1"/>
  <c r="L462" i="1"/>
  <c r="M462" i="1"/>
  <c r="N462" i="1"/>
  <c r="O462" i="1"/>
  <c r="P462" i="1"/>
  <c r="K463" i="1"/>
  <c r="L463" i="1"/>
  <c r="M463" i="1"/>
  <c r="N463" i="1"/>
  <c r="O463" i="1"/>
  <c r="P463" i="1"/>
  <c r="K464" i="1"/>
  <c r="L464" i="1"/>
  <c r="M464" i="1"/>
  <c r="N464" i="1"/>
  <c r="O464" i="1"/>
  <c r="P464" i="1"/>
  <c r="S464" i="1"/>
  <c r="K465" i="1"/>
  <c r="L465" i="1"/>
  <c r="M465" i="1"/>
  <c r="N465" i="1"/>
  <c r="O465" i="1"/>
  <c r="P465" i="1"/>
  <c r="K466" i="1"/>
  <c r="L466" i="1"/>
  <c r="M466" i="1"/>
  <c r="N466" i="1"/>
  <c r="O466" i="1"/>
  <c r="P466" i="1"/>
  <c r="K467" i="1"/>
  <c r="L467" i="1"/>
  <c r="M467" i="1"/>
  <c r="N467" i="1"/>
  <c r="O467" i="1"/>
  <c r="P467" i="1"/>
  <c r="K478" i="1"/>
  <c r="L478" i="1"/>
  <c r="M478" i="1"/>
  <c r="N478" i="1"/>
  <c r="O478" i="1"/>
  <c r="P478" i="1"/>
  <c r="K479" i="1"/>
  <c r="L479" i="1"/>
  <c r="M479" i="1"/>
  <c r="N479" i="1"/>
  <c r="O479" i="1"/>
  <c r="P479" i="1"/>
  <c r="K480" i="1"/>
  <c r="L480" i="1"/>
  <c r="M480" i="1"/>
  <c r="N480" i="1"/>
  <c r="O480" i="1"/>
  <c r="P480" i="1"/>
  <c r="K485" i="1"/>
  <c r="L485" i="1"/>
  <c r="M485" i="1"/>
  <c r="N485" i="1"/>
  <c r="O485" i="1"/>
  <c r="P485" i="1"/>
  <c r="K486" i="1"/>
  <c r="L486" i="1"/>
  <c r="M486" i="1"/>
  <c r="N486" i="1"/>
  <c r="O486" i="1"/>
  <c r="P486" i="1"/>
  <c r="K487" i="1"/>
  <c r="L487" i="1"/>
  <c r="M487" i="1"/>
  <c r="N487" i="1"/>
  <c r="O487" i="1"/>
  <c r="P487" i="1"/>
  <c r="K504" i="1"/>
  <c r="L504" i="1"/>
  <c r="M504" i="1"/>
  <c r="N504" i="1"/>
  <c r="O504" i="1"/>
  <c r="P504" i="1"/>
  <c r="K505" i="1"/>
  <c r="L505" i="1"/>
  <c r="M505" i="1"/>
  <c r="N505" i="1"/>
  <c r="O505" i="1"/>
  <c r="P505" i="1"/>
  <c r="K516" i="1"/>
  <c r="L516" i="1"/>
  <c r="M516" i="1"/>
  <c r="N516" i="1"/>
  <c r="O516" i="1"/>
  <c r="P516" i="1"/>
  <c r="K517" i="1"/>
  <c r="L517" i="1"/>
  <c r="M517" i="1"/>
  <c r="N517" i="1"/>
  <c r="O517" i="1"/>
  <c r="P517" i="1"/>
  <c r="K518" i="1"/>
  <c r="L518" i="1"/>
  <c r="M518" i="1"/>
  <c r="N518" i="1"/>
  <c r="O518" i="1"/>
  <c r="P518" i="1"/>
  <c r="K519" i="1"/>
  <c r="L519" i="1"/>
  <c r="M519" i="1"/>
  <c r="N519" i="1"/>
  <c r="O519" i="1"/>
  <c r="P519" i="1"/>
  <c r="K520" i="1"/>
  <c r="L520" i="1"/>
  <c r="M520" i="1"/>
  <c r="N520" i="1"/>
  <c r="O520" i="1"/>
  <c r="P520" i="1"/>
  <c r="K532" i="1"/>
  <c r="L532" i="1"/>
  <c r="M532" i="1"/>
  <c r="N532" i="1"/>
  <c r="O532" i="1"/>
  <c r="P532" i="1"/>
  <c r="K533" i="1"/>
  <c r="L533" i="1"/>
  <c r="M533" i="1"/>
  <c r="N533" i="1"/>
  <c r="O533" i="1"/>
  <c r="P533" i="1"/>
  <c r="K534" i="1"/>
  <c r="L534" i="1"/>
  <c r="M534" i="1"/>
  <c r="N534" i="1"/>
  <c r="O534" i="1"/>
  <c r="P534" i="1"/>
  <c r="K538" i="1"/>
  <c r="L538" i="1"/>
  <c r="M538" i="1"/>
  <c r="N538" i="1"/>
  <c r="O538" i="1"/>
  <c r="P538" i="1"/>
  <c r="K539" i="1"/>
  <c r="L539" i="1"/>
  <c r="M539" i="1"/>
  <c r="N539" i="1"/>
  <c r="O539" i="1"/>
  <c r="P539" i="1"/>
  <c r="K540" i="1"/>
  <c r="L540" i="1"/>
  <c r="M540" i="1"/>
  <c r="N540" i="1"/>
  <c r="O540" i="1"/>
  <c r="P540" i="1"/>
  <c r="K541" i="1"/>
  <c r="L541" i="1"/>
  <c r="M541" i="1"/>
  <c r="N541" i="1"/>
  <c r="O541" i="1"/>
  <c r="P541" i="1"/>
  <c r="K542" i="1"/>
  <c r="L542" i="1"/>
  <c r="M542" i="1"/>
  <c r="N542" i="1"/>
  <c r="O542" i="1"/>
  <c r="P542" i="1"/>
  <c r="K543" i="1"/>
  <c r="L543" i="1"/>
  <c r="M543" i="1"/>
  <c r="N543" i="1"/>
  <c r="O543" i="1"/>
  <c r="P543" i="1"/>
  <c r="K544" i="1"/>
  <c r="L544" i="1"/>
  <c r="M544" i="1"/>
  <c r="N544" i="1"/>
  <c r="O544" i="1"/>
  <c r="P544" i="1"/>
  <c r="K545" i="1"/>
  <c r="L545" i="1"/>
  <c r="M545" i="1"/>
  <c r="N545" i="1"/>
  <c r="O545" i="1"/>
  <c r="P545" i="1"/>
  <c r="K546" i="1"/>
  <c r="L546" i="1"/>
  <c r="M546" i="1"/>
  <c r="N546" i="1"/>
  <c r="O546" i="1"/>
  <c r="P546" i="1"/>
  <c r="K547" i="1"/>
  <c r="L547" i="1"/>
  <c r="M547" i="1"/>
  <c r="N547" i="1"/>
  <c r="O547" i="1"/>
  <c r="P547" i="1"/>
  <c r="K548" i="1"/>
  <c r="L548" i="1"/>
  <c r="M548" i="1"/>
  <c r="N548" i="1"/>
  <c r="O548" i="1"/>
  <c r="P548" i="1"/>
  <c r="K549" i="1"/>
  <c r="L549" i="1"/>
  <c r="M549" i="1"/>
  <c r="N549" i="1"/>
  <c r="O549" i="1"/>
  <c r="P549" i="1"/>
  <c r="K557" i="1"/>
  <c r="L557" i="1"/>
  <c r="M557" i="1"/>
  <c r="N557" i="1"/>
  <c r="O557" i="1"/>
  <c r="P557" i="1"/>
  <c r="K558" i="1"/>
  <c r="L558" i="1"/>
  <c r="M558" i="1"/>
  <c r="N558" i="1"/>
  <c r="O558" i="1"/>
  <c r="P558" i="1"/>
  <c r="K560" i="1"/>
  <c r="L560" i="1"/>
  <c r="M560" i="1"/>
  <c r="N560" i="1"/>
  <c r="O560" i="1"/>
  <c r="P560" i="1"/>
  <c r="K561" i="1"/>
  <c r="L561" i="1"/>
  <c r="M561" i="1"/>
  <c r="N561" i="1"/>
  <c r="O561" i="1"/>
  <c r="P561" i="1"/>
  <c r="K566" i="1"/>
  <c r="L566" i="1"/>
  <c r="M566" i="1"/>
  <c r="N566" i="1"/>
  <c r="O566" i="1"/>
  <c r="P566" i="1"/>
  <c r="K567" i="1"/>
  <c r="L567" i="1"/>
  <c r="M567" i="1"/>
  <c r="N567" i="1"/>
  <c r="O567" i="1"/>
  <c r="S567" i="1" s="1"/>
  <c r="P567" i="1"/>
  <c r="K568" i="1"/>
  <c r="L568" i="1"/>
  <c r="M568" i="1"/>
  <c r="N568" i="1"/>
  <c r="O568" i="1"/>
  <c r="P568" i="1"/>
  <c r="K579" i="1"/>
  <c r="L579" i="1"/>
  <c r="M579" i="1"/>
  <c r="N579" i="1"/>
  <c r="O579" i="1"/>
  <c r="P579" i="1"/>
  <c r="K580" i="1"/>
  <c r="L580" i="1"/>
  <c r="M580" i="1"/>
  <c r="N580" i="1"/>
  <c r="O580" i="1"/>
  <c r="P580" i="1"/>
  <c r="K453" i="1"/>
  <c r="L453" i="1"/>
  <c r="M453" i="1"/>
  <c r="N453" i="1"/>
  <c r="O453" i="1"/>
  <c r="P453" i="1"/>
  <c r="K26" i="1"/>
  <c r="L26" i="1"/>
  <c r="M26" i="1"/>
  <c r="N26" i="1"/>
  <c r="O26" i="1"/>
  <c r="P26" i="1"/>
  <c r="K27" i="1"/>
  <c r="L27" i="1"/>
  <c r="M27" i="1"/>
  <c r="N27" i="1"/>
  <c r="O27" i="1"/>
  <c r="P27" i="1"/>
  <c r="K28" i="1"/>
  <c r="L28" i="1"/>
  <c r="M28" i="1"/>
  <c r="N28" i="1"/>
  <c r="O28" i="1"/>
  <c r="P28" i="1"/>
  <c r="K29" i="1"/>
  <c r="L29" i="1"/>
  <c r="M29" i="1"/>
  <c r="N29" i="1"/>
  <c r="O29" i="1"/>
  <c r="P29" i="1"/>
  <c r="K30" i="1"/>
  <c r="L30" i="1"/>
  <c r="M30" i="1"/>
  <c r="N30" i="1"/>
  <c r="O30" i="1"/>
  <c r="P30" i="1"/>
  <c r="K31" i="1"/>
  <c r="L31" i="1"/>
  <c r="M31" i="1"/>
  <c r="N31" i="1"/>
  <c r="O31" i="1"/>
  <c r="P31" i="1"/>
  <c r="K32" i="1"/>
  <c r="L32" i="1"/>
  <c r="M32" i="1"/>
  <c r="N32" i="1"/>
  <c r="O32" i="1"/>
  <c r="P32" i="1"/>
  <c r="K33" i="1"/>
  <c r="L33" i="1"/>
  <c r="M33" i="1"/>
  <c r="N33" i="1"/>
  <c r="O33" i="1"/>
  <c r="P33" i="1"/>
  <c r="K34" i="1"/>
  <c r="L34" i="1"/>
  <c r="M34" i="1"/>
  <c r="O34" i="1"/>
  <c r="P34" i="1"/>
  <c r="K35" i="1"/>
  <c r="L35" i="1"/>
  <c r="M35" i="1"/>
  <c r="N35" i="1"/>
  <c r="O35" i="1"/>
  <c r="P35" i="1"/>
  <c r="K64" i="1"/>
  <c r="L64" i="1"/>
  <c r="M64" i="1"/>
  <c r="N64" i="1"/>
  <c r="O64" i="1"/>
  <c r="P64" i="1"/>
  <c r="K65" i="1"/>
  <c r="L65" i="1"/>
  <c r="M65" i="1"/>
  <c r="N65" i="1"/>
  <c r="O65" i="1"/>
  <c r="P65" i="1"/>
  <c r="K66" i="1"/>
  <c r="L66" i="1"/>
  <c r="M66" i="1"/>
  <c r="N66" i="1"/>
  <c r="O66" i="1"/>
  <c r="S66" i="1" s="1"/>
  <c r="P66" i="1"/>
  <c r="K67" i="1"/>
  <c r="L67" i="1"/>
  <c r="M67" i="1"/>
  <c r="N67" i="1"/>
  <c r="O67" i="1"/>
  <c r="P67" i="1"/>
  <c r="K68" i="1"/>
  <c r="L68" i="1"/>
  <c r="M68" i="1"/>
  <c r="N68" i="1"/>
  <c r="O68" i="1"/>
  <c r="P68" i="1"/>
  <c r="L8" i="1"/>
  <c r="K8" i="1"/>
  <c r="S500" i="1" l="1"/>
  <c r="S515" i="1"/>
  <c r="S576" i="1"/>
  <c r="S468" i="1"/>
  <c r="S459" i="1"/>
  <c r="S261" i="1"/>
  <c r="S259" i="1"/>
  <c r="S60" i="1"/>
  <c r="S59" i="1"/>
  <c r="S18" i="1"/>
  <c r="S17" i="1"/>
  <c r="S551" i="1"/>
  <c r="S550" i="1"/>
  <c r="S525" i="1"/>
  <c r="S524" i="1"/>
  <c r="S502" i="1"/>
  <c r="S501" i="1"/>
  <c r="S494" i="1"/>
  <c r="U494" i="1" s="1"/>
  <c r="S493" i="1"/>
  <c r="S483" i="1"/>
  <c r="S482" i="1"/>
  <c r="S361" i="1"/>
  <c r="S360" i="1"/>
  <c r="S353" i="1"/>
  <c r="S352" i="1"/>
  <c r="S345" i="1"/>
  <c r="S344" i="1"/>
  <c r="S301" i="1"/>
  <c r="S300" i="1"/>
  <c r="S248" i="1"/>
  <c r="S247" i="1"/>
  <c r="S89" i="1"/>
  <c r="S88" i="1"/>
  <c r="S331" i="1"/>
  <c r="S473" i="1"/>
  <c r="S318" i="1"/>
  <c r="S316" i="1"/>
  <c r="S309" i="1"/>
  <c r="S308" i="1"/>
  <c r="S276" i="1"/>
  <c r="S275" i="1"/>
  <c r="S268" i="1"/>
  <c r="S217" i="1"/>
  <c r="S210" i="1"/>
  <c r="S209" i="1"/>
  <c r="S170" i="1"/>
  <c r="S169" i="1"/>
  <c r="S119" i="1"/>
  <c r="S118" i="1"/>
  <c r="S111" i="1"/>
  <c r="S110" i="1"/>
  <c r="U110" i="1" s="1"/>
  <c r="W110" i="1" s="1"/>
  <c r="S69" i="1"/>
  <c r="V445" i="1"/>
  <c r="S518" i="1"/>
  <c r="S460" i="1"/>
  <c r="S381" i="1"/>
  <c r="S284" i="1"/>
  <c r="S283" i="1"/>
  <c r="S230" i="1"/>
  <c r="S229" i="1"/>
  <c r="S222" i="1"/>
  <c r="S221" i="1"/>
  <c r="S182" i="1"/>
  <c r="S181" i="1"/>
  <c r="S173" i="1"/>
  <c r="S128" i="1"/>
  <c r="U128" i="1" s="1"/>
  <c r="W128" i="1" s="1"/>
  <c r="S578" i="1"/>
  <c r="S56" i="1"/>
  <c r="S55" i="1"/>
  <c r="S341" i="1"/>
  <c r="S340" i="1"/>
  <c r="S333" i="1"/>
  <c r="S332" i="1"/>
  <c r="S325" i="1"/>
  <c r="S299" i="1"/>
  <c r="S292" i="1"/>
  <c r="S291" i="1"/>
  <c r="S174" i="1"/>
  <c r="S137" i="1"/>
  <c r="S136" i="1"/>
  <c r="S129" i="1"/>
  <c r="S84" i="1"/>
  <c r="S83" i="1"/>
  <c r="S76" i="1"/>
  <c r="S75" i="1"/>
  <c r="S48" i="1"/>
  <c r="S47" i="1"/>
  <c r="S40" i="1"/>
  <c r="S39" i="1"/>
  <c r="S469" i="1"/>
  <c r="S243" i="1"/>
  <c r="S242" i="1"/>
  <c r="S203" i="1"/>
  <c r="S202" i="1"/>
  <c r="S195" i="1"/>
  <c r="S194" i="1"/>
  <c r="S186" i="1"/>
  <c r="U186" i="1" s="1"/>
  <c r="S164" i="1"/>
  <c r="S155" i="1"/>
  <c r="S152" i="1"/>
  <c r="S145" i="1"/>
  <c r="S144" i="1"/>
  <c r="S93" i="1"/>
  <c r="S92" i="1"/>
  <c r="S32" i="1"/>
  <c r="S580" i="1"/>
  <c r="S538" i="1"/>
  <c r="S520" i="1"/>
  <c r="S486" i="1"/>
  <c r="S239" i="1"/>
  <c r="S238" i="1"/>
  <c r="S199" i="1"/>
  <c r="S198" i="1"/>
  <c r="S191" i="1"/>
  <c r="S190" i="1"/>
  <c r="S160" i="1"/>
  <c r="S159" i="1"/>
  <c r="S149" i="1"/>
  <c r="S148" i="1"/>
  <c r="S98" i="1"/>
  <c r="S96" i="1"/>
  <c r="S467" i="1"/>
  <c r="S465" i="1"/>
  <c r="S306" i="1"/>
  <c r="S15" i="1"/>
  <c r="S569" i="1"/>
  <c r="S454" i="1"/>
  <c r="S267" i="1"/>
  <c r="S256" i="1"/>
  <c r="S63" i="1"/>
  <c r="S22" i="1"/>
  <c r="S21" i="1"/>
  <c r="S574" i="1"/>
  <c r="S572" i="1"/>
  <c r="S565" i="1"/>
  <c r="S529" i="1"/>
  <c r="S528" i="1"/>
  <c r="S512" i="1"/>
  <c r="U512" i="1" s="1"/>
  <c r="S511" i="1"/>
  <c r="S498" i="1"/>
  <c r="S497" i="1"/>
  <c r="S490" i="1"/>
  <c r="U490" i="1" s="1"/>
  <c r="S489" i="1"/>
  <c r="S366" i="1"/>
  <c r="S364" i="1"/>
  <c r="S357" i="1"/>
  <c r="S356" i="1"/>
  <c r="S349" i="1"/>
  <c r="S348" i="1"/>
  <c r="S305" i="1"/>
  <c r="S304" i="1"/>
  <c r="S253" i="1"/>
  <c r="S252" i="1"/>
  <c r="S97" i="1"/>
  <c r="S85" i="1"/>
  <c r="S7" i="1"/>
  <c r="U7" i="1" s="1"/>
  <c r="S507" i="1"/>
  <c r="S337" i="1"/>
  <c r="S336" i="1"/>
  <c r="S329" i="1"/>
  <c r="S328" i="1"/>
  <c r="S296" i="1"/>
  <c r="S295" i="1"/>
  <c r="S288" i="1"/>
  <c r="S287" i="1"/>
  <c r="U287" i="1" s="1"/>
  <c r="S234" i="1"/>
  <c r="S233" i="1"/>
  <c r="S226" i="1"/>
  <c r="S225" i="1"/>
  <c r="S218" i="1"/>
  <c r="S185" i="1"/>
  <c r="S178" i="1"/>
  <c r="S177" i="1"/>
  <c r="S141" i="1"/>
  <c r="S140" i="1"/>
  <c r="S133" i="1"/>
  <c r="S132" i="1"/>
  <c r="S125" i="1"/>
  <c r="S124" i="1"/>
  <c r="S80" i="1"/>
  <c r="S79" i="1"/>
  <c r="S72" i="1"/>
  <c r="S51" i="1"/>
  <c r="S44" i="1"/>
  <c r="S43" i="1"/>
  <c r="S36" i="1"/>
  <c r="S6" i="1"/>
  <c r="S577" i="1"/>
  <c r="S322" i="1"/>
  <c r="S321" i="1"/>
  <c r="S313" i="1"/>
  <c r="S312" i="1"/>
  <c r="S280" i="1"/>
  <c r="S279" i="1"/>
  <c r="U279" i="1" s="1"/>
  <c r="S272" i="1"/>
  <c r="S271" i="1"/>
  <c r="S214" i="1"/>
  <c r="S213" i="1"/>
  <c r="S206" i="1"/>
  <c r="S205" i="1"/>
  <c r="S166" i="1"/>
  <c r="S165" i="1"/>
  <c r="S115" i="1"/>
  <c r="S114" i="1"/>
  <c r="U114" i="1" s="1"/>
  <c r="S107" i="1"/>
  <c r="S106" i="1"/>
  <c r="S68" i="1"/>
  <c r="S65" i="1"/>
  <c r="S31" i="1"/>
  <c r="S541" i="1"/>
  <c r="U541" i="1" s="1"/>
  <c r="S516" i="1"/>
  <c r="S461" i="1"/>
  <c r="S379" i="1"/>
  <c r="S10" i="1"/>
  <c r="U10" i="1" s="1"/>
  <c r="S535" i="1"/>
  <c r="S455" i="1"/>
  <c r="U455" i="1" s="1"/>
  <c r="S263" i="1"/>
  <c r="S257" i="1"/>
  <c r="S61" i="1"/>
  <c r="S23" i="1"/>
  <c r="U23" i="1" s="1"/>
  <c r="S19" i="1"/>
  <c r="S553" i="1"/>
  <c r="U553" i="1" s="1"/>
  <c r="S530" i="1"/>
  <c r="S526" i="1"/>
  <c r="S513" i="1"/>
  <c r="S503" i="1"/>
  <c r="S499" i="1"/>
  <c r="S495" i="1"/>
  <c r="U495" i="1" s="1"/>
  <c r="S491" i="1"/>
  <c r="S484" i="1"/>
  <c r="S367" i="1"/>
  <c r="S362" i="1"/>
  <c r="U362" i="1" s="1"/>
  <c r="S358" i="1"/>
  <c r="U358" i="1" s="1"/>
  <c r="S354" i="1"/>
  <c r="S350" i="1"/>
  <c r="S346" i="1"/>
  <c r="U346" i="1" s="1"/>
  <c r="S342" i="1"/>
  <c r="S302" i="1"/>
  <c r="U302" i="1" s="1"/>
  <c r="S254" i="1"/>
  <c r="S249" i="1"/>
  <c r="S245" i="1"/>
  <c r="S240" i="1"/>
  <c r="U240" i="1" s="1"/>
  <c r="S204" i="1"/>
  <c r="S200" i="1"/>
  <c r="S196" i="1"/>
  <c r="S192" i="1"/>
  <c r="U192" i="1" s="1"/>
  <c r="S187" i="1"/>
  <c r="S161" i="1"/>
  <c r="U161" i="1" s="1"/>
  <c r="S156" i="1"/>
  <c r="S150" i="1"/>
  <c r="S146" i="1"/>
  <c r="S153" i="1"/>
  <c r="S94" i="1"/>
  <c r="S90" i="1"/>
  <c r="S86" i="1"/>
  <c r="S57" i="1"/>
  <c r="S52" i="1"/>
  <c r="S470" i="1"/>
  <c r="S338" i="1"/>
  <c r="S334" i="1"/>
  <c r="S330" i="1"/>
  <c r="S326" i="1"/>
  <c r="S297" i="1"/>
  <c r="S293" i="1"/>
  <c r="S289" i="1"/>
  <c r="S285" i="1"/>
  <c r="U285" i="1" s="1"/>
  <c r="S235" i="1"/>
  <c r="S231" i="1"/>
  <c r="U231" i="1" s="1"/>
  <c r="S227" i="1"/>
  <c r="S223" i="1"/>
  <c r="U223" i="1" s="1"/>
  <c r="S219" i="1"/>
  <c r="S183" i="1"/>
  <c r="U183" i="1" s="1"/>
  <c r="S179" i="1"/>
  <c r="S175" i="1"/>
  <c r="U175" i="1" s="1"/>
  <c r="S142" i="1"/>
  <c r="S138" i="1"/>
  <c r="U138" i="1" s="1"/>
  <c r="S134" i="1"/>
  <c r="U134" i="1" s="1"/>
  <c r="S130" i="1"/>
  <c r="U130" i="1" s="1"/>
  <c r="S126" i="1"/>
  <c r="S122" i="1"/>
  <c r="S81" i="1"/>
  <c r="S77" i="1"/>
  <c r="U77" i="1" s="1"/>
  <c r="S73" i="1"/>
  <c r="S49" i="1"/>
  <c r="S45" i="1"/>
  <c r="S41" i="1"/>
  <c r="U41" i="1" s="1"/>
  <c r="S37" i="1"/>
  <c r="S4" i="1"/>
  <c r="U4" i="1" s="1"/>
  <c r="S506" i="1"/>
  <c r="S323" i="1"/>
  <c r="S319" i="1"/>
  <c r="S314" i="1"/>
  <c r="U314" i="1" s="1"/>
  <c r="S310" i="1"/>
  <c r="S281" i="1"/>
  <c r="S277" i="1"/>
  <c r="U277" i="1" s="1"/>
  <c r="V277" i="1" s="1"/>
  <c r="S273" i="1"/>
  <c r="S269" i="1"/>
  <c r="S215" i="1"/>
  <c r="U215" i="1" s="1"/>
  <c r="S211" i="1"/>
  <c r="S207" i="1"/>
  <c r="U207" i="1" s="1"/>
  <c r="S171" i="1"/>
  <c r="S167" i="1"/>
  <c r="U167" i="1" s="1"/>
  <c r="S120" i="1"/>
  <c r="S116" i="1"/>
  <c r="U116" i="1" s="1"/>
  <c r="S112" i="1"/>
  <c r="S108" i="1"/>
  <c r="U108" i="1" s="1"/>
  <c r="S70" i="1"/>
  <c r="W419" i="1"/>
  <c r="V370" i="1"/>
  <c r="W426" i="1"/>
  <c r="S33" i="1"/>
  <c r="U33" i="1" s="1"/>
  <c r="S30" i="1"/>
  <c r="S29" i="1"/>
  <c r="S67" i="1"/>
  <c r="U67" i="1" s="1"/>
  <c r="S64" i="1"/>
  <c r="S35" i="1"/>
  <c r="U35" i="1" s="1"/>
  <c r="V35" i="1" s="1"/>
  <c r="S579" i="1"/>
  <c r="S568" i="1"/>
  <c r="U568" i="1" s="1"/>
  <c r="S540" i="1"/>
  <c r="S539" i="1"/>
  <c r="U539" i="1" s="1"/>
  <c r="S519" i="1"/>
  <c r="S505" i="1"/>
  <c r="S504" i="1"/>
  <c r="U504" i="1" s="1"/>
  <c r="S487" i="1"/>
  <c r="S466" i="1"/>
  <c r="U466" i="1" s="1"/>
  <c r="S463" i="1"/>
  <c r="U463" i="1" s="1"/>
  <c r="S462" i="1"/>
  <c r="S11" i="1"/>
  <c r="S575" i="1"/>
  <c r="S570" i="1"/>
  <c r="U570" i="1" s="1"/>
  <c r="S562" i="1"/>
  <c r="S456" i="1"/>
  <c r="U456" i="1" s="1"/>
  <c r="S307" i="1"/>
  <c r="U307" i="1" s="1"/>
  <c r="V307" i="1" s="1"/>
  <c r="S264" i="1"/>
  <c r="U264" i="1" s="1"/>
  <c r="S260" i="1"/>
  <c r="S571" i="1"/>
  <c r="S554" i="1"/>
  <c r="S531" i="1"/>
  <c r="S514" i="1"/>
  <c r="S365" i="1"/>
  <c r="S34" i="1"/>
  <c r="U34" i="1" s="1"/>
  <c r="V34" i="1" s="1"/>
  <c r="S28" i="1"/>
  <c r="U28" i="1" s="1"/>
  <c r="S27" i="1"/>
  <c r="S26" i="1"/>
  <c r="U26" i="1" s="1"/>
  <c r="S566" i="1"/>
  <c r="S561" i="1"/>
  <c r="U561" i="1" s="1"/>
  <c r="S560" i="1"/>
  <c r="S558" i="1"/>
  <c r="U558" i="1" s="1"/>
  <c r="S557" i="1"/>
  <c r="S549" i="1"/>
  <c r="S548" i="1"/>
  <c r="S547" i="1"/>
  <c r="S546" i="1"/>
  <c r="U546" i="1" s="1"/>
  <c r="W546" i="1" s="1"/>
  <c r="S545" i="1"/>
  <c r="U545" i="1" s="1"/>
  <c r="S544" i="1"/>
  <c r="S543" i="1"/>
  <c r="U543" i="1" s="1"/>
  <c r="S542" i="1"/>
  <c r="S534" i="1"/>
  <c r="S533" i="1"/>
  <c r="U533" i="1" s="1"/>
  <c r="S532" i="1"/>
  <c r="S517" i="1"/>
  <c r="S485" i="1"/>
  <c r="S480" i="1"/>
  <c r="U480" i="1" s="1"/>
  <c r="S479" i="1"/>
  <c r="U479" i="1" s="1"/>
  <c r="S478" i="1"/>
  <c r="S14" i="1"/>
  <c r="S13" i="1"/>
  <c r="U13" i="1" s="1"/>
  <c r="S564" i="1"/>
  <c r="U564" i="1" s="1"/>
  <c r="W564" i="1" s="1"/>
  <c r="S458" i="1"/>
  <c r="S266" i="1"/>
  <c r="U266" i="1" s="1"/>
  <c r="S262" i="1"/>
  <c r="U262" i="1" s="1"/>
  <c r="S25" i="1"/>
  <c r="U25" i="1" s="1"/>
  <c r="S573" i="1"/>
  <c r="S556" i="1"/>
  <c r="U556" i="1" s="1"/>
  <c r="S552" i="1"/>
  <c r="S537" i="1"/>
  <c r="U537" i="1" s="1"/>
  <c r="S509" i="1"/>
  <c r="U509" i="1" s="1"/>
  <c r="S250" i="1"/>
  <c r="U250" i="1" s="1"/>
  <c r="S157" i="1"/>
  <c r="S154" i="1"/>
  <c r="U154" i="1" s="1"/>
  <c r="S53" i="1"/>
  <c r="S317" i="1"/>
  <c r="U317" i="1" s="1"/>
  <c r="S244" i="1"/>
  <c r="U244" i="1" s="1"/>
  <c r="S189" i="1"/>
  <c r="S9" i="1"/>
  <c r="V438" i="1"/>
  <c r="W438" i="1"/>
  <c r="S522" i="1"/>
  <c r="U522" i="1" s="1"/>
  <c r="V522" i="1" s="1"/>
  <c r="S521" i="1"/>
  <c r="U521" i="1" s="1"/>
  <c r="W521" i="1" s="1"/>
  <c r="S371" i="1"/>
  <c r="U371" i="1" s="1"/>
  <c r="S450" i="1"/>
  <c r="U450" i="1" s="1"/>
  <c r="S405" i="1"/>
  <c r="U405" i="1" s="1"/>
  <c r="S403" i="1"/>
  <c r="S404" i="1"/>
  <c r="U404" i="1" s="1"/>
  <c r="S451" i="1"/>
  <c r="U451" i="1" s="1"/>
  <c r="W382" i="1"/>
  <c r="V428" i="1"/>
  <c r="W422" i="1"/>
  <c r="W439" i="1"/>
  <c r="W406" i="1"/>
  <c r="W448" i="1"/>
  <c r="V441" i="1"/>
  <c r="V430" i="1"/>
  <c r="V416" i="1"/>
  <c r="V383" i="1"/>
  <c r="V368" i="1"/>
  <c r="W425" i="1"/>
  <c r="W429" i="1"/>
  <c r="W437" i="1"/>
  <c r="V375" i="1"/>
  <c r="V443" i="1"/>
  <c r="V388" i="1"/>
  <c r="V447" i="1"/>
  <c r="W414" i="1"/>
  <c r="U145" i="1"/>
  <c r="V145" i="1" s="1"/>
  <c r="W387" i="1"/>
  <c r="V417" i="1"/>
  <c r="W401" i="1"/>
  <c r="W394" i="1"/>
  <c r="W424" i="1"/>
  <c r="W390" i="1"/>
  <c r="W420" i="1"/>
  <c r="W378" i="1"/>
  <c r="W440" i="1"/>
  <c r="W407" i="1"/>
  <c r="W449" i="1"/>
  <c r="W444" i="1"/>
  <c r="V427" i="1"/>
  <c r="W395" i="1"/>
  <c r="V369" i="1"/>
  <c r="W436" i="1"/>
  <c r="W431" i="1"/>
  <c r="W433" i="1"/>
  <c r="W392" i="1"/>
  <c r="W398" i="1"/>
  <c r="V411" i="1"/>
  <c r="S508" i="1"/>
  <c r="U508" i="1" s="1"/>
  <c r="S476" i="1"/>
  <c r="U476" i="1" s="1"/>
  <c r="S471" i="1"/>
  <c r="U471" i="1" s="1"/>
  <c r="S385" i="1"/>
  <c r="U385" i="1" s="1"/>
  <c r="S373" i="1"/>
  <c r="U373" i="1" s="1"/>
  <c r="U170" i="1"/>
  <c r="V170" i="1" s="1"/>
  <c r="W432" i="1"/>
  <c r="W402" i="1"/>
  <c r="W423" i="1"/>
  <c r="V391" i="1"/>
  <c r="S421" i="1"/>
  <c r="U421" i="1" s="1"/>
  <c r="W421" i="1" s="1"/>
  <c r="W376" i="1"/>
  <c r="V435" i="1"/>
  <c r="V400" i="1"/>
  <c r="V377" i="1"/>
  <c r="V415" i="1"/>
  <c r="W418" i="1"/>
  <c r="S559" i="1"/>
  <c r="U559" i="1" s="1"/>
  <c r="S477" i="1"/>
  <c r="U477" i="1" s="1"/>
  <c r="S475" i="1"/>
  <c r="U475" i="1" s="1"/>
  <c r="W475" i="1" s="1"/>
  <c r="W399" i="1"/>
  <c r="W413" i="1"/>
  <c r="W389" i="1"/>
  <c r="W397" i="1"/>
  <c r="W412" i="1"/>
  <c r="W374" i="1"/>
  <c r="W409" i="1"/>
  <c r="V408" i="1"/>
  <c r="U342" i="1"/>
  <c r="W342" i="1" s="1"/>
  <c r="U200" i="1"/>
  <c r="W200" i="1" s="1"/>
  <c r="S386" i="1"/>
  <c r="U386" i="1" s="1"/>
  <c r="S384" i="1"/>
  <c r="U384" i="1" s="1"/>
  <c r="S372" i="1"/>
  <c r="U372" i="1" s="1"/>
  <c r="U229" i="1"/>
  <c r="V229" i="1" s="1"/>
  <c r="U75" i="1"/>
  <c r="W75" i="1" s="1"/>
  <c r="U474" i="1"/>
  <c r="W474" i="1" s="1"/>
  <c r="U291" i="1"/>
  <c r="W291" i="1" s="1"/>
  <c r="U318" i="1"/>
  <c r="V318" i="1" s="1"/>
  <c r="U254" i="1"/>
  <c r="W254" i="1" s="1"/>
  <c r="U58" i="1"/>
  <c r="V58" i="1" s="1"/>
  <c r="U179" i="1"/>
  <c r="W179" i="1" s="1"/>
  <c r="U214" i="1"/>
  <c r="W214" i="1" s="1"/>
  <c r="U64" i="1"/>
  <c r="V64" i="1" s="1"/>
  <c r="U65" i="1"/>
  <c r="V65" i="1" s="1"/>
  <c r="U32" i="1"/>
  <c r="V32" i="1" s="1"/>
  <c r="U31" i="1"/>
  <c r="V31" i="1" s="1"/>
  <c r="S396" i="1"/>
  <c r="U396" i="1" s="1"/>
  <c r="W396" i="1" s="1"/>
  <c r="U295" i="1"/>
  <c r="V295" i="1" s="1"/>
  <c r="U219" i="1"/>
  <c r="V219" i="1" s="1"/>
  <c r="U83" i="1"/>
  <c r="W83" i="1" s="1"/>
  <c r="U204" i="1"/>
  <c r="V204" i="1" s="1"/>
  <c r="U488" i="1"/>
  <c r="U233" i="1"/>
  <c r="U91" i="1"/>
  <c r="U340" i="1"/>
  <c r="U356" i="1"/>
  <c r="U283" i="1"/>
  <c r="U47" i="1"/>
  <c r="U39" i="1"/>
  <c r="U577" i="1"/>
  <c r="U525" i="1"/>
  <c r="U496" i="1"/>
  <c r="U54" i="1"/>
  <c r="U151" i="1"/>
  <c r="U87" i="1"/>
  <c r="U328" i="1"/>
  <c r="U132" i="1"/>
  <c r="U79" i="1"/>
  <c r="U310" i="1"/>
  <c r="U206" i="1"/>
  <c r="U69" i="1"/>
  <c r="U248" i="1"/>
  <c r="U95" i="1"/>
  <c r="U225" i="1"/>
  <c r="U142" i="1"/>
  <c r="U124" i="1"/>
  <c r="U51" i="1"/>
  <c r="U268" i="1"/>
  <c r="U119" i="1"/>
  <c r="U518" i="1"/>
  <c r="U379" i="1"/>
  <c r="U360" i="1"/>
  <c r="U350" i="1"/>
  <c r="U158" i="1"/>
  <c r="U336" i="1"/>
  <c r="U43" i="1"/>
  <c r="U538" i="1"/>
  <c r="U62" i="1"/>
  <c r="U21" i="1"/>
  <c r="U574" i="1"/>
  <c r="U565" i="1"/>
  <c r="U289" i="1"/>
  <c r="U56" i="1"/>
  <c r="U338" i="1"/>
  <c r="U227" i="1"/>
  <c r="U332" i="1"/>
  <c r="U221" i="1"/>
  <c r="U81" i="1"/>
  <c r="U111" i="1"/>
  <c r="U457" i="1"/>
  <c r="U529" i="1"/>
  <c r="U126" i="1"/>
  <c r="V126" i="1" s="1"/>
  <c r="U469" i="1"/>
  <c r="U322" i="1"/>
  <c r="U281" i="1"/>
  <c r="U216" i="1"/>
  <c r="U572" i="1"/>
  <c r="U481" i="1"/>
  <c r="U252" i="1"/>
  <c r="U242" i="1"/>
  <c r="U202" i="1"/>
  <c r="U188" i="1"/>
  <c r="U98" i="1"/>
  <c r="U173" i="1"/>
  <c r="U136" i="1"/>
  <c r="U45" i="1"/>
  <c r="U115" i="1"/>
  <c r="U258" i="1"/>
  <c r="U500" i="1"/>
  <c r="U364" i="1"/>
  <c r="U580" i="1"/>
  <c r="U576" i="1"/>
  <c r="U60" i="1"/>
  <c r="U19" i="1"/>
  <c r="U513" i="1"/>
  <c r="U492" i="1"/>
  <c r="U354" i="1"/>
  <c r="U246" i="1"/>
  <c r="U238" i="1"/>
  <c r="U196" i="1"/>
  <c r="U163" i="1"/>
  <c r="U147" i="1"/>
  <c r="U93" i="1"/>
  <c r="U97" i="1"/>
  <c r="U52" i="1"/>
  <c r="U293" i="1"/>
  <c r="U181" i="1"/>
  <c r="U73" i="1"/>
  <c r="U6" i="1"/>
  <c r="U113" i="1"/>
  <c r="U299" i="1"/>
  <c r="U235" i="1"/>
  <c r="U185" i="1"/>
  <c r="U177" i="1"/>
  <c r="U140" i="1"/>
  <c r="U122" i="1"/>
  <c r="U49" i="1"/>
  <c r="U273" i="1"/>
  <c r="U210" i="1"/>
  <c r="U166" i="1"/>
  <c r="U548" i="1"/>
  <c r="U462" i="1"/>
  <c r="S442" i="1"/>
  <c r="U442" i="1" s="1"/>
  <c r="S105" i="1"/>
  <c r="U105" i="1" s="1"/>
  <c r="U17" i="1"/>
  <c r="U551" i="1"/>
  <c r="U527" i="1"/>
  <c r="U511" i="1"/>
  <c r="U498" i="1"/>
  <c r="U352" i="1"/>
  <c r="U344" i="1"/>
  <c r="U194" i="1"/>
  <c r="U160" i="1"/>
  <c r="U330" i="1"/>
  <c r="U566" i="1"/>
  <c r="U520" i="1"/>
  <c r="U486" i="1"/>
  <c r="U464" i="1"/>
  <c r="U15" i="1"/>
  <c r="U300" i="1"/>
  <c r="U562" i="1"/>
  <c r="U256" i="1"/>
  <c r="S104" i="1"/>
  <c r="U104" i="1" s="1"/>
  <c r="U326" i="1"/>
  <c r="U324" i="1"/>
  <c r="U316" i="1"/>
  <c r="U308" i="1"/>
  <c r="U275" i="1"/>
  <c r="U212" i="1"/>
  <c r="U172" i="1"/>
  <c r="U121" i="1"/>
  <c r="U555" i="1"/>
  <c r="U531" i="1"/>
  <c r="U515" i="1"/>
  <c r="U502" i="1"/>
  <c r="U483" i="1"/>
  <c r="U366" i="1"/>
  <c r="U348" i="1"/>
  <c r="U304" i="1"/>
  <c r="U198" i="1"/>
  <c r="U190" i="1"/>
  <c r="U156" i="1"/>
  <c r="U149" i="1"/>
  <c r="U162" i="1"/>
  <c r="U89" i="1"/>
  <c r="U334" i="1"/>
  <c r="U37" i="1"/>
  <c r="U506" i="1"/>
  <c r="U544" i="1"/>
  <c r="U516" i="1"/>
  <c r="U478" i="1"/>
  <c r="U460" i="1"/>
  <c r="U381" i="1"/>
  <c r="U11" i="1"/>
  <c r="U459" i="1"/>
  <c r="U260" i="1"/>
  <c r="U297" i="1"/>
  <c r="U320" i="1"/>
  <c r="U312" i="1"/>
  <c r="U270" i="1"/>
  <c r="U208" i="1"/>
  <c r="U168" i="1"/>
  <c r="U117" i="1"/>
  <c r="U109" i="1"/>
  <c r="U70" i="1"/>
  <c r="U29" i="1"/>
  <c r="U27" i="1"/>
  <c r="U560" i="1"/>
  <c r="U557" i="1"/>
  <c r="U542" i="1"/>
  <c r="U540" i="1"/>
  <c r="S103" i="1"/>
  <c r="U103" i="1" s="1"/>
  <c r="S101" i="1"/>
  <c r="U101" i="1" s="1"/>
  <c r="S99" i="1"/>
  <c r="U99" i="1" s="1"/>
  <c r="S452" i="1"/>
  <c r="U452" i="1" s="1"/>
  <c r="S472" i="1"/>
  <c r="U472" i="1" s="1"/>
  <c r="S102" i="1"/>
  <c r="U102" i="1" s="1"/>
  <c r="S100" i="1"/>
  <c r="U100" i="1" s="1"/>
  <c r="S453" i="1"/>
  <c r="U453" i="1" s="1"/>
  <c r="U169" i="1"/>
  <c r="U165" i="1"/>
  <c r="U118" i="1"/>
  <c r="U205" i="1"/>
  <c r="U485" i="1"/>
  <c r="U467" i="1"/>
  <c r="U14" i="1"/>
  <c r="U63" i="1"/>
  <c r="U59" i="1"/>
  <c r="U22" i="1"/>
  <c r="U18" i="1"/>
  <c r="U526" i="1"/>
  <c r="U514" i="1"/>
  <c r="U365" i="1"/>
  <c r="U361" i="1"/>
  <c r="U305" i="1"/>
  <c r="U253" i="1"/>
  <c r="U249" i="1"/>
  <c r="U341" i="1"/>
  <c r="U337" i="1"/>
  <c r="U333" i="1"/>
  <c r="U329" i="1"/>
  <c r="U325" i="1"/>
  <c r="U288" i="1"/>
  <c r="U230" i="1"/>
  <c r="U129" i="1"/>
  <c r="V129" i="1" s="1"/>
  <c r="U125" i="1"/>
  <c r="V125" i="1" s="1"/>
  <c r="U84" i="1"/>
  <c r="U48" i="1"/>
  <c r="U44" i="1"/>
  <c r="U40" i="1"/>
  <c r="U36" i="1"/>
  <c r="U213" i="1"/>
  <c r="U510" i="1"/>
  <c r="U501" i="1"/>
  <c r="U497" i="1"/>
  <c r="U296" i="1"/>
  <c r="U292" i="1"/>
  <c r="U523" i="1"/>
  <c r="U321" i="1"/>
  <c r="U313" i="1"/>
  <c r="U280" i="1"/>
  <c r="U271" i="1"/>
  <c r="U569" i="1"/>
  <c r="U535" i="1"/>
  <c r="U458" i="1"/>
  <c r="U454" i="1"/>
  <c r="U571" i="1"/>
  <c r="U554" i="1"/>
  <c r="U550" i="1"/>
  <c r="U530" i="1"/>
  <c r="U237" i="1"/>
  <c r="U201" i="1"/>
  <c r="U53" i="1"/>
  <c r="U507" i="1"/>
  <c r="U567" i="1"/>
  <c r="U547" i="1"/>
  <c r="U532" i="1"/>
  <c r="U517" i="1"/>
  <c r="U461" i="1"/>
  <c r="U267" i="1"/>
  <c r="U263" i="1"/>
  <c r="U259" i="1"/>
  <c r="U524" i="1"/>
  <c r="U491" i="1"/>
  <c r="U484" i="1"/>
  <c r="U355" i="1"/>
  <c r="U351" i="1"/>
  <c r="U347" i="1"/>
  <c r="U343" i="1"/>
  <c r="U243" i="1"/>
  <c r="U199" i="1"/>
  <c r="U195" i="1"/>
  <c r="U191" i="1"/>
  <c r="U187" i="1"/>
  <c r="U157" i="1"/>
  <c r="U152" i="1"/>
  <c r="U148" i="1"/>
  <c r="U144" i="1"/>
  <c r="U96" i="1"/>
  <c r="U92" i="1"/>
  <c r="U88" i="1"/>
  <c r="U85" i="1"/>
  <c r="U55" i="1"/>
  <c r="U286" i="1"/>
  <c r="U236" i="1"/>
  <c r="U232" i="1"/>
  <c r="U224" i="1"/>
  <c r="U220" i="1"/>
  <c r="U184" i="1"/>
  <c r="U180" i="1"/>
  <c r="U176" i="1"/>
  <c r="U143" i="1"/>
  <c r="U139" i="1"/>
  <c r="U135" i="1"/>
  <c r="U131" i="1"/>
  <c r="U78" i="1"/>
  <c r="U74" i="1"/>
  <c r="U315" i="1"/>
  <c r="U282" i="1"/>
  <c r="U278" i="1"/>
  <c r="U274" i="1"/>
  <c r="U106" i="1"/>
  <c r="U579" i="1"/>
  <c r="U487" i="1"/>
  <c r="U465" i="1"/>
  <c r="U549" i="1"/>
  <c r="U534" i="1"/>
  <c r="U519" i="1"/>
  <c r="U505" i="1"/>
  <c r="U403" i="1"/>
  <c r="U380" i="1"/>
  <c r="U306" i="1"/>
  <c r="U12" i="1"/>
  <c r="U575" i="1"/>
  <c r="U563" i="1"/>
  <c r="U468" i="1"/>
  <c r="U61" i="1"/>
  <c r="U24" i="1"/>
  <c r="U20" i="1"/>
  <c r="U16" i="1"/>
  <c r="U573" i="1"/>
  <c r="U552" i="1"/>
  <c r="U536" i="1"/>
  <c r="U528" i="1"/>
  <c r="U503" i="1"/>
  <c r="U499" i="1"/>
  <c r="U367" i="1"/>
  <c r="U363" i="1"/>
  <c r="U359" i="1"/>
  <c r="U303" i="1"/>
  <c r="U255" i="1"/>
  <c r="U251" i="1"/>
  <c r="U247" i="1"/>
  <c r="U239" i="1"/>
  <c r="U203" i="1"/>
  <c r="U9" i="1"/>
  <c r="U470" i="1"/>
  <c r="U339" i="1"/>
  <c r="U335" i="1"/>
  <c r="U331" i="1"/>
  <c r="U327" i="1"/>
  <c r="U298" i="1"/>
  <c r="U294" i="1"/>
  <c r="U290" i="1"/>
  <c r="U228" i="1"/>
  <c r="U127" i="1"/>
  <c r="V127" i="1" s="1"/>
  <c r="U123" i="1"/>
  <c r="U82" i="1"/>
  <c r="U50" i="1"/>
  <c r="U46" i="1"/>
  <c r="U42" i="1"/>
  <c r="U38" i="1"/>
  <c r="U5" i="1"/>
  <c r="U578" i="1"/>
  <c r="U473" i="1"/>
  <c r="U323" i="1"/>
  <c r="U319" i="1"/>
  <c r="U311" i="1"/>
  <c r="U269" i="1"/>
  <c r="U211" i="1"/>
  <c r="U171" i="1"/>
  <c r="U120" i="1"/>
  <c r="U112" i="1"/>
  <c r="U107" i="1"/>
  <c r="U71" i="1"/>
  <c r="U265" i="1"/>
  <c r="U261" i="1"/>
  <c r="U257" i="1"/>
  <c r="U493" i="1"/>
  <c r="U489" i="1"/>
  <c r="U482" i="1"/>
  <c r="U357" i="1"/>
  <c r="U353" i="1"/>
  <c r="U349" i="1"/>
  <c r="U345" i="1"/>
  <c r="U301" i="1"/>
  <c r="U245" i="1"/>
  <c r="U241" i="1"/>
  <c r="U197" i="1"/>
  <c r="U193" i="1"/>
  <c r="U189" i="1"/>
  <c r="U164" i="1"/>
  <c r="U159" i="1"/>
  <c r="U155" i="1"/>
  <c r="U150" i="1"/>
  <c r="U146" i="1"/>
  <c r="U153" i="1"/>
  <c r="V153" i="1" s="1"/>
  <c r="U94" i="1"/>
  <c r="U90" i="1"/>
  <c r="U86" i="1"/>
  <c r="U57" i="1"/>
  <c r="U284" i="1"/>
  <c r="U234" i="1"/>
  <c r="U226" i="1"/>
  <c r="U222" i="1"/>
  <c r="U218" i="1"/>
  <c r="U182" i="1"/>
  <c r="U178" i="1"/>
  <c r="U174" i="1"/>
  <c r="U141" i="1"/>
  <c r="U137" i="1"/>
  <c r="U133" i="1"/>
  <c r="V133" i="1" s="1"/>
  <c r="U80" i="1"/>
  <c r="U76" i="1"/>
  <c r="U72" i="1"/>
  <c r="U309" i="1"/>
  <c r="U276" i="1"/>
  <c r="U272" i="1"/>
  <c r="U217" i="1"/>
  <c r="U209" i="1"/>
  <c r="U66" i="1"/>
  <c r="U30" i="1"/>
  <c r="U68" i="1"/>
  <c r="W204" i="1" l="1"/>
  <c r="V244" i="1"/>
  <c r="W244" i="1"/>
  <c r="V33" i="1"/>
  <c r="W33" i="1"/>
  <c r="W32" i="1"/>
  <c r="V521" i="1"/>
  <c r="W277" i="1"/>
  <c r="W522" i="1"/>
  <c r="W145" i="1"/>
  <c r="I52" i="4"/>
  <c r="I55" i="4" s="1"/>
  <c r="D7" i="2" s="1"/>
  <c r="E7" i="2" s="1"/>
  <c r="F7" i="2" s="1"/>
  <c r="G7" i="2" s="1"/>
  <c r="E52" i="4"/>
  <c r="E55" i="4" s="1"/>
  <c r="V110" i="1"/>
  <c r="V546" i="1"/>
  <c r="W58" i="1"/>
  <c r="W34" i="1"/>
  <c r="V564" i="1"/>
  <c r="E8" i="2"/>
  <c r="F8" i="2" s="1"/>
  <c r="G8" i="2" s="1"/>
  <c r="E9" i="2"/>
  <c r="F9" i="2" s="1"/>
  <c r="G9" i="2" s="1"/>
  <c r="W31" i="1"/>
  <c r="W65" i="1"/>
  <c r="V128" i="1"/>
  <c r="V254" i="1"/>
  <c r="V342" i="1"/>
  <c r="V421" i="1"/>
  <c r="W64" i="1"/>
  <c r="W170" i="1"/>
  <c r="V291" i="1"/>
  <c r="V214" i="1"/>
  <c r="W229" i="1"/>
  <c r="V474" i="1"/>
  <c r="W318" i="1"/>
  <c r="V200" i="1"/>
  <c r="W219" i="1"/>
  <c r="W35" i="1"/>
  <c r="V75" i="1"/>
  <c r="V179" i="1"/>
  <c r="V475" i="1"/>
  <c r="V83" i="1"/>
  <c r="W295" i="1"/>
  <c r="V396" i="1"/>
  <c r="V453" i="1"/>
  <c r="W453" i="1"/>
  <c r="V100" i="1"/>
  <c r="W100" i="1"/>
  <c r="V472" i="1"/>
  <c r="W472" i="1"/>
  <c r="V452" i="1"/>
  <c r="W452" i="1"/>
  <c r="V101" i="1"/>
  <c r="W101" i="1"/>
  <c r="V102" i="1"/>
  <c r="W102" i="1"/>
  <c r="V99" i="1"/>
  <c r="W99" i="1"/>
  <c r="V103" i="1"/>
  <c r="W103" i="1"/>
  <c r="V104" i="1"/>
  <c r="W104" i="1"/>
  <c r="V105" i="1"/>
  <c r="W105" i="1"/>
  <c r="V442" i="1"/>
  <c r="W442" i="1"/>
  <c r="W209" i="1"/>
  <c r="V209" i="1"/>
  <c r="W309" i="1"/>
  <c r="V309" i="1"/>
  <c r="W178" i="1"/>
  <c r="V178" i="1"/>
  <c r="W226" i="1"/>
  <c r="V226" i="1"/>
  <c r="W90" i="1"/>
  <c r="V90" i="1"/>
  <c r="W159" i="1"/>
  <c r="V159" i="1"/>
  <c r="W189" i="1"/>
  <c r="V189" i="1"/>
  <c r="W245" i="1"/>
  <c r="V245" i="1"/>
  <c r="W353" i="1"/>
  <c r="V353" i="1"/>
  <c r="W482" i="1"/>
  <c r="V482" i="1"/>
  <c r="W112" i="1"/>
  <c r="V112" i="1"/>
  <c r="W171" i="1"/>
  <c r="V171" i="1"/>
  <c r="W269" i="1"/>
  <c r="V269" i="1"/>
  <c r="W373" i="1"/>
  <c r="V373" i="1"/>
  <c r="W578" i="1"/>
  <c r="V578" i="1"/>
  <c r="W42" i="1"/>
  <c r="V42" i="1"/>
  <c r="W50" i="1"/>
  <c r="V50" i="1"/>
  <c r="W228" i="1"/>
  <c r="V228" i="1"/>
  <c r="W294" i="1"/>
  <c r="V294" i="1"/>
  <c r="W335" i="1"/>
  <c r="V335" i="1"/>
  <c r="W203" i="1"/>
  <c r="V203" i="1"/>
  <c r="W255" i="1"/>
  <c r="V255" i="1"/>
  <c r="W477" i="1"/>
  <c r="V477" i="1"/>
  <c r="W363" i="1"/>
  <c r="V363" i="1"/>
  <c r="W499" i="1"/>
  <c r="V499" i="1"/>
  <c r="W552" i="1"/>
  <c r="V552" i="1"/>
  <c r="W16" i="1"/>
  <c r="V16" i="1"/>
  <c r="W456" i="1"/>
  <c r="V456" i="1"/>
  <c r="W12" i="1"/>
  <c r="V12" i="1"/>
  <c r="W519" i="1"/>
  <c r="V519" i="1"/>
  <c r="W28" i="1"/>
  <c r="V28" i="1"/>
  <c r="W30" i="1"/>
  <c r="V30" i="1"/>
  <c r="W66" i="1"/>
  <c r="V66" i="1"/>
  <c r="W217" i="1"/>
  <c r="V217" i="1"/>
  <c r="W276" i="1"/>
  <c r="V276" i="1"/>
  <c r="W72" i="1"/>
  <c r="V72" i="1"/>
  <c r="W80" i="1"/>
  <c r="V80" i="1"/>
  <c r="W174" i="1"/>
  <c r="V174" i="1"/>
  <c r="W182" i="1"/>
  <c r="V182" i="1"/>
  <c r="W222" i="1"/>
  <c r="V222" i="1"/>
  <c r="W234" i="1"/>
  <c r="V234" i="1"/>
  <c r="W86" i="1"/>
  <c r="V86" i="1"/>
  <c r="W94" i="1"/>
  <c r="V94" i="1"/>
  <c r="W146" i="1"/>
  <c r="V146" i="1"/>
  <c r="W155" i="1"/>
  <c r="V155" i="1"/>
  <c r="W164" i="1"/>
  <c r="V164" i="1"/>
  <c r="W193" i="1"/>
  <c r="V193" i="1"/>
  <c r="W241" i="1"/>
  <c r="V241" i="1"/>
  <c r="W301" i="1"/>
  <c r="V301" i="1"/>
  <c r="W349" i="1"/>
  <c r="V349" i="1"/>
  <c r="W357" i="1"/>
  <c r="V357" i="1"/>
  <c r="W489" i="1"/>
  <c r="V489" i="1"/>
  <c r="W257" i="1"/>
  <c r="V257" i="1"/>
  <c r="W265" i="1"/>
  <c r="V265" i="1"/>
  <c r="W107" i="1"/>
  <c r="V107" i="1"/>
  <c r="W116" i="1"/>
  <c r="V116" i="1"/>
  <c r="W167" i="1"/>
  <c r="V167" i="1"/>
  <c r="W207" i="1"/>
  <c r="V207" i="1"/>
  <c r="W215" i="1"/>
  <c r="V215" i="1"/>
  <c r="W311" i="1"/>
  <c r="V311" i="1"/>
  <c r="W323" i="1"/>
  <c r="V323" i="1"/>
  <c r="W473" i="1"/>
  <c r="V473" i="1"/>
  <c r="W38" i="1"/>
  <c r="V38" i="1"/>
  <c r="W46" i="1"/>
  <c r="V46" i="1"/>
  <c r="W82" i="1"/>
  <c r="V82" i="1"/>
  <c r="W290" i="1"/>
  <c r="V290" i="1"/>
  <c r="W298" i="1"/>
  <c r="V298" i="1"/>
  <c r="W331" i="1"/>
  <c r="V331" i="1"/>
  <c r="W339" i="1"/>
  <c r="V339" i="1"/>
  <c r="W470" i="1"/>
  <c r="V470" i="1"/>
  <c r="W9" i="1"/>
  <c r="V9" i="1"/>
  <c r="W239" i="1"/>
  <c r="V239" i="1"/>
  <c r="W251" i="1"/>
  <c r="V251" i="1"/>
  <c r="W303" i="1"/>
  <c r="V303" i="1"/>
  <c r="W471" i="1"/>
  <c r="V471" i="1"/>
  <c r="W367" i="1"/>
  <c r="V367" i="1"/>
  <c r="W503" i="1"/>
  <c r="V503" i="1"/>
  <c r="W536" i="1"/>
  <c r="V536" i="1"/>
  <c r="W556" i="1"/>
  <c r="V556" i="1"/>
  <c r="W20" i="1"/>
  <c r="V20" i="1"/>
  <c r="W61" i="1"/>
  <c r="V61" i="1"/>
  <c r="W468" i="1"/>
  <c r="V468" i="1"/>
  <c r="W575" i="1"/>
  <c r="V575" i="1"/>
  <c r="W306" i="1"/>
  <c r="V306" i="1"/>
  <c r="W403" i="1"/>
  <c r="V403" i="1"/>
  <c r="W505" i="1"/>
  <c r="V505" i="1"/>
  <c r="W534" i="1"/>
  <c r="V534" i="1"/>
  <c r="W549" i="1"/>
  <c r="V549" i="1"/>
  <c r="W405" i="1"/>
  <c r="V405" i="1"/>
  <c r="W479" i="1"/>
  <c r="V479" i="1"/>
  <c r="W543" i="1"/>
  <c r="V543" i="1"/>
  <c r="W274" i="1"/>
  <c r="V274" i="1"/>
  <c r="W282" i="1"/>
  <c r="V282" i="1"/>
  <c r="W74" i="1"/>
  <c r="V74" i="1"/>
  <c r="W131" i="1"/>
  <c r="V131" i="1"/>
  <c r="W176" i="1"/>
  <c r="V176" i="1"/>
  <c r="W184" i="1"/>
  <c r="V184" i="1"/>
  <c r="W224" i="1"/>
  <c r="V224" i="1"/>
  <c r="W236" i="1"/>
  <c r="V236" i="1"/>
  <c r="W55" i="1"/>
  <c r="V55" i="1"/>
  <c r="W88" i="1"/>
  <c r="V88" i="1"/>
  <c r="W96" i="1"/>
  <c r="V96" i="1"/>
  <c r="W148" i="1"/>
  <c r="V148" i="1"/>
  <c r="W157" i="1"/>
  <c r="V157" i="1"/>
  <c r="W187" i="1"/>
  <c r="V187" i="1"/>
  <c r="W195" i="1"/>
  <c r="V195" i="1"/>
  <c r="W243" i="1"/>
  <c r="V243" i="1"/>
  <c r="W347" i="1"/>
  <c r="V347" i="1"/>
  <c r="W355" i="1"/>
  <c r="V355" i="1"/>
  <c r="W484" i="1"/>
  <c r="V484" i="1"/>
  <c r="W495" i="1"/>
  <c r="V495" i="1"/>
  <c r="W524" i="1"/>
  <c r="V524" i="1"/>
  <c r="W263" i="1"/>
  <c r="V263" i="1"/>
  <c r="W517" i="1"/>
  <c r="V517" i="1"/>
  <c r="W539" i="1"/>
  <c r="V539" i="1"/>
  <c r="W558" i="1"/>
  <c r="V558" i="1"/>
  <c r="W201" i="1"/>
  <c r="V201" i="1"/>
  <c r="W530" i="1"/>
  <c r="V530" i="1"/>
  <c r="W554" i="1"/>
  <c r="V554" i="1"/>
  <c r="W454" i="1"/>
  <c r="V454" i="1"/>
  <c r="W535" i="1"/>
  <c r="V535" i="1"/>
  <c r="W271" i="1"/>
  <c r="V271" i="1"/>
  <c r="W313" i="1"/>
  <c r="V313" i="1"/>
  <c r="W321" i="1"/>
  <c r="V321" i="1"/>
  <c r="W385" i="1"/>
  <c r="V385" i="1"/>
  <c r="W296" i="1"/>
  <c r="V296" i="1"/>
  <c r="W501" i="1"/>
  <c r="V501" i="1"/>
  <c r="W213" i="1"/>
  <c r="V213" i="1"/>
  <c r="W40" i="1"/>
  <c r="V40" i="1"/>
  <c r="W48" i="1"/>
  <c r="V48" i="1"/>
  <c r="W230" i="1"/>
  <c r="V230" i="1"/>
  <c r="W325" i="1"/>
  <c r="V325" i="1"/>
  <c r="W333" i="1"/>
  <c r="V333" i="1"/>
  <c r="W341" i="1"/>
  <c r="V341" i="1"/>
  <c r="W253" i="1"/>
  <c r="V253" i="1"/>
  <c r="W559" i="1"/>
  <c r="V559" i="1"/>
  <c r="W361" i="1"/>
  <c r="V361" i="1"/>
  <c r="W526" i="1"/>
  <c r="V526" i="1"/>
  <c r="W22" i="1"/>
  <c r="V22" i="1"/>
  <c r="W63" i="1"/>
  <c r="V63" i="1"/>
  <c r="W14" i="1"/>
  <c r="V14" i="1"/>
  <c r="W467" i="1"/>
  <c r="V467" i="1"/>
  <c r="W541" i="1"/>
  <c r="V541" i="1"/>
  <c r="W118" i="1"/>
  <c r="V118" i="1"/>
  <c r="W169" i="1"/>
  <c r="V169" i="1"/>
  <c r="W114" i="1"/>
  <c r="V114" i="1"/>
  <c r="W542" i="1"/>
  <c r="V542" i="1"/>
  <c r="W560" i="1"/>
  <c r="V560" i="1"/>
  <c r="W26" i="1"/>
  <c r="V26" i="1"/>
  <c r="W29" i="1"/>
  <c r="V29" i="1"/>
  <c r="W70" i="1"/>
  <c r="V70" i="1"/>
  <c r="W109" i="1"/>
  <c r="V109" i="1"/>
  <c r="W168" i="1"/>
  <c r="V168" i="1"/>
  <c r="W270" i="1"/>
  <c r="V270" i="1"/>
  <c r="W312" i="1"/>
  <c r="V312" i="1"/>
  <c r="W134" i="1"/>
  <c r="V134" i="1"/>
  <c r="W260" i="1"/>
  <c r="V260" i="1"/>
  <c r="W459" i="1"/>
  <c r="V459" i="1"/>
  <c r="W381" i="1"/>
  <c r="V381" i="1"/>
  <c r="W460" i="1"/>
  <c r="V460" i="1"/>
  <c r="W516" i="1"/>
  <c r="V516" i="1"/>
  <c r="W37" i="1"/>
  <c r="V37" i="1"/>
  <c r="W162" i="1"/>
  <c r="V162" i="1"/>
  <c r="W156" i="1"/>
  <c r="V156" i="1"/>
  <c r="W198" i="1"/>
  <c r="V198" i="1"/>
  <c r="W348" i="1"/>
  <c r="V348" i="1"/>
  <c r="W494" i="1"/>
  <c r="V494" i="1"/>
  <c r="W515" i="1"/>
  <c r="V515" i="1"/>
  <c r="W555" i="1"/>
  <c r="V555" i="1"/>
  <c r="W172" i="1"/>
  <c r="V172" i="1"/>
  <c r="W275" i="1"/>
  <c r="V275" i="1"/>
  <c r="W316" i="1"/>
  <c r="V316" i="1"/>
  <c r="W223" i="1"/>
  <c r="V223" i="1"/>
  <c r="W562" i="1"/>
  <c r="V562" i="1"/>
  <c r="W4" i="1"/>
  <c r="V4" i="1"/>
  <c r="W300" i="1"/>
  <c r="V300" i="1"/>
  <c r="W15" i="1"/>
  <c r="V15" i="1"/>
  <c r="W486" i="1"/>
  <c r="V486" i="1"/>
  <c r="W566" i="1"/>
  <c r="V566" i="1"/>
  <c r="W160" i="1"/>
  <c r="V160" i="1"/>
  <c r="W344" i="1"/>
  <c r="V344" i="1"/>
  <c r="W358" i="1"/>
  <c r="V358" i="1"/>
  <c r="W476" i="1"/>
  <c r="V476" i="1"/>
  <c r="W362" i="1"/>
  <c r="V362" i="1"/>
  <c r="W498" i="1"/>
  <c r="V498" i="1"/>
  <c r="W527" i="1"/>
  <c r="V527" i="1"/>
  <c r="W462" i="1"/>
  <c r="V462" i="1"/>
  <c r="W480" i="1"/>
  <c r="V480" i="1"/>
  <c r="W166" i="1"/>
  <c r="V166" i="1"/>
  <c r="W273" i="1"/>
  <c r="V273" i="1"/>
  <c r="W77" i="1"/>
  <c r="V77" i="1"/>
  <c r="W130" i="1"/>
  <c r="V130" i="1"/>
  <c r="W177" i="1"/>
  <c r="V177" i="1"/>
  <c r="W235" i="1"/>
  <c r="V235" i="1"/>
  <c r="W113" i="1"/>
  <c r="V113" i="1"/>
  <c r="W6" i="1"/>
  <c r="V6" i="1"/>
  <c r="W181" i="1"/>
  <c r="V181" i="1"/>
  <c r="W293" i="1"/>
  <c r="V293" i="1"/>
  <c r="W52" i="1"/>
  <c r="V52" i="1"/>
  <c r="W93" i="1"/>
  <c r="V93" i="1"/>
  <c r="W163" i="1"/>
  <c r="V163" i="1"/>
  <c r="W238" i="1"/>
  <c r="V238" i="1"/>
  <c r="W302" i="1"/>
  <c r="V302" i="1"/>
  <c r="W492" i="1"/>
  <c r="V492" i="1"/>
  <c r="W553" i="1"/>
  <c r="V553" i="1"/>
  <c r="W19" i="1"/>
  <c r="V19" i="1"/>
  <c r="W264" i="1"/>
  <c r="V264" i="1"/>
  <c r="W580" i="1"/>
  <c r="V580" i="1"/>
  <c r="W364" i="1"/>
  <c r="V364" i="1"/>
  <c r="W258" i="1"/>
  <c r="V258" i="1"/>
  <c r="W115" i="1"/>
  <c r="V115" i="1"/>
  <c r="W136" i="1"/>
  <c r="V136" i="1"/>
  <c r="W285" i="1"/>
  <c r="V285" i="1"/>
  <c r="W154" i="1"/>
  <c r="V154" i="1"/>
  <c r="W202" i="1"/>
  <c r="V202" i="1"/>
  <c r="W252" i="1"/>
  <c r="V252" i="1"/>
  <c r="W572" i="1"/>
  <c r="V572" i="1"/>
  <c r="W281" i="1"/>
  <c r="V281" i="1"/>
  <c r="W469" i="1"/>
  <c r="V469" i="1"/>
  <c r="W508" i="1"/>
  <c r="V508" i="1"/>
  <c r="W13" i="1"/>
  <c r="V13" i="1"/>
  <c r="W81" i="1"/>
  <c r="V81" i="1"/>
  <c r="W332" i="1"/>
  <c r="V332" i="1"/>
  <c r="W41" i="1"/>
  <c r="V41" i="1"/>
  <c r="W338" i="1"/>
  <c r="V338" i="1"/>
  <c r="W56" i="1"/>
  <c r="V56" i="1"/>
  <c r="W533" i="1"/>
  <c r="V533" i="1"/>
  <c r="W537" i="1"/>
  <c r="V537" i="1"/>
  <c r="W574" i="1"/>
  <c r="V574" i="1"/>
  <c r="W25" i="1"/>
  <c r="V25" i="1"/>
  <c r="W262" i="1"/>
  <c r="V262" i="1"/>
  <c r="W538" i="1"/>
  <c r="V538" i="1"/>
  <c r="W43" i="1"/>
  <c r="V43" i="1"/>
  <c r="W350" i="1"/>
  <c r="V350" i="1"/>
  <c r="W360" i="1"/>
  <c r="V360" i="1"/>
  <c r="W518" i="1"/>
  <c r="V518" i="1"/>
  <c r="W119" i="1"/>
  <c r="V119" i="1"/>
  <c r="W372" i="1"/>
  <c r="V372" i="1"/>
  <c r="W51" i="1"/>
  <c r="V51" i="1"/>
  <c r="W225" i="1"/>
  <c r="V225" i="1"/>
  <c r="W248" i="1"/>
  <c r="V248" i="1"/>
  <c r="W206" i="1"/>
  <c r="V206" i="1"/>
  <c r="W79" i="1"/>
  <c r="V79" i="1"/>
  <c r="W183" i="1"/>
  <c r="V183" i="1"/>
  <c r="W87" i="1"/>
  <c r="V87" i="1"/>
  <c r="W240" i="1"/>
  <c r="V240" i="1"/>
  <c r="W192" i="1"/>
  <c r="V192" i="1"/>
  <c r="W509" i="1"/>
  <c r="V509" i="1"/>
  <c r="W577" i="1"/>
  <c r="V577" i="1"/>
  <c r="W47" i="1"/>
  <c r="V47" i="1"/>
  <c r="W283" i="1"/>
  <c r="V283" i="1"/>
  <c r="W356" i="1"/>
  <c r="V356" i="1"/>
  <c r="W91" i="1"/>
  <c r="V91" i="1"/>
  <c r="W7" i="1"/>
  <c r="V7" i="1"/>
  <c r="W68" i="1"/>
  <c r="V68" i="1"/>
  <c r="W272" i="1"/>
  <c r="V272" i="1"/>
  <c r="W76" i="1"/>
  <c r="V76" i="1"/>
  <c r="W218" i="1"/>
  <c r="V218" i="1"/>
  <c r="W284" i="1"/>
  <c r="V284" i="1"/>
  <c r="W57" i="1"/>
  <c r="V57" i="1"/>
  <c r="W150" i="1"/>
  <c r="V150" i="1"/>
  <c r="W197" i="1"/>
  <c r="V197" i="1"/>
  <c r="W345" i="1"/>
  <c r="V345" i="1"/>
  <c r="W493" i="1"/>
  <c r="V493" i="1"/>
  <c r="W261" i="1"/>
  <c r="V261" i="1"/>
  <c r="W71" i="1"/>
  <c r="V71" i="1"/>
  <c r="W120" i="1"/>
  <c r="V120" i="1"/>
  <c r="W211" i="1"/>
  <c r="V211" i="1"/>
  <c r="W319" i="1"/>
  <c r="V319" i="1"/>
  <c r="W5" i="1"/>
  <c r="V5" i="1"/>
  <c r="W327" i="1"/>
  <c r="V327" i="1"/>
  <c r="W247" i="1"/>
  <c r="V247" i="1"/>
  <c r="W359" i="1"/>
  <c r="V359" i="1"/>
  <c r="W528" i="1"/>
  <c r="V528" i="1"/>
  <c r="W573" i="1"/>
  <c r="V573" i="1"/>
  <c r="W24" i="1"/>
  <c r="V24" i="1"/>
  <c r="W563" i="1"/>
  <c r="V563" i="1"/>
  <c r="W380" i="1"/>
  <c r="V380" i="1"/>
  <c r="W463" i="1"/>
  <c r="V463" i="1"/>
  <c r="W545" i="1"/>
  <c r="V545" i="1"/>
  <c r="W561" i="1"/>
  <c r="V561" i="1"/>
  <c r="W465" i="1"/>
  <c r="V465" i="1"/>
  <c r="W487" i="1"/>
  <c r="V487" i="1"/>
  <c r="W579" i="1"/>
  <c r="V579" i="1"/>
  <c r="W106" i="1"/>
  <c r="V106" i="1"/>
  <c r="W278" i="1"/>
  <c r="V278" i="1"/>
  <c r="W315" i="1"/>
  <c r="V315" i="1"/>
  <c r="W78" i="1"/>
  <c r="V78" i="1"/>
  <c r="W135" i="1"/>
  <c r="V135" i="1"/>
  <c r="W180" i="1"/>
  <c r="V180" i="1"/>
  <c r="W220" i="1"/>
  <c r="V220" i="1"/>
  <c r="W232" i="1"/>
  <c r="V232" i="1"/>
  <c r="W286" i="1"/>
  <c r="V286" i="1"/>
  <c r="W85" i="1"/>
  <c r="V85" i="1"/>
  <c r="W92" i="1"/>
  <c r="V92" i="1"/>
  <c r="W144" i="1"/>
  <c r="V144" i="1"/>
  <c r="W152" i="1"/>
  <c r="V152" i="1"/>
  <c r="W161" i="1"/>
  <c r="V161" i="1"/>
  <c r="W191" i="1"/>
  <c r="V191" i="1"/>
  <c r="W199" i="1"/>
  <c r="V199" i="1"/>
  <c r="W343" i="1"/>
  <c r="V343" i="1"/>
  <c r="W351" i="1"/>
  <c r="V351" i="1"/>
  <c r="W491" i="1"/>
  <c r="V491" i="1"/>
  <c r="W512" i="1"/>
  <c r="V512" i="1"/>
  <c r="W259" i="1"/>
  <c r="V259" i="1"/>
  <c r="W267" i="1"/>
  <c r="V267" i="1"/>
  <c r="W461" i="1"/>
  <c r="V461" i="1"/>
  <c r="W532" i="1"/>
  <c r="V532" i="1"/>
  <c r="W547" i="1"/>
  <c r="V547" i="1"/>
  <c r="W567" i="1"/>
  <c r="V567" i="1"/>
  <c r="W507" i="1"/>
  <c r="V507" i="1"/>
  <c r="W53" i="1"/>
  <c r="V53" i="1"/>
  <c r="W237" i="1"/>
  <c r="V237" i="1"/>
  <c r="W550" i="1"/>
  <c r="V550" i="1"/>
  <c r="W571" i="1"/>
  <c r="V571" i="1"/>
  <c r="W458" i="1"/>
  <c r="V458" i="1"/>
  <c r="W569" i="1"/>
  <c r="V569" i="1"/>
  <c r="W280" i="1"/>
  <c r="V280" i="1"/>
  <c r="W317" i="1"/>
  <c r="V317" i="1"/>
  <c r="W371" i="1"/>
  <c r="V371" i="1"/>
  <c r="W523" i="1"/>
  <c r="V523" i="1"/>
  <c r="W292" i="1"/>
  <c r="V292" i="1"/>
  <c r="W497" i="1"/>
  <c r="V497" i="1"/>
  <c r="W510" i="1"/>
  <c r="V510" i="1"/>
  <c r="W36" i="1"/>
  <c r="V36" i="1"/>
  <c r="W44" i="1"/>
  <c r="V44" i="1"/>
  <c r="W84" i="1"/>
  <c r="V84" i="1"/>
  <c r="W288" i="1"/>
  <c r="V288" i="1"/>
  <c r="W329" i="1"/>
  <c r="V329" i="1"/>
  <c r="W337" i="1"/>
  <c r="V337" i="1"/>
  <c r="W249" i="1"/>
  <c r="V249" i="1"/>
  <c r="W305" i="1"/>
  <c r="V305" i="1"/>
  <c r="W365" i="1"/>
  <c r="V365" i="1"/>
  <c r="W514" i="1"/>
  <c r="V514" i="1"/>
  <c r="W18" i="1"/>
  <c r="V18" i="1"/>
  <c r="W59" i="1"/>
  <c r="V59" i="1"/>
  <c r="W10" i="1"/>
  <c r="V10" i="1"/>
  <c r="W451" i="1"/>
  <c r="V451" i="1"/>
  <c r="W485" i="1"/>
  <c r="V485" i="1"/>
  <c r="W205" i="1"/>
  <c r="V205" i="1"/>
  <c r="W165" i="1"/>
  <c r="V165" i="1"/>
  <c r="W540" i="1"/>
  <c r="V540" i="1"/>
  <c r="W557" i="1"/>
  <c r="V557" i="1"/>
  <c r="W27" i="1"/>
  <c r="V27" i="1"/>
  <c r="W108" i="1"/>
  <c r="V108" i="1"/>
  <c r="W117" i="1"/>
  <c r="V117" i="1"/>
  <c r="W208" i="1"/>
  <c r="V208" i="1"/>
  <c r="W279" i="1"/>
  <c r="V279" i="1"/>
  <c r="W320" i="1"/>
  <c r="V320" i="1"/>
  <c r="W297" i="1"/>
  <c r="V297" i="1"/>
  <c r="W570" i="1"/>
  <c r="V570" i="1"/>
  <c r="W11" i="1"/>
  <c r="V11" i="1"/>
  <c r="W478" i="1"/>
  <c r="V478" i="1"/>
  <c r="W544" i="1"/>
  <c r="V544" i="1"/>
  <c r="W506" i="1"/>
  <c r="V506" i="1"/>
  <c r="W334" i="1"/>
  <c r="V334" i="1"/>
  <c r="W89" i="1"/>
  <c r="V89" i="1"/>
  <c r="W149" i="1"/>
  <c r="V149" i="1"/>
  <c r="W190" i="1"/>
  <c r="V190" i="1"/>
  <c r="W304" i="1"/>
  <c r="V304" i="1"/>
  <c r="W366" i="1"/>
  <c r="V366" i="1"/>
  <c r="W483" i="1"/>
  <c r="V483" i="1"/>
  <c r="W502" i="1"/>
  <c r="V502" i="1"/>
  <c r="W531" i="1"/>
  <c r="V531" i="1"/>
  <c r="W121" i="1"/>
  <c r="V121" i="1"/>
  <c r="W212" i="1"/>
  <c r="V212" i="1"/>
  <c r="W308" i="1"/>
  <c r="V308" i="1"/>
  <c r="W324" i="1"/>
  <c r="V324" i="1"/>
  <c r="W326" i="1"/>
  <c r="V326" i="1"/>
  <c r="W256" i="1"/>
  <c r="V256" i="1"/>
  <c r="W455" i="1"/>
  <c r="V455" i="1"/>
  <c r="W250" i="1"/>
  <c r="V250" i="1"/>
  <c r="W404" i="1"/>
  <c r="V404" i="1"/>
  <c r="W464" i="1"/>
  <c r="V464" i="1"/>
  <c r="W520" i="1"/>
  <c r="V520" i="1"/>
  <c r="W330" i="1"/>
  <c r="V330" i="1"/>
  <c r="W194" i="1"/>
  <c r="V194" i="1"/>
  <c r="W352" i="1"/>
  <c r="V352" i="1"/>
  <c r="W490" i="1"/>
  <c r="V490" i="1"/>
  <c r="W511" i="1"/>
  <c r="V511" i="1"/>
  <c r="W551" i="1"/>
  <c r="V551" i="1"/>
  <c r="W17" i="1"/>
  <c r="V17" i="1"/>
  <c r="W384" i="1"/>
  <c r="V384" i="1"/>
  <c r="W568" i="1"/>
  <c r="V568" i="1"/>
  <c r="W548" i="1"/>
  <c r="V548" i="1"/>
  <c r="W67" i="1"/>
  <c r="V67" i="1"/>
  <c r="W210" i="1"/>
  <c r="V210" i="1"/>
  <c r="W314" i="1"/>
  <c r="V314" i="1"/>
  <c r="W49" i="1"/>
  <c r="V49" i="1"/>
  <c r="W122" i="1"/>
  <c r="V122" i="1"/>
  <c r="W185" i="1"/>
  <c r="V185" i="1"/>
  <c r="W299" i="1"/>
  <c r="V299" i="1"/>
  <c r="W73" i="1"/>
  <c r="V73" i="1"/>
  <c r="W231" i="1"/>
  <c r="V231" i="1"/>
  <c r="W97" i="1"/>
  <c r="V97" i="1"/>
  <c r="W147" i="1"/>
  <c r="V147" i="1"/>
  <c r="W196" i="1"/>
  <c r="V196" i="1"/>
  <c r="W246" i="1"/>
  <c r="V246" i="1"/>
  <c r="W354" i="1"/>
  <c r="V354" i="1"/>
  <c r="W513" i="1"/>
  <c r="V513" i="1"/>
  <c r="W60" i="1"/>
  <c r="V60" i="1"/>
  <c r="W576" i="1"/>
  <c r="V576" i="1"/>
  <c r="W450" i="1"/>
  <c r="V450" i="1"/>
  <c r="W386" i="1"/>
  <c r="V386" i="1"/>
  <c r="W346" i="1"/>
  <c r="V346" i="1"/>
  <c r="W500" i="1"/>
  <c r="V500" i="1"/>
  <c r="W45" i="1"/>
  <c r="V45" i="1"/>
  <c r="W173" i="1"/>
  <c r="V173" i="1"/>
  <c r="W98" i="1"/>
  <c r="V98" i="1"/>
  <c r="W188" i="1"/>
  <c r="V188" i="1"/>
  <c r="W242" i="1"/>
  <c r="V242" i="1"/>
  <c r="W481" i="1"/>
  <c r="V481" i="1"/>
  <c r="W216" i="1"/>
  <c r="V216" i="1"/>
  <c r="W322" i="1"/>
  <c r="V322" i="1"/>
  <c r="W529" i="1"/>
  <c r="V529" i="1"/>
  <c r="W23" i="1"/>
  <c r="V23" i="1"/>
  <c r="W457" i="1"/>
  <c r="V457" i="1"/>
  <c r="W111" i="1"/>
  <c r="V111" i="1"/>
  <c r="W221" i="1"/>
  <c r="V221" i="1"/>
  <c r="W466" i="1"/>
  <c r="V466" i="1"/>
  <c r="W227" i="1"/>
  <c r="V227" i="1"/>
  <c r="W289" i="1"/>
  <c r="V289" i="1"/>
  <c r="W504" i="1"/>
  <c r="V504" i="1"/>
  <c r="W565" i="1"/>
  <c r="V565" i="1"/>
  <c r="W21" i="1"/>
  <c r="V21" i="1"/>
  <c r="W62" i="1"/>
  <c r="V62" i="1"/>
  <c r="W266" i="1"/>
  <c r="V266" i="1"/>
  <c r="W336" i="1"/>
  <c r="V336" i="1"/>
  <c r="W158" i="1"/>
  <c r="V158" i="1"/>
  <c r="W379" i="1"/>
  <c r="V379" i="1"/>
  <c r="W268" i="1"/>
  <c r="V268" i="1"/>
  <c r="W124" i="1"/>
  <c r="V124" i="1"/>
  <c r="W175" i="1"/>
  <c r="V175" i="1"/>
  <c r="W287" i="1"/>
  <c r="V287" i="1"/>
  <c r="W95" i="1"/>
  <c r="V95" i="1"/>
  <c r="W69" i="1"/>
  <c r="V69" i="1"/>
  <c r="W310" i="1"/>
  <c r="V310" i="1"/>
  <c r="W132" i="1"/>
  <c r="V132" i="1"/>
  <c r="W328" i="1"/>
  <c r="V328" i="1"/>
  <c r="W151" i="1"/>
  <c r="V151" i="1"/>
  <c r="W54" i="1"/>
  <c r="V54" i="1"/>
  <c r="W496" i="1"/>
  <c r="V496" i="1"/>
  <c r="W525" i="1"/>
  <c r="V525" i="1"/>
  <c r="W39" i="1"/>
  <c r="V39" i="1"/>
  <c r="W186" i="1"/>
  <c r="V186" i="1"/>
  <c r="W340" i="1"/>
  <c r="V340" i="1"/>
  <c r="W233" i="1"/>
  <c r="V233" i="1"/>
  <c r="W488" i="1"/>
  <c r="V488" i="1"/>
  <c r="W141" i="1"/>
  <c r="V141" i="1"/>
  <c r="W153" i="1"/>
  <c r="W137" i="1"/>
  <c r="V137" i="1"/>
  <c r="W127" i="1"/>
  <c r="W139" i="1"/>
  <c r="V139" i="1"/>
  <c r="W125" i="1"/>
  <c r="W142" i="1"/>
  <c r="V142" i="1"/>
  <c r="W138" i="1"/>
  <c r="V138" i="1"/>
  <c r="W133" i="1"/>
  <c r="W123" i="1"/>
  <c r="V123" i="1"/>
  <c r="W143" i="1"/>
  <c r="V143" i="1"/>
  <c r="W129" i="1"/>
  <c r="W140" i="1"/>
  <c r="V140" i="1"/>
  <c r="W307" i="1"/>
  <c r="W126" i="1"/>
  <c r="P8" i="1" l="1"/>
  <c r="M8" i="1" l="1"/>
  <c r="N8" i="1"/>
  <c r="O8" i="1"/>
  <c r="S8" i="1" l="1"/>
  <c r="I31" i="4" l="1"/>
  <c r="E31" i="4"/>
  <c r="E34" i="4" s="1"/>
  <c r="U8" i="1"/>
  <c r="W8" i="1" s="1"/>
  <c r="V8" i="1" l="1"/>
  <c r="I34" i="4"/>
  <c r="E20" i="4" s="1"/>
  <c r="D6" i="2" l="1"/>
  <c r="D17" i="2" l="1"/>
  <c r="D26" i="2" s="1"/>
  <c r="E6" i="2"/>
  <c r="D28" i="2" l="1"/>
  <c r="E28" i="2" s="1"/>
  <c r="E26" i="2"/>
  <c r="E17" i="2"/>
  <c r="F6" i="2"/>
  <c r="F17" i="2" s="1"/>
  <c r="D31" i="2" l="1"/>
  <c r="E31" i="2" s="1"/>
  <c r="G6" i="2"/>
  <c r="G17" i="2" s="1"/>
</calcChain>
</file>

<file path=xl/sharedStrings.xml><?xml version="1.0" encoding="utf-8"?>
<sst xmlns="http://schemas.openxmlformats.org/spreadsheetml/2006/main" count="4352" uniqueCount="999">
  <si>
    <t>Wirtschaftseinheit</t>
  </si>
  <si>
    <t>Etage</t>
  </si>
  <si>
    <t>Bezeichnung</t>
  </si>
  <si>
    <t>Raumnr</t>
  </si>
  <si>
    <t>RNA</t>
  </si>
  <si>
    <t>Bodenbelag</t>
  </si>
  <si>
    <t>h/qm/Jahr</t>
  </si>
  <si>
    <t>SVS</t>
  </si>
  <si>
    <t>Preis / Jahr</t>
  </si>
  <si>
    <t>Bemerkung</t>
  </si>
  <si>
    <t>QOR</t>
  </si>
  <si>
    <t>VOLL</t>
  </si>
  <si>
    <t>BED</t>
  </si>
  <si>
    <t>8.8</t>
  </si>
  <si>
    <t>Aufzugs- und Förderanlagen (Aufzüge, Paternoster)</t>
  </si>
  <si>
    <t>Stunden
 Reinigung / Jahr</t>
  </si>
  <si>
    <t>Reinigungs-
fläche</t>
  </si>
  <si>
    <t>Reinigungs
art</t>
  </si>
  <si>
    <t>WCs (einschl. Vorräume)</t>
  </si>
  <si>
    <t>Räume für zentrale Technik und Haustechnik</t>
  </si>
  <si>
    <t>2.8</t>
  </si>
  <si>
    <t>7.1.1</t>
  </si>
  <si>
    <t>9.1.1</t>
  </si>
  <si>
    <t>1.5.4</t>
  </si>
  <si>
    <t>7.6</t>
  </si>
  <si>
    <t>9.1.9</t>
  </si>
  <si>
    <t>7.2</t>
  </si>
  <si>
    <t>7.1.2</t>
  </si>
  <si>
    <t>1.1</t>
  </si>
  <si>
    <t>4.1</t>
  </si>
  <si>
    <t>2.9</t>
  </si>
  <si>
    <t>4.6</t>
  </si>
  <si>
    <t>6.1</t>
  </si>
  <si>
    <t>3.3</t>
  </si>
  <si>
    <t>9.2.1</t>
  </si>
  <si>
    <t>9.1.10</t>
  </si>
  <si>
    <t>2.1.7</t>
  </si>
  <si>
    <t>2.6</t>
  </si>
  <si>
    <t>1.2</t>
  </si>
  <si>
    <t>5.5</t>
  </si>
  <si>
    <t>5.5.8</t>
  </si>
  <si>
    <t>Umkleideräume</t>
  </si>
  <si>
    <t>9.2.5</t>
  </si>
  <si>
    <t>7.4</t>
  </si>
  <si>
    <t>5.1</t>
  </si>
  <si>
    <t>Büro intensiv</t>
  </si>
  <si>
    <t>Labore</t>
  </si>
  <si>
    <t>Fahrzeugabstellflächen</t>
  </si>
  <si>
    <t>keine
Reinigung</t>
  </si>
  <si>
    <t xml:space="preserve">Differenz
</t>
  </si>
  <si>
    <t xml:space="preserve">LW
QOR
</t>
  </si>
  <si>
    <t xml:space="preserve">LW
VOLL
</t>
  </si>
  <si>
    <t xml:space="preserve">LW
BED
</t>
  </si>
  <si>
    <t>Zeit gesamt / Jahr</t>
  </si>
  <si>
    <t>VOR Voll</t>
  </si>
  <si>
    <t>VOR Bedarf</t>
  </si>
  <si>
    <t>1.5</t>
  </si>
  <si>
    <t>1.6</t>
  </si>
  <si>
    <t>1.8</t>
  </si>
  <si>
    <t>2.1.1</t>
  </si>
  <si>
    <t>2.3.1</t>
  </si>
  <si>
    <t>2.3.4</t>
  </si>
  <si>
    <t>3.1</t>
  </si>
  <si>
    <t>3.10</t>
  </si>
  <si>
    <t>4.3</t>
  </si>
  <si>
    <t>5.4</t>
  </si>
  <si>
    <t>5.5.2</t>
  </si>
  <si>
    <t>Zyklus</t>
  </si>
  <si>
    <t>Voll</t>
  </si>
  <si>
    <t>Leistungswerte</t>
  </si>
  <si>
    <t>Kellerflure, Dachböden</t>
  </si>
  <si>
    <t>Wohnräume</t>
  </si>
  <si>
    <t>Gerichtssäle</t>
  </si>
  <si>
    <t>Druckereien</t>
  </si>
  <si>
    <t>Kühlräume</t>
  </si>
  <si>
    <t>Waschräume, Duschen einschl. Vorräume</t>
  </si>
  <si>
    <t>Bibliotheksräume</t>
  </si>
  <si>
    <t>Unterrichts-, Schulungs-, Übungsräume</t>
  </si>
  <si>
    <t>Räume mit allgemeiner medizinischer AUSSTATTUNG</t>
  </si>
  <si>
    <t>Sporträume</t>
  </si>
  <si>
    <t>Schwimmhallen</t>
  </si>
  <si>
    <t>Raumschießanlagen</t>
  </si>
  <si>
    <t>Kosten Reinigung / Jahr
gem. Ausschreibung
+ Nachträge</t>
  </si>
  <si>
    <t>Büro extensiv, ( allgemein ) Großraumbüros</t>
  </si>
  <si>
    <t>BLB Niederlassung Düsseldorf</t>
  </si>
  <si>
    <t>Gemeinschaftsräume, Pausenräume, Warteräume</t>
  </si>
  <si>
    <t>Speiseräume, Verpflegungsbereiche</t>
  </si>
  <si>
    <t>Teeküche / Kantine</t>
  </si>
  <si>
    <t>Hafträume, Gewahrsamszellen, Sammel-, Einzel-,….</t>
  </si>
  <si>
    <t>Besprechungsräume, Konferenzräume, Versammlungsräume, ….</t>
  </si>
  <si>
    <t>Bedienungsräume, Aufsichtsräume, Schalterräume</t>
  </si>
  <si>
    <t>Bürotechnikräume (z. B. Serverräume, Kopierräume u.ä.) Poststellen</t>
  </si>
  <si>
    <t>Wachtmeistereien, Wachräume, Polizeiwachen</t>
  </si>
  <si>
    <t>Werkhallen, Werkstätten</t>
  </si>
  <si>
    <t>Lagerräume, Archive, Sammlungsräume ohne Büro, Registraturen</t>
  </si>
  <si>
    <t>Ausstellungsräume, Verkaufsräume, ……</t>
  </si>
  <si>
    <t>Flure, Hallen, Empfangsbereiche</t>
  </si>
  <si>
    <t>Flure, Hallen, Empfangsbereiche  intensiv</t>
  </si>
  <si>
    <t>Treppenhäuser und Treppen extensiv  ( Neben. )</t>
  </si>
  <si>
    <t>Treppenhäuser und Treppen intensiv   ( Haupt. )</t>
  </si>
  <si>
    <t>Reinigungs-
fläche
IST</t>
  </si>
  <si>
    <t>Kosten / Jahr</t>
  </si>
  <si>
    <t>Kosten pro Einsatz</t>
  </si>
  <si>
    <t>Rechnungsbearbeitung</t>
  </si>
  <si>
    <t>Nachtragsbearbeitung</t>
  </si>
  <si>
    <t>händisch übern. Spalte 4</t>
  </si>
  <si>
    <t>Spalte 8 - 4</t>
  </si>
  <si>
    <t>Netto</t>
  </si>
  <si>
    <t>MWSt</t>
  </si>
  <si>
    <t>Brutto</t>
  </si>
  <si>
    <t>Büro extensiv (allgemein), Großraumbüros</t>
  </si>
  <si>
    <t>Sachbearbeitung</t>
  </si>
  <si>
    <t>Teppich</t>
  </si>
  <si>
    <t>Flur</t>
  </si>
  <si>
    <t>Flure, Hallen ... extensiv</t>
  </si>
  <si>
    <t>Büroarchive, Bürotechnikräume (z. B. Serverräume, Kopierräume u.ä.), Poststellen</t>
  </si>
  <si>
    <t>Lagerräume, Archive, Sammlungsräume OHNE Büro, Abstellräume, Registraturen</t>
  </si>
  <si>
    <t>Fliesen</t>
  </si>
  <si>
    <t>Waschräume, Duschen (einschl. Vorräume)</t>
  </si>
  <si>
    <t>Lager</t>
  </si>
  <si>
    <t>EG</t>
  </si>
  <si>
    <t>Gemeinschaftsräume, Pausenräume (Aufenthaltsräume?), Warteräume</t>
  </si>
  <si>
    <t>Umkleide</t>
  </si>
  <si>
    <t>WC</t>
  </si>
  <si>
    <t>VOR</t>
  </si>
  <si>
    <t>Multifunktionsraum</t>
  </si>
  <si>
    <t>Besprechungsräume, Konferenzräume (Sitzungssäle?), ...</t>
  </si>
  <si>
    <t>Teeküche / Kantine (Essbereich)</t>
  </si>
  <si>
    <t>Preis/ Tag
bei 250 Mo-Fr</t>
  </si>
  <si>
    <t>Teeküche</t>
  </si>
  <si>
    <t>Preis / Monat</t>
  </si>
  <si>
    <t>Monat</t>
  </si>
  <si>
    <t>Wohnen und Aufenthalt/ Hotelzimmer</t>
  </si>
  <si>
    <t>QOR Leistungsbeschreibung</t>
  </si>
  <si>
    <t>VOR Leistungsbeschreibung</t>
  </si>
  <si>
    <t>Vorarbeiter Leistungsbeschreibung</t>
  </si>
  <si>
    <t>Vorarbeiter Aufsicht</t>
  </si>
  <si>
    <t xml:space="preserve">Einsätze (p.a.): </t>
  </si>
  <si>
    <t>(h)</t>
  </si>
  <si>
    <t>Zeitansatz</t>
  </si>
  <si>
    <t>(h/ Einsatz):</t>
  </si>
  <si>
    <t>Zeitbedarf p.a.:</t>
  </si>
  <si>
    <t>Zuschlag:</t>
  </si>
  <si>
    <t>WERKTAG</t>
  </si>
  <si>
    <t>Einsatzpreis:</t>
  </si>
  <si>
    <t>Jahrespreis*</t>
  </si>
  <si>
    <t>* Der Jahrespreis wird auf Basis des aktuellen Stundensatzes berechnet. Ggf. vorhandene Preisanpassungen sind berücksichtigt.</t>
  </si>
  <si>
    <t>Rechnungssumme UHR + Aufsicht +Vorarb</t>
  </si>
  <si>
    <t>Stundenverrechnungssatz
(SVS)</t>
  </si>
  <si>
    <t>SVS Aufsicht</t>
  </si>
  <si>
    <t>SVS Vorarbeiter</t>
  </si>
  <si>
    <r>
      <t>Menge</t>
    </r>
    <r>
      <rPr>
        <sz val="8"/>
        <color theme="1"/>
        <rFont val="Arial"/>
        <family val="2"/>
      </rPr>
      <t xml:space="preserve"> (Einheit):</t>
    </r>
  </si>
  <si>
    <t>(Stck.)</t>
  </si>
  <si>
    <r>
      <t>Menge</t>
    </r>
    <r>
      <rPr>
        <sz val="6"/>
        <color theme="1"/>
        <rFont val="Arial"/>
        <family val="2"/>
      </rPr>
      <t xml:space="preserve"> (Einheit):</t>
    </r>
  </si>
  <si>
    <t>Aufsicht, Kalkulation Reiter Leistung</t>
  </si>
  <si>
    <t>Vorarbeiter, Kalkulation Reiter Leistung</t>
  </si>
  <si>
    <t>(m²)</t>
  </si>
  <si>
    <t>x</t>
  </si>
  <si>
    <t>SVS QOR</t>
  </si>
  <si>
    <t>SVS VOR</t>
  </si>
  <si>
    <t>Anleitung zur Kalkulation:</t>
  </si>
  <si>
    <t xml:space="preserve">Zwischenausschreibung Unterhaltsreinigung, </t>
  </si>
  <si>
    <t>Der Kartenreiter: "Kosten"  ermittelt die Summe nach Befüllung.</t>
  </si>
  <si>
    <t>Zeitbedarfe
h/qm/Jahr</t>
  </si>
  <si>
    <t>Achtung Besonderheit: Im Kartenreiter "Steuerseite" können Sie die Bedarfskosten
der RNA 7.1.1., 7.1.2. und 7.2. nicht befüllen (graue Felder).
Diese Bedarfswerte werden nicht benötigt.</t>
  </si>
  <si>
    <r>
      <rPr>
        <sz val="10"/>
        <rFont val="Arial"/>
        <family val="2"/>
      </rPr>
      <t>Rechnungssumme UHR + Aufsicht +Vorarb</t>
    </r>
    <r>
      <rPr>
        <b/>
        <sz val="10"/>
        <rFont val="Arial"/>
        <family val="2"/>
      </rPr>
      <t xml:space="preserve">      1 Monat</t>
    </r>
  </si>
  <si>
    <r>
      <rPr>
        <sz val="10"/>
        <rFont val="Arial"/>
        <family val="2"/>
      </rPr>
      <t>Rechnungssumme UHR + Aufsicht +Vorarb</t>
    </r>
    <r>
      <rPr>
        <b/>
        <sz val="10"/>
        <rFont val="Arial"/>
        <family val="2"/>
      </rPr>
      <t xml:space="preserve">    15 Monate</t>
    </r>
  </si>
  <si>
    <t>Laufzeit 01.07.2026 bis 30.09.2027 entspricht 15 Monaten</t>
  </si>
  <si>
    <r>
      <t>Rechnungssumme UHR + Aufsicht +Vorarb</t>
    </r>
    <r>
      <rPr>
        <b/>
        <sz val="10"/>
        <rFont val="Arial"/>
        <family val="2"/>
      </rPr>
      <t xml:space="preserve">     12 Monate</t>
    </r>
  </si>
  <si>
    <t xml:space="preserve">WE            3642-1 PP-D </t>
  </si>
  <si>
    <t>OG5</t>
  </si>
  <si>
    <t>OG6</t>
  </si>
  <si>
    <t>OG3</t>
  </si>
  <si>
    <t>OG4</t>
  </si>
  <si>
    <t>OG1</t>
  </si>
  <si>
    <t>OG2</t>
  </si>
  <si>
    <t>UG1</t>
  </si>
  <si>
    <t xml:space="preserve">UG1 </t>
  </si>
  <si>
    <t>UG2</t>
  </si>
  <si>
    <t>GER SB</t>
  </si>
  <si>
    <t>Zoll SB</t>
  </si>
  <si>
    <t>WC-D</t>
  </si>
  <si>
    <t>SB</t>
  </si>
  <si>
    <t>WC-H</t>
  </si>
  <si>
    <t>Auswertung/ Dolmetscher SB</t>
  </si>
  <si>
    <t>Auswertung</t>
  </si>
  <si>
    <t>Tutor</t>
  </si>
  <si>
    <t>KK 22</t>
  </si>
  <si>
    <t>ZA 12 SB</t>
  </si>
  <si>
    <t>ZA 16 Leiter</t>
  </si>
  <si>
    <t>Dir ZA SB</t>
  </si>
  <si>
    <t>Treppenhaus</t>
  </si>
  <si>
    <t>Flur/ Aufzugsvorraum</t>
  </si>
  <si>
    <t>KK 31 Tutor</t>
  </si>
  <si>
    <t>KK 31 Auswerterraum</t>
  </si>
  <si>
    <t>KK 42 SB</t>
  </si>
  <si>
    <t>Fitness</t>
  </si>
  <si>
    <t>ZA 16 Waffenakten</t>
  </si>
  <si>
    <t>ZA11 SB</t>
  </si>
  <si>
    <t>ZA 26 Sport</t>
  </si>
  <si>
    <t>ZA 11 SB</t>
  </si>
  <si>
    <t>Teeküche/Kopierer</t>
  </si>
  <si>
    <t>ZA 15 SB</t>
  </si>
  <si>
    <t>ZA 15 BAO-Raum</t>
  </si>
  <si>
    <t>ZA 15 BÃ¼ro</t>
  </si>
  <si>
    <t>ZA 15 Leiter</t>
  </si>
  <si>
    <t>Aufzugsvorraum</t>
  </si>
  <si>
    <t>Pumi</t>
  </si>
  <si>
    <t>Z 26 SB</t>
  </si>
  <si>
    <t>KK 31 SB</t>
  </si>
  <si>
    <t>KK42 SB</t>
  </si>
  <si>
    <t>KK 22 Besprechung</t>
  </si>
  <si>
    <t>KK 24</t>
  </si>
  <si>
    <t>KK 24 Verwahrraum</t>
  </si>
  <si>
    <t>NEA Umschalt-/ SchaltschrÃ¤nke</t>
  </si>
  <si>
    <t>Lager und USV</t>
  </si>
  <si>
    <t>Technik</t>
  </si>
  <si>
    <t>VerkehrsflÃ¤che Flur B/ Aufzugsvorraum</t>
  </si>
  <si>
    <t>Müll B</t>
  </si>
  <si>
    <t>Abluft</t>
  </si>
  <si>
    <t>VerkehrsflÃ¤che Flur A/ Aufzugsvorraum</t>
  </si>
  <si>
    <t>Müll A</t>
  </si>
  <si>
    <t>BMZ</t>
  </si>
  <si>
    <t>Lager Altakten</t>
  </si>
  <si>
    <t>Elektro Batterieraum</t>
  </si>
  <si>
    <t>ZA 16</t>
  </si>
  <si>
    <t>ZA 16 SB</t>
  </si>
  <si>
    <t>Server</t>
  </si>
  <si>
    <t>WC-Beh.</t>
  </si>
  <si>
    <t>1.Hilfe/ Wickelraum</t>
  </si>
  <si>
    <t>Aufzug 1</t>
  </si>
  <si>
    <t>Aufzug 2</t>
  </si>
  <si>
    <t>ZA 26</t>
  </si>
  <si>
    <t>ZA 15 Umkleide</t>
  </si>
  <si>
    <t>ZA 15 Aufenthalt Hausdienst</t>
  </si>
  <si>
    <t>Zentrale Waffenkammer</t>
  </si>
  <si>
    <t>PR SB</t>
  </si>
  <si>
    <t>BAO PP LST</t>
  </si>
  <si>
    <t>NN</t>
  </si>
  <si>
    <t>ZA 3 Leiter</t>
  </si>
  <si>
    <t>PP OA SS</t>
  </si>
  <si>
    <t>ZA 2 Leiter</t>
  </si>
  <si>
    <t>ZA 1 Leiter</t>
  </si>
  <si>
    <t>PP OA Leiter</t>
  </si>
  <si>
    <t>NN LagerflÃ¤che</t>
  </si>
  <si>
    <t>PP LST Ruheraum</t>
  </si>
  <si>
    <t>K FÃ¼St</t>
  </si>
  <si>
    <t>KK 31 Leiter</t>
  </si>
  <si>
    <t>KK 31 Lager FuEM</t>
  </si>
  <si>
    <t>Copy</t>
  </si>
  <si>
    <t>K FÃ¼St Leiter</t>
  </si>
  <si>
    <t>Dir K Leiter</t>
  </si>
  <si>
    <t>Kl 4 Leiter</t>
  </si>
  <si>
    <t>Kl 1 Leiter</t>
  </si>
  <si>
    <t>KIST Leiter</t>
  </si>
  <si>
    <t>Kl 2 Leiter</t>
  </si>
  <si>
    <t>Kl 3 Leiter</t>
  </si>
  <si>
    <t>V F st FÃ¼St</t>
  </si>
  <si>
    <t>Astok Auswertraum</t>
  </si>
  <si>
    <t>KK 24 BAO</t>
  </si>
  <si>
    <t>KK 24 Leiter</t>
  </si>
  <si>
    <t>Alte ZÃ¤hler</t>
  </si>
  <si>
    <t>Technik Regeltechnik/ KÃ¤lte</t>
  </si>
  <si>
    <t>Pumpensumpf 1</t>
  </si>
  <si>
    <t>Sprinklerzentrale</t>
  </si>
  <si>
    <t>HZ Zentrale</t>
  </si>
  <si>
    <t>MS-Raum</t>
  </si>
  <si>
    <t>Technik USV und RDA</t>
  </si>
  <si>
    <t>Technik GLT</t>
  </si>
  <si>
    <t>Lager/ Technik</t>
  </si>
  <si>
    <t>Vorraum Aufzug</t>
  </si>
  <si>
    <t>Flur Sachgebiet ZA 12</t>
  </si>
  <si>
    <t>Flur Sachgebiet ZA 16</t>
  </si>
  <si>
    <t>Flur WC's Publikum</t>
  </si>
  <si>
    <t>Kopierzone</t>
  </si>
  <si>
    <t xml:space="preserve">Treppenhaus </t>
  </si>
  <si>
    <t>TD2 Teeküche</t>
  </si>
  <si>
    <t>Warteraum TD2</t>
  </si>
  <si>
    <t>Flur Teildezernat PÃ„D 1</t>
  </si>
  <si>
    <t>EA/ KSST Sammelstelle</t>
  </si>
  <si>
    <t>Snacks</t>
  </si>
  <si>
    <t>Poststelle</t>
  </si>
  <si>
    <t>ZA 14 SB</t>
  </si>
  <si>
    <t>ZA 14 Leiter</t>
  </si>
  <si>
    <t>Dir V Leitung04.B.04 FÃ¼hrungsstelle</t>
  </si>
  <si>
    <t>V FÃ¼st BAO-Raum</t>
  </si>
  <si>
    <t>Vorzimmer Leitung</t>
  </si>
  <si>
    <t>Leiter FÃ¼hrungsstelle direktion V</t>
  </si>
  <si>
    <t>Direktionsleiter V Leiter</t>
  </si>
  <si>
    <t>V FÃ¼St SB</t>
  </si>
  <si>
    <t>K 31 SB</t>
  </si>
  <si>
    <t>Eltern-Kind-BÃ¼ro</t>
  </si>
  <si>
    <t>zentraler Asservatenraum Funktionsraum 1</t>
  </si>
  <si>
    <t>Leiter GER</t>
  </si>
  <si>
    <t xml:space="preserve">Zoll Leiter GER </t>
  </si>
  <si>
    <t>KK 22 SB</t>
  </si>
  <si>
    <t>KK 24 Vernehmung</t>
  </si>
  <si>
    <t>KK 22 Leiter</t>
  </si>
  <si>
    <t>KK 24 Lager</t>
  </si>
  <si>
    <t>KK 22 ASTOK-Auswerteraum</t>
  </si>
  <si>
    <t>V2</t>
  </si>
  <si>
    <t>KK 22 Dolmetscher</t>
  </si>
  <si>
    <t>V1</t>
  </si>
  <si>
    <t>KK 22 TKÃœ</t>
  </si>
  <si>
    <t>Technik NSHV</t>
  </si>
  <si>
    <t>Warten</t>
  </si>
  <si>
    <t>IT Auswertraum</t>
  </si>
  <si>
    <t>KK 42 Tutor</t>
  </si>
  <si>
    <t>KK 42 Vernehmung</t>
  </si>
  <si>
    <t>KK 42 Leiter</t>
  </si>
  <si>
    <t>Faradayscher KÃ¤fig</t>
  </si>
  <si>
    <t>Dusche</t>
  </si>
  <si>
    <t>KK 42 BAO</t>
  </si>
  <si>
    <t>FM-Hausmeister</t>
  </si>
  <si>
    <t>Flur Lobby intern</t>
  </si>
  <si>
    <t>RÃ¼ckzug PfÃ¶rtner</t>
  </si>
  <si>
    <t>PfÃ¶rtner</t>
  </si>
  <si>
    <t>Wartebereich</t>
  </si>
  <si>
    <t>ZA 22 SB</t>
  </si>
  <si>
    <t>ZA 22 Leiter</t>
  </si>
  <si>
    <t>ZA 22 GSB</t>
  </si>
  <si>
    <t>ZA 26 Bewerbungsverfahren</t>
  </si>
  <si>
    <t>Dusche/ WC</t>
  </si>
  <si>
    <t>Asservatenkammer Lager</t>
  </si>
  <si>
    <t>ZA 21 SB</t>
  </si>
  <si>
    <t>ZA 21 Leiter</t>
  </si>
  <si>
    <t>ZA 26 SB</t>
  </si>
  <si>
    <t>ZA 26 Arbeitsschutz</t>
  </si>
  <si>
    <t>ZA 21 Aktenraum/Personalakten</t>
  </si>
  <si>
    <t>NN SB</t>
  </si>
  <si>
    <t>Teeküche Meeting</t>
  </si>
  <si>
    <t>KMI SB</t>
  </si>
  <si>
    <t>Presse Leiter</t>
  </si>
  <si>
    <t>Presse SB</t>
  </si>
  <si>
    <t>Presse BAO-Raum</t>
  </si>
  <si>
    <t>SBV</t>
  </si>
  <si>
    <t>Flur/Aufzugsvorraum</t>
  </si>
  <si>
    <t>PP LST</t>
  </si>
  <si>
    <t>PP Leiter LST</t>
  </si>
  <si>
    <t>PP BehÃ¶rdenleitung</t>
  </si>
  <si>
    <t>PP Besprechung</t>
  </si>
  <si>
    <t>PP/ZA Vorzimmer</t>
  </si>
  <si>
    <t>Teeküche exkl. BehÃ¶rdenltg.</t>
  </si>
  <si>
    <t>PP Leiterin ZA</t>
  </si>
  <si>
    <t>GroÃŸraum LStab</t>
  </si>
  <si>
    <t>PP LST SB</t>
  </si>
  <si>
    <t>Dir ZA BÃ¼ro Leiter</t>
  </si>
  <si>
    <t>PP LST Warteraum</t>
  </si>
  <si>
    <t>Rechenzentrum</t>
  </si>
  <si>
    <t>Flur Teildezernat PÄD 2</t>
  </si>
  <si>
    <t>Flur Lobby Öffentlich zugänglich</t>
  </si>
  <si>
    <t>Poststelle Aktenraum TD 1 &amp; 2</t>
  </si>
  <si>
    <t>bikes und e-bikes</t>
  </si>
  <si>
    <t>Lager (MÃ¶bel)</t>
  </si>
  <si>
    <t>Lager (Entsorgungszwischenlager)</t>
  </si>
  <si>
    <t>Lager (Papier)</t>
  </si>
  <si>
    <t>Lager/ Altakten</t>
  </si>
  <si>
    <t>UV Wallboxen</t>
  </si>
  <si>
    <t>Technik/ Lager (Personalakten)</t>
  </si>
  <si>
    <t>Vertragsarzt TD2</t>
  </si>
  <si>
    <t>Untersuchung TD2</t>
  </si>
  <si>
    <t>Sachbearbeitung TD2</t>
  </si>
  <si>
    <t>Polizeiarzt TD2</t>
  </si>
  <si>
    <t>PÃD Untersuchung TD2</t>
  </si>
  <si>
    <t>Sachbearbeitung TD3</t>
  </si>
  <si>
    <t>Anmeldung TD2</t>
  </si>
  <si>
    <t>Anmeldung TD1</t>
  </si>
  <si>
    <t>Warteraum TD1</t>
  </si>
  <si>
    <t>Untersuchung TD1</t>
  </si>
  <si>
    <t>ZA 13 Leiter</t>
  </si>
  <si>
    <t>ZA 13 SB</t>
  </si>
  <si>
    <t>Erste Hilfe Schulungsraum PÃ„D</t>
  </si>
  <si>
    <t>ZA 13</t>
  </si>
  <si>
    <t>Aktenraum ZA14</t>
  </si>
  <si>
    <t>zentraler Besprechungsraum</t>
  </si>
  <si>
    <t>ZA 14</t>
  </si>
  <si>
    <t>Polizeiarzt TD1</t>
  </si>
  <si>
    <t>Sachbearbeitung TD1</t>
  </si>
  <si>
    <t>Vertragsarzt TD1</t>
  </si>
  <si>
    <t>Genesungsraum</t>
  </si>
  <si>
    <t>WC Beeinträchtigte Personen</t>
  </si>
  <si>
    <t>Labor TD1 und 2</t>
  </si>
  <si>
    <t>05.A.05</t>
  </si>
  <si>
    <t>05.A.06</t>
  </si>
  <si>
    <t>05.A.07</t>
  </si>
  <si>
    <t>05.A.08</t>
  </si>
  <si>
    <t>05.A.09</t>
  </si>
  <si>
    <t>05.A.10</t>
  </si>
  <si>
    <t>05.A.11</t>
  </si>
  <si>
    <t>05.A.12</t>
  </si>
  <si>
    <t>05.A.13</t>
  </si>
  <si>
    <t>05.A.14</t>
  </si>
  <si>
    <t>05.A.15</t>
  </si>
  <si>
    <t>05.A.16</t>
  </si>
  <si>
    <t>05.A.17</t>
  </si>
  <si>
    <t>05.A.18</t>
  </si>
  <si>
    <t>06.A.07</t>
  </si>
  <si>
    <t>06.A.08</t>
  </si>
  <si>
    <t>06.A.09</t>
  </si>
  <si>
    <t>06.A.10</t>
  </si>
  <si>
    <t>06.A.11</t>
  </si>
  <si>
    <t>00.A.01</t>
  </si>
  <si>
    <t>00.A.02</t>
  </si>
  <si>
    <t>00.A.03</t>
  </si>
  <si>
    <t>03.B.24</t>
  </si>
  <si>
    <t>03.B.TRH.01</t>
  </si>
  <si>
    <t>03.B.FL.02</t>
  </si>
  <si>
    <t>03.B.FL.03</t>
  </si>
  <si>
    <t>03.B.FL.04</t>
  </si>
  <si>
    <t>04.A.14</t>
  </si>
  <si>
    <t>04.A.15</t>
  </si>
  <si>
    <t>04.A.16</t>
  </si>
  <si>
    <t>05.A.19</t>
  </si>
  <si>
    <t>01.A.20</t>
  </si>
  <si>
    <t>01.A.21</t>
  </si>
  <si>
    <t>01.A.22</t>
  </si>
  <si>
    <t>01.A.23</t>
  </si>
  <si>
    <t>01.A.TRH.02</t>
  </si>
  <si>
    <t>01.A.FL.02</t>
  </si>
  <si>
    <t>01.A.FL.03</t>
  </si>
  <si>
    <t>01.A.FL.04</t>
  </si>
  <si>
    <t>01.B.13</t>
  </si>
  <si>
    <t>02.B.05</t>
  </si>
  <si>
    <t>02.B.06</t>
  </si>
  <si>
    <t>02.B.07</t>
  </si>
  <si>
    <t>02.B.08</t>
  </si>
  <si>
    <t>02.B.09</t>
  </si>
  <si>
    <t>02.B.10</t>
  </si>
  <si>
    <t>02.B.11</t>
  </si>
  <si>
    <t>02.B.12</t>
  </si>
  <si>
    <t>02.B.13</t>
  </si>
  <si>
    <t>02.B.14</t>
  </si>
  <si>
    <t>02.B.15</t>
  </si>
  <si>
    <t>02.B.16</t>
  </si>
  <si>
    <t>02.B.17</t>
  </si>
  <si>
    <t>02.B.19</t>
  </si>
  <si>
    <t>02.B.20</t>
  </si>
  <si>
    <t>02.B.21</t>
  </si>
  <si>
    <t>02.B.22</t>
  </si>
  <si>
    <t>02.B.23</t>
  </si>
  <si>
    <t>02.B.24</t>
  </si>
  <si>
    <t>02.B.25</t>
  </si>
  <si>
    <t>02.B.26</t>
  </si>
  <si>
    <t>02.B.TRH.01</t>
  </si>
  <si>
    <t>02.B.FL.02</t>
  </si>
  <si>
    <t>02.B.FL.03</t>
  </si>
  <si>
    <t>02.B.FL.04</t>
  </si>
  <si>
    <t>02.B.N.1</t>
  </si>
  <si>
    <t>02.B.N.2</t>
  </si>
  <si>
    <t>02.C.01</t>
  </si>
  <si>
    <t>02.C.02</t>
  </si>
  <si>
    <t>02.C.03</t>
  </si>
  <si>
    <t>02.C.04</t>
  </si>
  <si>
    <t>04.A.17</t>
  </si>
  <si>
    <t>04.A.18</t>
  </si>
  <si>
    <t>04.A.19</t>
  </si>
  <si>
    <t>04.A.20</t>
  </si>
  <si>
    <t>04.A.21</t>
  </si>
  <si>
    <t>04.A.22</t>
  </si>
  <si>
    <t>05.B.25</t>
  </si>
  <si>
    <t>05.B.26</t>
  </si>
  <si>
    <t>05.B.TRH.01</t>
  </si>
  <si>
    <t>05.B.FL.02</t>
  </si>
  <si>
    <t>05.B.FL.03</t>
  </si>
  <si>
    <t>05.B.FL.04</t>
  </si>
  <si>
    <t>05.B.N.1</t>
  </si>
  <si>
    <t>05.B.N.2</t>
  </si>
  <si>
    <t>05.C.01</t>
  </si>
  <si>
    <t>05.C.02</t>
  </si>
  <si>
    <t>05.C.03</t>
  </si>
  <si>
    <t>05.C.04</t>
  </si>
  <si>
    <t>05.C.05</t>
  </si>
  <si>
    <t>05.C.06</t>
  </si>
  <si>
    <t>05.C.07</t>
  </si>
  <si>
    <t>05.C.08</t>
  </si>
  <si>
    <t>05.C.09</t>
  </si>
  <si>
    <t>05.C.10</t>
  </si>
  <si>
    <t>05.C.11</t>
  </si>
  <si>
    <t>05.C.12</t>
  </si>
  <si>
    <t>05.C.FL.01</t>
  </si>
  <si>
    <t>05.C.FL.02</t>
  </si>
  <si>
    <t>06.A.01</t>
  </si>
  <si>
    <t>06.A.02</t>
  </si>
  <si>
    <t>06.A.03</t>
  </si>
  <si>
    <t>06.A.04</t>
  </si>
  <si>
    <t>06.A.05</t>
  </si>
  <si>
    <t>06.A.06</t>
  </si>
  <si>
    <t>06.A.12</t>
  </si>
  <si>
    <t>06.A.N.2</t>
  </si>
  <si>
    <t>06.B.01</t>
  </si>
  <si>
    <t>06.B.02</t>
  </si>
  <si>
    <t>06.B.03</t>
  </si>
  <si>
    <t>06.B.04</t>
  </si>
  <si>
    <t>06.B.05</t>
  </si>
  <si>
    <t>06.B.06</t>
  </si>
  <si>
    <t>06.B.07</t>
  </si>
  <si>
    <t>06.B.08</t>
  </si>
  <si>
    <t>06.B.09</t>
  </si>
  <si>
    <t>06.B.10</t>
  </si>
  <si>
    <t>-01.06</t>
  </si>
  <si>
    <t>-01.07</t>
  </si>
  <si>
    <t>-01.08</t>
  </si>
  <si>
    <t>-01.09</t>
  </si>
  <si>
    <t>-01.10</t>
  </si>
  <si>
    <t>-01.11.A.TRH</t>
  </si>
  <si>
    <t>-01.14.B.TRH</t>
  </si>
  <si>
    <t>-01.15</t>
  </si>
  <si>
    <t>-01.16</t>
  </si>
  <si>
    <t>-01.17</t>
  </si>
  <si>
    <t>-01.18</t>
  </si>
  <si>
    <t>-01.19</t>
  </si>
  <si>
    <t>-01.21</t>
  </si>
  <si>
    <t>-02.01</t>
  </si>
  <si>
    <t>-02.02</t>
  </si>
  <si>
    <t>00.A.04</t>
  </si>
  <si>
    <t>00.A.05</t>
  </si>
  <si>
    <t>00.A.06</t>
  </si>
  <si>
    <t>00.A.07</t>
  </si>
  <si>
    <t>00.A.08</t>
  </si>
  <si>
    <t>00.A.09</t>
  </si>
  <si>
    <t>00.A.10</t>
  </si>
  <si>
    <t>00.A.11</t>
  </si>
  <si>
    <t>00.A.12</t>
  </si>
  <si>
    <t>00.A.13</t>
  </si>
  <si>
    <t>00.A.14</t>
  </si>
  <si>
    <t>00.A.15</t>
  </si>
  <si>
    <t>00.A.16</t>
  </si>
  <si>
    <t>00.A.19</t>
  </si>
  <si>
    <t>00.A.20</t>
  </si>
  <si>
    <t>00.A.21</t>
  </si>
  <si>
    <t>00.A.22</t>
  </si>
  <si>
    <t>00.A.23</t>
  </si>
  <si>
    <t>00.A.24</t>
  </si>
  <si>
    <t>00.A.25</t>
  </si>
  <si>
    <t>00.A.26</t>
  </si>
  <si>
    <t>00.A.27</t>
  </si>
  <si>
    <t>00.A.28</t>
  </si>
  <si>
    <t>00.A.29</t>
  </si>
  <si>
    <t>00.A.A.1</t>
  </si>
  <si>
    <t>00.A.A.2</t>
  </si>
  <si>
    <t>00.A.FL.02</t>
  </si>
  <si>
    <t>02.C.05</t>
  </si>
  <si>
    <t>02.C.06</t>
  </si>
  <si>
    <t>02.C.07</t>
  </si>
  <si>
    <t>02.C.08</t>
  </si>
  <si>
    <t>02.C.09</t>
  </si>
  <si>
    <t>02.C.10</t>
  </si>
  <si>
    <t>02.C.11</t>
  </si>
  <si>
    <t>02.C.12</t>
  </si>
  <si>
    <t>02.C.FL.01</t>
  </si>
  <si>
    <t>02.C.N.1</t>
  </si>
  <si>
    <t>02.C.N.2</t>
  </si>
  <si>
    <t>02.C.X1</t>
  </si>
  <si>
    <t>03.A.01</t>
  </si>
  <si>
    <t>03.A.02</t>
  </si>
  <si>
    <t>03.A.03</t>
  </si>
  <si>
    <t>03.A.04</t>
  </si>
  <si>
    <t>03.A.05</t>
  </si>
  <si>
    <t>03.A.06</t>
  </si>
  <si>
    <t>03.A.07</t>
  </si>
  <si>
    <t>03.A.08</t>
  </si>
  <si>
    <t>03.A.09</t>
  </si>
  <si>
    <t>03.A.10</t>
  </si>
  <si>
    <t>03.A.11</t>
  </si>
  <si>
    <t>03.B.N.1</t>
  </si>
  <si>
    <t>03.B.N.2</t>
  </si>
  <si>
    <t>03.C.01</t>
  </si>
  <si>
    <t>03.C.02</t>
  </si>
  <si>
    <t>03.C.03</t>
  </si>
  <si>
    <t>03.C.04</t>
  </si>
  <si>
    <t>03.C.05</t>
  </si>
  <si>
    <t>03.C.06</t>
  </si>
  <si>
    <t>03.C.07</t>
  </si>
  <si>
    <t>03.C.08</t>
  </si>
  <si>
    <t>03.C.09</t>
  </si>
  <si>
    <t>03.C.10</t>
  </si>
  <si>
    <t>03.C.11</t>
  </si>
  <si>
    <t>03.C.12</t>
  </si>
  <si>
    <t>03.C.FL.01</t>
  </si>
  <si>
    <t>03.C.N.1</t>
  </si>
  <si>
    <t>03.C.X1</t>
  </si>
  <si>
    <t>03.C.X2</t>
  </si>
  <si>
    <t>04.A.01</t>
  </si>
  <si>
    <t>04.A.02</t>
  </si>
  <si>
    <t>04.A.03</t>
  </si>
  <si>
    <t>04.A.04</t>
  </si>
  <si>
    <t>04.A.05</t>
  </si>
  <si>
    <t>04.A.06</t>
  </si>
  <si>
    <t>04.A.07</t>
  </si>
  <si>
    <t>04.A.08</t>
  </si>
  <si>
    <t>04.A.09</t>
  </si>
  <si>
    <t>04.A.10</t>
  </si>
  <si>
    <t>04.A.11</t>
  </si>
  <si>
    <t>04.A.12</t>
  </si>
  <si>
    <t>04.A.24</t>
  </si>
  <si>
    <t>04.A.26</t>
  </si>
  <si>
    <t>04.A.28</t>
  </si>
  <si>
    <t>04.A.TRH.02</t>
  </si>
  <si>
    <t>04.A.FL.02</t>
  </si>
  <si>
    <t>04.A.FL.03</t>
  </si>
  <si>
    <t>04.A.FL.04</t>
  </si>
  <si>
    <t>04.A.N.1</t>
  </si>
  <si>
    <t>04.A.N.2</t>
  </si>
  <si>
    <t>04.B.01</t>
  </si>
  <si>
    <t>04.B.02</t>
  </si>
  <si>
    <t>04.B.03</t>
  </si>
  <si>
    <t>04.B.04</t>
  </si>
  <si>
    <t>04.B.05</t>
  </si>
  <si>
    <t>04.B.06</t>
  </si>
  <si>
    <t>04.B.07</t>
  </si>
  <si>
    <t>04.B.08</t>
  </si>
  <si>
    <t>04.B.09</t>
  </si>
  <si>
    <t>04.B.10</t>
  </si>
  <si>
    <t>04.B.11</t>
  </si>
  <si>
    <t>04.B.12</t>
  </si>
  <si>
    <t>04.B.13</t>
  </si>
  <si>
    <t>06.B.11</t>
  </si>
  <si>
    <t>06.B.12</t>
  </si>
  <si>
    <t>06.B.13</t>
  </si>
  <si>
    <t>06.B.14</t>
  </si>
  <si>
    <t>06.B.15</t>
  </si>
  <si>
    <t>06.B.16</t>
  </si>
  <si>
    <t>06.B.17</t>
  </si>
  <si>
    <t>06.B.18</t>
  </si>
  <si>
    <t>06.B.19</t>
  </si>
  <si>
    <t>06.B.20</t>
  </si>
  <si>
    <t>06.B.21</t>
  </si>
  <si>
    <t>06.B.23</t>
  </si>
  <si>
    <t>06.B.24</t>
  </si>
  <si>
    <t>06.B.25</t>
  </si>
  <si>
    <t>06.B.26</t>
  </si>
  <si>
    <t>06.B.27</t>
  </si>
  <si>
    <t>06.B.28</t>
  </si>
  <si>
    <t>06.B.TRH.01</t>
  </si>
  <si>
    <t>06.B.FL.02</t>
  </si>
  <si>
    <t>-02.03</t>
  </si>
  <si>
    <t>-02.04</t>
  </si>
  <si>
    <t>-02.05</t>
  </si>
  <si>
    <t>-02.06</t>
  </si>
  <si>
    <t>-02.07</t>
  </si>
  <si>
    <t>-02.08</t>
  </si>
  <si>
    <t>-02.10</t>
  </si>
  <si>
    <t>-02.11</t>
  </si>
  <si>
    <t>-02.12.A.TRH</t>
  </si>
  <si>
    <t>-02.14</t>
  </si>
  <si>
    <t>-02.15.B.TRH</t>
  </si>
  <si>
    <t>-02.16</t>
  </si>
  <si>
    <t>-02.18</t>
  </si>
  <si>
    <t>-02.19</t>
  </si>
  <si>
    <t>-02.23</t>
  </si>
  <si>
    <t>06.A.17.1b</t>
  </si>
  <si>
    <t>06.A.17.2b</t>
  </si>
  <si>
    <t>00.B.FL.02</t>
  </si>
  <si>
    <t>00.A.FL.03</t>
  </si>
  <si>
    <t>00.A.FL.04</t>
  </si>
  <si>
    <t>00.A.FL.05</t>
  </si>
  <si>
    <t>00.A.N.1</t>
  </si>
  <si>
    <t>00.A.N.2</t>
  </si>
  <si>
    <t>00.A.TRH.02</t>
  </si>
  <si>
    <t>00.B.10</t>
  </si>
  <si>
    <t>00.B.13</t>
  </si>
  <si>
    <t>00.B.A.1</t>
  </si>
  <si>
    <t>00.B.A.2</t>
  </si>
  <si>
    <t>00.B.FL.04</t>
  </si>
  <si>
    <t>00.B.TRH.01</t>
  </si>
  <si>
    <t>00.B.N.1</t>
  </si>
  <si>
    <t>00.C.01</t>
  </si>
  <si>
    <t>00.C.02</t>
  </si>
  <si>
    <t>00.C.04</t>
  </si>
  <si>
    <t>01.B.TRH.01</t>
  </si>
  <si>
    <t>01.B.FL.02</t>
  </si>
  <si>
    <t>01.C.N.1</t>
  </si>
  <si>
    <t>01.C.02</t>
  </si>
  <si>
    <t>01.C.04</t>
  </si>
  <si>
    <t>01.C.06</t>
  </si>
  <si>
    <t>01.C.07</t>
  </si>
  <si>
    <t>01.C.08</t>
  </si>
  <si>
    <t>01.C.09</t>
  </si>
  <si>
    <t>01.C.10</t>
  </si>
  <si>
    <t>04.B.14</t>
  </si>
  <si>
    <t>04.B.15</t>
  </si>
  <si>
    <t>04.B.16</t>
  </si>
  <si>
    <t>04.B.17</t>
  </si>
  <si>
    <t>04.B.19</t>
  </si>
  <si>
    <t>04.B.20</t>
  </si>
  <si>
    <t>04.B.21</t>
  </si>
  <si>
    <t>04.B.22</t>
  </si>
  <si>
    <t>04.B.23</t>
  </si>
  <si>
    <t>04.B.TRH.01</t>
  </si>
  <si>
    <t>04.B.FL.02</t>
  </si>
  <si>
    <t>04.B.FL.03</t>
  </si>
  <si>
    <t>04.B.FL.04</t>
  </si>
  <si>
    <t>04.B.N.1</t>
  </si>
  <si>
    <t>04.B.N.2</t>
  </si>
  <si>
    <t>04.C.01</t>
  </si>
  <si>
    <t>04.C.02</t>
  </si>
  <si>
    <t>04.C.03</t>
  </si>
  <si>
    <t>04.C.04</t>
  </si>
  <si>
    <t>04.C.05</t>
  </si>
  <si>
    <t>04.C.06</t>
  </si>
  <si>
    <t>04.C.07</t>
  </si>
  <si>
    <t>04.C.08</t>
  </si>
  <si>
    <t>04.C.09</t>
  </si>
  <si>
    <t>04.C.10</t>
  </si>
  <si>
    <t>04.C.11</t>
  </si>
  <si>
    <t>04.C.13</t>
  </si>
  <si>
    <t>04.C.15</t>
  </si>
  <si>
    <t>04.C.FL.01</t>
  </si>
  <si>
    <t>04.C.N.1</t>
  </si>
  <si>
    <t>04.C.X1</t>
  </si>
  <si>
    <t>04.C.X2</t>
  </si>
  <si>
    <t>05.A.01</t>
  </si>
  <si>
    <t>05.A.02</t>
  </si>
  <si>
    <t>05.A.03</t>
  </si>
  <si>
    <t>05.A.04</t>
  </si>
  <si>
    <t>06.A.14</t>
  </si>
  <si>
    <t>06.A.15</t>
  </si>
  <si>
    <t>06.A.16</t>
  </si>
  <si>
    <t>06.A.17.1a</t>
  </si>
  <si>
    <t>06.A.17.2a</t>
  </si>
  <si>
    <t>06.A.18</t>
  </si>
  <si>
    <t>06.A.19</t>
  </si>
  <si>
    <t>06.A.20</t>
  </si>
  <si>
    <t>06.A.21</t>
  </si>
  <si>
    <t>06.A.22</t>
  </si>
  <si>
    <t>06.A.23</t>
  </si>
  <si>
    <t>06.A.24</t>
  </si>
  <si>
    <t>06.A.25</t>
  </si>
  <si>
    <t>06.A.26</t>
  </si>
  <si>
    <t>06.A.27</t>
  </si>
  <si>
    <t>06.A.28</t>
  </si>
  <si>
    <t>06.A.30</t>
  </si>
  <si>
    <t>06.A.TRH.01</t>
  </si>
  <si>
    <t>06.A.FL.02</t>
  </si>
  <si>
    <t>06.A.FL.03</t>
  </si>
  <si>
    <t>06.A.FL.04</t>
  </si>
  <si>
    <t>06.A.N.1</t>
  </si>
  <si>
    <t>06.B.FL.03</t>
  </si>
  <si>
    <t>06.B.FL.04</t>
  </si>
  <si>
    <t>06.B.N.1</t>
  </si>
  <si>
    <t>06.B.N.2</t>
  </si>
  <si>
    <t>-01.01</t>
  </si>
  <si>
    <t>-01.02</t>
  </si>
  <si>
    <t>-01.04</t>
  </si>
  <si>
    <t>05.A.20</t>
  </si>
  <si>
    <t>05.A.21</t>
  </si>
  <si>
    <t>05.A.23</t>
  </si>
  <si>
    <t>05.A.24</t>
  </si>
  <si>
    <t>05.A.26</t>
  </si>
  <si>
    <t>05.A.28</t>
  </si>
  <si>
    <t>05.A.N.2</t>
  </si>
  <si>
    <t>05.A.TRH.02</t>
  </si>
  <si>
    <t>05.A.FL.02</t>
  </si>
  <si>
    <t>05.A.FL.04</t>
  </si>
  <si>
    <t>05.A.FL.03</t>
  </si>
  <si>
    <t>05.B.01</t>
  </si>
  <si>
    <t>05.B.02</t>
  </si>
  <si>
    <t>05.B.03</t>
  </si>
  <si>
    <t>05.B.04</t>
  </si>
  <si>
    <t>05.B.05</t>
  </si>
  <si>
    <t>05.B.06</t>
  </si>
  <si>
    <t>05.B.07</t>
  </si>
  <si>
    <t>05.B.08</t>
  </si>
  <si>
    <t>05.B.09</t>
  </si>
  <si>
    <t>05.B.10</t>
  </si>
  <si>
    <t>05.B.11</t>
  </si>
  <si>
    <t>05.B.12</t>
  </si>
  <si>
    <t>05.B.13</t>
  </si>
  <si>
    <t>05.B.15</t>
  </si>
  <si>
    <t>05.B.16</t>
  </si>
  <si>
    <t>05.B.17</t>
  </si>
  <si>
    <t>05.B.18</t>
  </si>
  <si>
    <t>05.B.19</t>
  </si>
  <si>
    <t>05.B.21</t>
  </si>
  <si>
    <t>05.B.22</t>
  </si>
  <si>
    <t>05.B.23</t>
  </si>
  <si>
    <t>05.B.24</t>
  </si>
  <si>
    <t>00.C.06</t>
  </si>
  <si>
    <t>00.C.FL.02</t>
  </si>
  <si>
    <t>00.C.X1</t>
  </si>
  <si>
    <t>00.C.X2</t>
  </si>
  <si>
    <t>00.C.X3</t>
  </si>
  <si>
    <t>01.A.01</t>
  </si>
  <si>
    <t>01.A.02</t>
  </si>
  <si>
    <t>01.A.03</t>
  </si>
  <si>
    <t>01.A.04</t>
  </si>
  <si>
    <t>01.A.05</t>
  </si>
  <si>
    <t>01.A.06</t>
  </si>
  <si>
    <t>01.A.07</t>
  </si>
  <si>
    <t>01.A.08</t>
  </si>
  <si>
    <t>01.A.09</t>
  </si>
  <si>
    <t>01.A.10</t>
  </si>
  <si>
    <t>01.A.12</t>
  </si>
  <si>
    <t>01.A.13</t>
  </si>
  <si>
    <t>01.A.14</t>
  </si>
  <si>
    <t>01.A.16</t>
  </si>
  <si>
    <t>01.A.17</t>
  </si>
  <si>
    <t>01.A.18</t>
  </si>
  <si>
    <t>01.A.19</t>
  </si>
  <si>
    <t>01.C.12</t>
  </si>
  <si>
    <t>01.C.X1</t>
  </si>
  <si>
    <t>02.A.01</t>
  </si>
  <si>
    <t>02.A.02</t>
  </si>
  <si>
    <t>02.A.03</t>
  </si>
  <si>
    <t>02.A.04</t>
  </si>
  <si>
    <t>02.A.05</t>
  </si>
  <si>
    <t>02.A.06</t>
  </si>
  <si>
    <t>02.A.07</t>
  </si>
  <si>
    <t>02.A.08</t>
  </si>
  <si>
    <t>02.A.09</t>
  </si>
  <si>
    <t>02.A.10</t>
  </si>
  <si>
    <t>02.A.11</t>
  </si>
  <si>
    <t>02.A.12</t>
  </si>
  <si>
    <t>02.A.13</t>
  </si>
  <si>
    <t>02.A.14</t>
  </si>
  <si>
    <t>02.A.16</t>
  </si>
  <si>
    <t>02.A.17</t>
  </si>
  <si>
    <t>02.A.18</t>
  </si>
  <si>
    <t>02.A.19</t>
  </si>
  <si>
    <t>02.A.21</t>
  </si>
  <si>
    <t>02.A.TRH.02</t>
  </si>
  <si>
    <t>02.A.FL.02</t>
  </si>
  <si>
    <t>02.A.FL.03</t>
  </si>
  <si>
    <t>02.A.FL.04</t>
  </si>
  <si>
    <t>02.B.01</t>
  </si>
  <si>
    <t>02.B.02</t>
  </si>
  <si>
    <t>02.B.03</t>
  </si>
  <si>
    <t>02.B.04</t>
  </si>
  <si>
    <t>03.A.12</t>
  </si>
  <si>
    <t>03.A.14</t>
  </si>
  <si>
    <t>03.A.15</t>
  </si>
  <si>
    <t>03.A.16</t>
  </si>
  <si>
    <t>03.A.17</t>
  </si>
  <si>
    <t>03.A.18</t>
  </si>
  <si>
    <t>03.A.19</t>
  </si>
  <si>
    <t>03.A.20</t>
  </si>
  <si>
    <t>03.A.22</t>
  </si>
  <si>
    <t>03.A.TRH.02</t>
  </si>
  <si>
    <t>03.A.FL.02</t>
  </si>
  <si>
    <t>03.A.FL.03</t>
  </si>
  <si>
    <t>03.A.FL.04</t>
  </si>
  <si>
    <t>03.A.N.1</t>
  </si>
  <si>
    <t>03.B.01</t>
  </si>
  <si>
    <t>03.B.02</t>
  </si>
  <si>
    <t>03.B.03</t>
  </si>
  <si>
    <t>03.B.04</t>
  </si>
  <si>
    <t>03.B.05</t>
  </si>
  <si>
    <t>03.B.06</t>
  </si>
  <si>
    <t>03.B.07</t>
  </si>
  <si>
    <t>03.B.08</t>
  </si>
  <si>
    <t>03.B.09</t>
  </si>
  <si>
    <t>03.B.10</t>
  </si>
  <si>
    <t>03.B.11</t>
  </si>
  <si>
    <t>03.B.12</t>
  </si>
  <si>
    <t>03.B.13</t>
  </si>
  <si>
    <t>03.B.14</t>
  </si>
  <si>
    <t>03.B.15</t>
  </si>
  <si>
    <t>03.B.17</t>
  </si>
  <si>
    <t>03.B.18</t>
  </si>
  <si>
    <t>03.B.19</t>
  </si>
  <si>
    <t>03.B.20</t>
  </si>
  <si>
    <t>03.B.22</t>
  </si>
  <si>
    <t>01.C.01</t>
  </si>
  <si>
    <t>01.C.03</t>
  </si>
  <si>
    <t>00.B.12</t>
  </si>
  <si>
    <t>00.B.14</t>
  </si>
  <si>
    <t>06.A.13</t>
  </si>
  <si>
    <t>00.A.18</t>
  </si>
  <si>
    <t>00.B.22</t>
  </si>
  <si>
    <t>01.A.11</t>
  </si>
  <si>
    <t>02.A.15</t>
  </si>
  <si>
    <t>02.B.18</t>
  </si>
  <si>
    <t>03.A.13</t>
  </si>
  <si>
    <t>03.B.16</t>
  </si>
  <si>
    <t>04.A.13</t>
  </si>
  <si>
    <t>04.B.18</t>
  </si>
  <si>
    <t>05.A.22</t>
  </si>
  <si>
    <t>05.B.20</t>
  </si>
  <si>
    <t>05.C.X1.1</t>
  </si>
  <si>
    <t>05.C.X2</t>
  </si>
  <si>
    <t>06.B.22</t>
  </si>
  <si>
    <t>01.C.FL.01</t>
  </si>
  <si>
    <t>00.B.FL.03</t>
  </si>
  <si>
    <t>00.A.17</t>
  </si>
  <si>
    <t>01.C.N.2</t>
  </si>
  <si>
    <t>00.B.16</t>
  </si>
  <si>
    <t>00.C.FL.01</t>
  </si>
  <si>
    <t>00.C.03</t>
  </si>
  <si>
    <t>01.A.15</t>
  </si>
  <si>
    <t>-01.05</t>
  </si>
  <si>
    <t>-01.12</t>
  </si>
  <si>
    <t>-01.13</t>
  </si>
  <si>
    <t>-02.13</t>
  </si>
  <si>
    <t>-02.17</t>
  </si>
  <si>
    <t>-02.20</t>
  </si>
  <si>
    <t>-02.21</t>
  </si>
  <si>
    <t>-02.22</t>
  </si>
  <si>
    <t>00.B.18</t>
  </si>
  <si>
    <t>-01.20</t>
  </si>
  <si>
    <t>-02.09</t>
  </si>
  <si>
    <t>00.B.01</t>
  </si>
  <si>
    <t>00.B.02</t>
  </si>
  <si>
    <t>00.B.03</t>
  </si>
  <si>
    <t>00.B.04</t>
  </si>
  <si>
    <t>00.B.05</t>
  </si>
  <si>
    <t>00.B.06</t>
  </si>
  <si>
    <t>00.B.07</t>
  </si>
  <si>
    <t>00.B.08</t>
  </si>
  <si>
    <t>00.B.09</t>
  </si>
  <si>
    <t>00.B.11</t>
  </si>
  <si>
    <t>00.B.15</t>
  </si>
  <si>
    <t>00.B.17</t>
  </si>
  <si>
    <t>00.B.19</t>
  </si>
  <si>
    <t>01.B.N.1</t>
  </si>
  <si>
    <t>01.B.N.2</t>
  </si>
  <si>
    <t>01.B.01</t>
  </si>
  <si>
    <t>01.B.FL.03</t>
  </si>
  <si>
    <t>01.B.FL.04</t>
  </si>
  <si>
    <t>01.B.02</t>
  </si>
  <si>
    <t>01.B.03</t>
  </si>
  <si>
    <t>01.B.04</t>
  </si>
  <si>
    <t>01.B.05</t>
  </si>
  <si>
    <t>01.B.06</t>
  </si>
  <si>
    <t>01.B.07</t>
  </si>
  <si>
    <t>01.B.08</t>
  </si>
  <si>
    <t>01.B.09</t>
  </si>
  <si>
    <t>01.B.10</t>
  </si>
  <si>
    <t>01.B.11</t>
  </si>
  <si>
    <t>01.B.12</t>
  </si>
  <si>
    <t>01.B.14</t>
  </si>
  <si>
    <t>01.B.15</t>
  </si>
  <si>
    <t>01.B.16</t>
  </si>
  <si>
    <t>01.B.17</t>
  </si>
  <si>
    <t>01.B.18</t>
  </si>
  <si>
    <t>01.B.19</t>
  </si>
  <si>
    <t>01.B.20</t>
  </si>
  <si>
    <t>01.B.22</t>
  </si>
  <si>
    <t>01.C.05</t>
  </si>
  <si>
    <t>01.C.11</t>
  </si>
  <si>
    <t>01.C.13</t>
  </si>
  <si>
    <t>01.C.X2</t>
  </si>
  <si>
    <t>00.B.21</t>
  </si>
  <si>
    <t>00.B.23</t>
  </si>
  <si>
    <t>00.B.25</t>
  </si>
  <si>
    <t>00.B.26</t>
  </si>
  <si>
    <t>00.B.27</t>
  </si>
  <si>
    <t>00.B.28</t>
  </si>
  <si>
    <t>00.B.29</t>
  </si>
  <si>
    <t>00.B.30</t>
  </si>
  <si>
    <t>00.B.20</t>
  </si>
  <si>
    <t>00.B.24</t>
  </si>
  <si>
    <t>Treppenhäuser und Treppen intensiv (Haupt-)</t>
  </si>
  <si>
    <t>Flure, Hallen, Empfangsbereiche intensiv</t>
  </si>
  <si>
    <t>Leitstellen (Telefonzentralen?; Führungs- und Lagenzentren), Bedienungsräume</t>
  </si>
  <si>
    <t>Räume mit allgemeiner medizinischer Ausstattung (z. B. Untersuchungszimmer Polizei - IM)</t>
  </si>
  <si>
    <t>Unterrichts-, Schulungs- und Übungsräume [mit besonderer Ausstattung] und Prüfräume</t>
  </si>
  <si>
    <t>Kautschuk</t>
  </si>
  <si>
    <t>Beschichtung</t>
  </si>
  <si>
    <t>PVC</t>
  </si>
  <si>
    <t>2xjährl. Begleitung auf Zuruf</t>
  </si>
  <si>
    <t>WE 3642</t>
  </si>
  <si>
    <t>2xjährl. Begleitung auf Zuruf, Kautschuk, ableitfähig noraplan, siehe Pflegeanleitung (Dokumente)</t>
  </si>
  <si>
    <t>Übergabe FernwÃ¤rme</t>
  </si>
  <si>
    <t>RDA für Treppenhaus B</t>
  </si>
  <si>
    <t>Übergabestation Fernwärme/ Wasseranschluss</t>
  </si>
  <si>
    <t>Verkehrsfläche Flur B/ Aufzugsvorraum</t>
  </si>
  <si>
    <t>Parkplätze Tiefgarage</t>
  </si>
  <si>
    <t>Gebäude (3642/1)</t>
  </si>
  <si>
    <t>Produkt:</t>
  </si>
  <si>
    <t>Unterhaltsreinigung</t>
  </si>
  <si>
    <t>Dienstleistungszeiten:</t>
  </si>
  <si>
    <t>07:00-13:00 Uhr</t>
  </si>
  <si>
    <t>Produkte</t>
  </si>
  <si>
    <t>externe Qualitätskontrolle</t>
  </si>
  <si>
    <t>13:00-15:00 Uhr</t>
  </si>
  <si>
    <t>Sonderleistung: Tiefgaragenreinigung</t>
  </si>
  <si>
    <t>Stundensatz:</t>
  </si>
  <si>
    <t>Sonderleistung: Miete/ Austausch Schmutzfangmatten</t>
  </si>
  <si>
    <t>(Stck)</t>
  </si>
  <si>
    <t>Kalkulationshinweis:</t>
  </si>
  <si>
    <t>Wechselrythmus Okt.-Apr alle 14 Tage und Mai -Sept. alle 4 Wochen</t>
  </si>
  <si>
    <t>Matten an den Eingängen 2 Stck: 4m x 1,5m</t>
  </si>
  <si>
    <t xml:space="preserve">Auslageort in beiden Untergeschossen U1 und U2 in den Treppenhäusern zu den Ausgängen </t>
  </si>
  <si>
    <t>in die Parkgaragen, 8 Stck.:Größen  1mx2m</t>
  </si>
  <si>
    <t>Sonderleistung: Miete/ Austausch Hygienebehälter</t>
  </si>
  <si>
    <t>Sonderleistung Tiefgaragenreinigung auf Abruf</t>
  </si>
  <si>
    <t>Sonderleistung: Teppichgrundreinigung</t>
  </si>
  <si>
    <t>Abweichung zur Standardkalkulation statt mit LIP-IGM, hier mit Excel</t>
  </si>
  <si>
    <t>Der Kartenreiter: "Räume" ist vorgegeben und kann nicht verändert, aber gefiltert  werden.</t>
  </si>
  <si>
    <t>Füllen Sie die orange markierten Felder der Kartenreiter: 
"Steuerseite" und "Leistungen" und "Kosten".</t>
  </si>
  <si>
    <t>Zuschläge:</t>
  </si>
  <si>
    <t>(Zuschlag Nachtarbeit 22:00-06:00 Uhr)</t>
  </si>
  <si>
    <t>(Zuschlag Sonn- und Feiertags)</t>
  </si>
  <si>
    <t>(Zuschlag Sonn-/ Feiertag Nachts 22:00-06:00 Uhr)</t>
  </si>
  <si>
    <t>Nachtzuschlag in %:</t>
  </si>
  <si>
    <t>Sonn- und Feiertagszuschlag in %:</t>
  </si>
  <si>
    <t>Sonn-/ Feiertagszuschlag, Nachts in %:</t>
  </si>
  <si>
    <t>Sonstiger Zuschlag: Hohe Feiertage in %:</t>
  </si>
  <si>
    <r>
      <t xml:space="preserve">Das Gebäude WE 3642 Polizei. Derendorfer Allee 4, Düsseldorf, wurde kürzlich komplett durch die Polizei Düsseldorf bezogen. 
Laufzeit der Unterhaltsreinigung:    01.07.2026 - 30.09.2027  
</t>
    </r>
    <r>
      <rPr>
        <sz val="10"/>
        <color theme="1"/>
        <rFont val="Arial"/>
        <family val="2"/>
      </rPr>
      <t>Gebäudemerkmale:</t>
    </r>
    <r>
      <rPr>
        <b/>
        <sz val="10"/>
        <color theme="1"/>
        <rFont val="Arial"/>
        <family val="2"/>
      </rPr>
      <t xml:space="preserve">
In diesem modernen 6-geschossigen Bürogebäude mit Tiefgarage finden sich diverse Reinigungskammen, teilweise mit Wasserzapfstelle und Wasserablauf.
Es gibt zwei Kerne mit je zwei Aufzügen.
</t>
    </r>
    <r>
      <rPr>
        <sz val="10"/>
        <color theme="1"/>
        <rFont val="Arial"/>
        <family val="2"/>
      </rPr>
      <t>Vorgaben:</t>
    </r>
    <r>
      <rPr>
        <b/>
        <sz val="10"/>
        <color theme="1"/>
        <rFont val="Arial"/>
        <family val="2"/>
      </rPr>
      <t xml:space="preserve">
Der Reinigungsdienstleister ist verpflichtet, die kalkulierten Jahresleistungsstunden gemäß Angebot zu erbringen. Dabei sind die Jahresreinigungsstunden entsprechend
gemäß Bedarf für periodische Leistungen sowie witterungsbedingte Auswirkungen auf das Jahr zu verteilen. Der Reinigungsdienstleister ist verpflichtet, die Erbringung der Jahresleistungsstunden sowie die erbrachten Aufsichtsstunden prüffähig zu dokumentieren. 
Die Erfüllung der vertraglich vereinbarten Qualitätsniveaus für die jeweiligen
Raumnutzungsarten wird auf der Basis von Stichproben im Rahmen von
Reinigungskontrollen überprüft (durch Fremd- oder Eigenpersonal). 
Es darf nur, durch die Polizei Düsseldorf, sicherheitsüberprüftes Personal eingesetzt werden.
Aus Gründen der organisatorischen Umsetzung wird im vorgesehenen Vertragszeitraum auf den Einsatz des Systems LIP-IGM verzichtet. 
Die Qualitätskontrollen werden stattdessen mittels gleichwertiger digitaler Systeme der vom AG beauftragten Prüffirma durchgeführt.
Die Gleichwertigkeit bezieht sich insbesondere auf Prüfmethodik, Nachvollziehbarkeit, Auswertung sowie auf die Durchsetzbarkeit vertraglicher Qualitätsanforderungen. Die Bieter haben hierbei keine zusätzlichen Leistungen zu erbringen. Die Änderung der eingesetzten Systeme hat keinen Einfluss auf die Leistungsbeschreibung, die Bewertung der Angebote oder die Gleichbehandlung aller Bieter.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</si>
</sst>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2" x14ac:knownFonts="1">
    <font>
      <sz val="10"/>
      <color theme="1"/>
      <name val="Arial"/>
      <family val="2"/>
    </font>
    <font>
      <b/>
      <sz val="10"/>
      <name val="Arial"/>
      <family val="2"/>
    </font>
    <font>
      <sz val="10"/>
      <name val="Arial"/>
      <family val="2"/>
    </font>
    <font>
      <sz val="9"/>
      <name val="Arial"/>
      <family val="2"/>
    </font>
    <font>
      <sz val="9"/>
      <color theme="1"/>
      <name val="Arial"/>
      <family val="2"/>
    </font>
    <font>
      <sz val="10"/>
      <color theme="1"/>
      <name val="Arial Narrow"/>
      <family val="2"/>
    </font>
    <font>
      <b/>
      <sz val="12"/>
      <color theme="1"/>
      <name val="Arial Narrow"/>
      <family val="2"/>
    </font>
    <font>
      <b/>
      <sz val="10"/>
      <name val="Arial Narrow"/>
      <family val="2"/>
    </font>
    <font>
      <sz val="10"/>
      <name val="Arial Narrow"/>
      <family val="2"/>
    </font>
    <font>
      <sz val="12"/>
      <name val="Arial"/>
      <family val="2"/>
    </font>
    <font>
      <b/>
      <sz val="10"/>
      <color theme="1"/>
      <name val="Arial"/>
      <family val="2"/>
    </font>
    <font>
      <sz val="16"/>
      <color theme="1"/>
      <name val="Arial Narrow"/>
      <family val="2"/>
    </font>
    <font>
      <b/>
      <sz val="12"/>
      <name val="Arial"/>
      <family val="2"/>
    </font>
    <font>
      <b/>
      <sz val="12"/>
      <color theme="1"/>
      <name val="Arial"/>
      <family val="2"/>
    </font>
    <font>
      <sz val="8"/>
      <color theme="1"/>
      <name val="Arial"/>
      <family val="2"/>
    </font>
    <font>
      <sz val="6"/>
      <color theme="1"/>
      <name val="Arial"/>
      <family val="2"/>
    </font>
    <font>
      <sz val="10"/>
      <color theme="1"/>
      <name val="Arial Unicode MS"/>
      <family val="2"/>
    </font>
    <font>
      <b/>
      <sz val="14"/>
      <color theme="1"/>
      <name val="Arial"/>
      <family val="2"/>
    </font>
    <font>
      <sz val="14"/>
      <color theme="1"/>
      <name val="Arial"/>
      <family val="2"/>
    </font>
    <font>
      <sz val="8"/>
      <name val="Arial"/>
      <family val="2"/>
    </font>
    <font>
      <b/>
      <sz val="12"/>
      <color rgb="FF0070C0"/>
      <name val="Arial"/>
      <family val="2"/>
    </font>
    <font>
      <sz val="10"/>
      <color rgb="FF000000"/>
      <name val="Calibri"/>
      <family val="2"/>
    </font>
  </fonts>
  <fills count="1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theme="9" tint="0.79998168889431442"/>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s>
  <borders count="66">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
      <left style="medium">
        <color indexed="64"/>
      </left>
      <right/>
      <top style="thick">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ck">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auto="1"/>
      </top>
      <bottom style="dotted">
        <color indexed="64"/>
      </bottom>
      <diagonal/>
    </border>
    <border>
      <left style="thin">
        <color indexed="64"/>
      </left>
      <right style="medium">
        <color indexed="64"/>
      </right>
      <top style="medium">
        <color auto="1"/>
      </top>
      <bottom style="dotted">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medium">
        <color indexed="64"/>
      </right>
      <top style="thick">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right/>
      <top style="thin">
        <color theme="9" tint="0.39997558519241921"/>
      </top>
      <bottom style="thin">
        <color theme="9" tint="0.39997558519241921"/>
      </bottom>
      <diagonal/>
    </border>
    <border>
      <left/>
      <right/>
      <top style="dotted">
        <color indexed="64"/>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44" fontId="2" fillId="0" borderId="0" applyFont="0" applyFill="0" applyBorder="0" applyAlignment="0" applyProtection="0"/>
  </cellStyleXfs>
  <cellXfs count="228">
    <xf numFmtId="0" fontId="0" fillId="0" borderId="0" xfId="0"/>
    <xf numFmtId="0" fontId="0" fillId="0" borderId="0" xfId="0" applyAlignment="1">
      <alignment vertical="center"/>
    </xf>
    <xf numFmtId="4" fontId="0" fillId="0" borderId="0" xfId="0" applyNumberFormat="1"/>
    <xf numFmtId="0" fontId="0" fillId="0" borderId="0" xfId="0" applyBorder="1"/>
    <xf numFmtId="0" fontId="0" fillId="0" borderId="0" xfId="0" applyFill="1" applyAlignment="1">
      <alignment horizontal="center" vertical="center"/>
    </xf>
    <xf numFmtId="0" fontId="0" fillId="0" borderId="0" xfId="0" applyAlignment="1">
      <alignment horizontal="right"/>
    </xf>
    <xf numFmtId="0" fontId="1" fillId="5" borderId="10" xfId="0" applyFont="1" applyFill="1" applyBorder="1" applyAlignment="1">
      <alignment horizontal="center" vertical="center"/>
    </xf>
    <xf numFmtId="0" fontId="1" fillId="5" borderId="11" xfId="0" applyFont="1" applyFill="1" applyBorder="1" applyAlignment="1">
      <alignment vertical="center"/>
    </xf>
    <xf numFmtId="0" fontId="1" fillId="5" borderId="11" xfId="0" applyFont="1" applyFill="1" applyBorder="1" applyAlignment="1">
      <alignment horizontal="center" vertical="center" wrapText="1"/>
    </xf>
    <xf numFmtId="0" fontId="1" fillId="5" borderId="8" xfId="0" applyFont="1" applyFill="1" applyBorder="1" applyAlignment="1">
      <alignment horizontal="center" vertical="center"/>
    </xf>
    <xf numFmtId="0" fontId="0" fillId="5" borderId="19" xfId="0" applyFill="1" applyBorder="1"/>
    <xf numFmtId="49" fontId="0" fillId="5" borderId="19" xfId="0" applyNumberFormat="1" applyFill="1" applyBorder="1" applyAlignment="1">
      <alignment horizontal="center" vertical="center"/>
    </xf>
    <xf numFmtId="0" fontId="0" fillId="0" borderId="0" xfId="0" applyNumberFormat="1"/>
    <xf numFmtId="0" fontId="0" fillId="0" borderId="0" xfId="0" applyNumberFormat="1" applyAlignment="1">
      <alignment vertical="center"/>
    </xf>
    <xf numFmtId="4" fontId="0" fillId="5" borderId="19" xfId="0" applyNumberFormat="1" applyFill="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34" xfId="0" applyBorder="1" applyAlignment="1">
      <alignment horizontal="center" vertical="center"/>
    </xf>
    <xf numFmtId="0" fontId="0" fillId="0" borderId="28" xfId="0" applyBorder="1" applyAlignment="1">
      <alignment horizontal="center" vertical="center"/>
    </xf>
    <xf numFmtId="0" fontId="0" fillId="0" borderId="35" xfId="0" applyNumberFormat="1" applyBorder="1"/>
    <xf numFmtId="0" fontId="0" fillId="0" borderId="33" xfId="0" applyBorder="1"/>
    <xf numFmtId="0" fontId="0" fillId="0" borderId="36" xfId="0" applyNumberFormat="1" applyBorder="1"/>
    <xf numFmtId="0" fontId="0" fillId="0" borderId="24" xfId="0" applyBorder="1"/>
    <xf numFmtId="0" fontId="2" fillId="0" borderId="24" xfId="0" applyFont="1" applyFill="1" applyBorder="1" applyAlignment="1">
      <alignment horizontal="left"/>
    </xf>
    <xf numFmtId="0" fontId="0" fillId="0" borderId="24" xfId="0" applyFill="1" applyBorder="1"/>
    <xf numFmtId="0" fontId="0" fillId="0" borderId="37" xfId="0" applyNumberFormat="1" applyBorder="1"/>
    <xf numFmtId="0" fontId="0" fillId="0" borderId="22" xfId="0" applyFill="1" applyBorder="1"/>
    <xf numFmtId="0" fontId="0" fillId="0" borderId="33" xfId="0" applyFill="1" applyBorder="1"/>
    <xf numFmtId="0" fontId="0" fillId="0" borderId="37" xfId="0" applyNumberFormat="1" applyFill="1" applyBorder="1"/>
    <xf numFmtId="0" fontId="0" fillId="0" borderId="38" xfId="0" applyNumberFormat="1" applyBorder="1"/>
    <xf numFmtId="0" fontId="2" fillId="0" borderId="22" xfId="0" applyFont="1" applyFill="1" applyBorder="1" applyAlignment="1">
      <alignment horizontal="left"/>
    </xf>
    <xf numFmtId="0" fontId="0" fillId="0" borderId="39" xfId="0" applyNumberFormat="1" applyBorder="1"/>
    <xf numFmtId="0" fontId="2" fillId="0" borderId="20" xfId="0" applyNumberFormat="1" applyFont="1" applyBorder="1" applyAlignment="1">
      <alignment horizontal="left"/>
    </xf>
    <xf numFmtId="0" fontId="2" fillId="0" borderId="26" xfId="0" applyFont="1" applyFill="1" applyBorder="1" applyAlignment="1">
      <alignment horizontal="left"/>
    </xf>
    <xf numFmtId="0" fontId="5" fillId="0" borderId="0" xfId="0" applyFont="1"/>
    <xf numFmtId="0" fontId="5" fillId="0" borderId="0" xfId="0" applyFont="1" applyAlignment="1">
      <alignment horizontal="center"/>
    </xf>
    <xf numFmtId="0" fontId="5" fillId="0" borderId="0" xfId="0" applyFont="1" applyAlignment="1">
      <alignment horizontal="center" vertical="center"/>
    </xf>
    <xf numFmtId="0" fontId="5" fillId="0" borderId="0" xfId="0" applyNumberFormat="1" applyFont="1"/>
    <xf numFmtId="4" fontId="5" fillId="0" borderId="0" xfId="0" applyNumberFormat="1" applyFont="1"/>
    <xf numFmtId="4" fontId="7" fillId="2" borderId="4" xfId="0" applyNumberFormat="1" applyFont="1" applyFill="1" applyBorder="1" applyAlignment="1">
      <alignment horizontal="center" vertical="center" wrapText="1"/>
    </xf>
    <xf numFmtId="0" fontId="7" fillId="2" borderId="40" xfId="0" applyFont="1" applyFill="1" applyBorder="1" applyAlignment="1">
      <alignment horizontal="center" vertical="center" wrapText="1"/>
    </xf>
    <xf numFmtId="0" fontId="5" fillId="0" borderId="23" xfId="0" applyFont="1" applyFill="1" applyBorder="1"/>
    <xf numFmtId="4" fontId="8" fillId="0" borderId="23" xfId="0" applyNumberFormat="1" applyFont="1" applyFill="1" applyBorder="1" applyAlignment="1">
      <alignment horizontal="center"/>
    </xf>
    <xf numFmtId="4" fontId="5" fillId="0" borderId="23" xfId="0" applyNumberFormat="1" applyFont="1" applyFill="1" applyBorder="1" applyAlignment="1">
      <alignment horizontal="center"/>
    </xf>
    <xf numFmtId="44" fontId="5" fillId="0" borderId="24" xfId="0" applyNumberFormat="1" applyFont="1" applyFill="1" applyBorder="1"/>
    <xf numFmtId="0" fontId="5" fillId="0" borderId="0" xfId="0" applyFont="1" applyFill="1"/>
    <xf numFmtId="0" fontId="6"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Fill="1" applyAlignment="1">
      <alignment wrapText="1"/>
    </xf>
    <xf numFmtId="0" fontId="0" fillId="0" borderId="36" xfId="0" applyNumberFormat="1" applyFill="1" applyBorder="1"/>
    <xf numFmtId="49" fontId="0" fillId="0" borderId="36" xfId="0" applyNumberFormat="1" applyFill="1" applyBorder="1"/>
    <xf numFmtId="1" fontId="6" fillId="0" borderId="0" xfId="0" applyNumberFormat="1" applyFont="1" applyAlignment="1">
      <alignment horizontal="left" vertical="center"/>
    </xf>
    <xf numFmtId="1" fontId="7" fillId="2" borderId="41" xfId="0" applyNumberFormat="1" applyFont="1" applyFill="1" applyBorder="1" applyAlignment="1">
      <alignment horizontal="center" vertical="center" wrapText="1"/>
    </xf>
    <xf numFmtId="1" fontId="5" fillId="0" borderId="23" xfId="0" applyNumberFormat="1" applyFont="1" applyFill="1" applyBorder="1"/>
    <xf numFmtId="1" fontId="5" fillId="0" borderId="0" xfId="0" applyNumberFormat="1" applyFont="1"/>
    <xf numFmtId="0" fontId="0" fillId="0" borderId="0" xfId="0" applyFont="1"/>
    <xf numFmtId="0" fontId="5" fillId="0" borderId="14" xfId="0" applyFont="1" applyBorder="1"/>
    <xf numFmtId="0" fontId="1" fillId="5" borderId="50" xfId="0" applyFont="1" applyFill="1" applyBorder="1" applyAlignment="1">
      <alignment horizontal="center" vertical="center"/>
    </xf>
    <xf numFmtId="0" fontId="12" fillId="5" borderId="44" xfId="0" applyFont="1" applyFill="1" applyBorder="1" applyAlignment="1">
      <alignment horizontal="center" vertical="center" wrapText="1"/>
    </xf>
    <xf numFmtId="0" fontId="3" fillId="5" borderId="16" xfId="0" applyFont="1" applyFill="1" applyBorder="1" applyAlignment="1">
      <alignment horizontal="center"/>
    </xf>
    <xf numFmtId="0" fontId="3" fillId="5" borderId="14" xfId="0" applyFont="1" applyFill="1" applyBorder="1" applyAlignment="1">
      <alignment horizontal="center"/>
    </xf>
    <xf numFmtId="0" fontId="3" fillId="5" borderId="7" xfId="0" applyFont="1" applyFill="1" applyBorder="1" applyAlignment="1">
      <alignment horizontal="center" wrapText="1"/>
    </xf>
    <xf numFmtId="0" fontId="3" fillId="5" borderId="19" xfId="0" applyFont="1" applyFill="1" applyBorder="1" applyAlignment="1">
      <alignment horizontal="center" wrapText="1"/>
    </xf>
    <xf numFmtId="0" fontId="3" fillId="5" borderId="0" xfId="0" applyFont="1" applyFill="1" applyBorder="1" applyAlignment="1">
      <alignment horizontal="center" wrapText="1"/>
    </xf>
    <xf numFmtId="0" fontId="3" fillId="5" borderId="52" xfId="0" applyFont="1" applyFill="1" applyBorder="1" applyAlignment="1">
      <alignment horizontal="center" wrapText="1"/>
    </xf>
    <xf numFmtId="0" fontId="3" fillId="5" borderId="9"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53"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0" fillId="5" borderId="55" xfId="0" applyFill="1" applyBorder="1"/>
    <xf numFmtId="0" fontId="10" fillId="5" borderId="56" xfId="0" applyFont="1" applyFill="1" applyBorder="1" applyAlignment="1">
      <alignment horizontal="center"/>
    </xf>
    <xf numFmtId="0" fontId="10" fillId="5" borderId="19" xfId="0" applyFont="1" applyFill="1" applyBorder="1" applyAlignment="1">
      <alignment horizontal="center"/>
    </xf>
    <xf numFmtId="0" fontId="10" fillId="5" borderId="52" xfId="0" applyFont="1" applyFill="1" applyBorder="1" applyAlignment="1">
      <alignment horizontal="center"/>
    </xf>
    <xf numFmtId="0" fontId="0" fillId="5" borderId="56" xfId="0" applyFill="1" applyBorder="1" applyAlignment="1">
      <alignment horizontal="center"/>
    </xf>
    <xf numFmtId="0" fontId="0" fillId="5" borderId="52" xfId="0" applyFill="1" applyBorder="1"/>
    <xf numFmtId="0" fontId="3" fillId="0" borderId="9" xfId="0" applyFont="1" applyFill="1" applyBorder="1" applyAlignment="1">
      <alignment horizontal="center" vertical="center" wrapText="1"/>
    </xf>
    <xf numFmtId="44" fontId="0" fillId="3" borderId="53" xfId="0" applyNumberFormat="1" applyFill="1" applyBorder="1" applyAlignment="1">
      <alignment vertical="center"/>
    </xf>
    <xf numFmtId="44" fontId="10" fillId="3" borderId="17" xfId="0" applyNumberFormat="1" applyFont="1" applyFill="1" applyBorder="1" applyAlignment="1">
      <alignment vertical="center"/>
    </xf>
    <xf numFmtId="44" fontId="0" fillId="3" borderId="17" xfId="0" applyNumberFormat="1" applyFill="1" applyBorder="1" applyAlignment="1">
      <alignment vertical="center"/>
    </xf>
    <xf numFmtId="44" fontId="0" fillId="3" borderId="54" xfId="0" applyNumberFormat="1" applyFill="1" applyBorder="1" applyAlignment="1">
      <alignment vertical="center"/>
    </xf>
    <xf numFmtId="4" fontId="0" fillId="0" borderId="57" xfId="0" applyNumberFormat="1" applyBorder="1" applyAlignment="1">
      <alignment horizontal="right" vertical="center"/>
    </xf>
    <xf numFmtId="44" fontId="0" fillId="0" borderId="30" xfId="0" applyNumberFormat="1" applyBorder="1" applyAlignment="1">
      <alignment vertical="center"/>
    </xf>
    <xf numFmtId="4" fontId="0" fillId="0" borderId="9" xfId="0" applyNumberFormat="1" applyBorder="1" applyAlignment="1">
      <alignment vertical="center"/>
    </xf>
    <xf numFmtId="2" fontId="0" fillId="0" borderId="31" xfId="0" applyNumberFormat="1" applyBorder="1" applyAlignment="1">
      <alignment vertical="center"/>
    </xf>
    <xf numFmtId="44" fontId="0" fillId="0" borderId="0" xfId="0" applyNumberFormat="1" applyBorder="1"/>
    <xf numFmtId="4" fontId="0" fillId="0" borderId="0" xfId="0" applyNumberFormat="1" applyBorder="1"/>
    <xf numFmtId="2" fontId="0" fillId="0" borderId="0" xfId="0" applyNumberFormat="1" applyBorder="1"/>
    <xf numFmtId="0" fontId="3" fillId="0" borderId="0" xfId="0" applyFont="1" applyFill="1" applyBorder="1" applyAlignment="1">
      <alignment horizontal="center" vertical="center" wrapText="1"/>
    </xf>
    <xf numFmtId="0" fontId="3" fillId="0" borderId="0" xfId="0" applyFont="1" applyFill="1" applyBorder="1" applyAlignment="1" applyProtection="1">
      <alignment horizontal="left" vertical="center" wrapText="1"/>
      <protection locked="0"/>
    </xf>
    <xf numFmtId="0" fontId="0" fillId="6" borderId="59" xfId="0" applyFill="1" applyBorder="1"/>
    <xf numFmtId="0" fontId="0" fillId="0" borderId="59" xfId="0" applyBorder="1"/>
    <xf numFmtId="0" fontId="0" fillId="0" borderId="0" xfId="0" applyBorder="1"/>
    <xf numFmtId="0" fontId="5" fillId="0" borderId="23" xfId="0" applyFont="1" applyFill="1" applyBorder="1"/>
    <xf numFmtId="4" fontId="8" fillId="0" borderId="23" xfId="0" applyNumberFormat="1" applyFont="1" applyFill="1" applyBorder="1" applyAlignment="1">
      <alignment horizontal="center"/>
    </xf>
    <xf numFmtId="4" fontId="5" fillId="0" borderId="23" xfId="0" applyNumberFormat="1" applyFont="1" applyFill="1" applyBorder="1" applyAlignment="1">
      <alignment horizontal="center"/>
    </xf>
    <xf numFmtId="44" fontId="5" fillId="0" borderId="24" xfId="0" applyNumberFormat="1" applyFont="1" applyFill="1" applyBorder="1"/>
    <xf numFmtId="1" fontId="5" fillId="0" borderId="23" xfId="0" applyNumberFormat="1" applyFont="1" applyFill="1" applyBorder="1"/>
    <xf numFmtId="0" fontId="0" fillId="0" borderId="36" xfId="0" applyBorder="1"/>
    <xf numFmtId="44" fontId="5" fillId="0" borderId="60" xfId="0" applyNumberFormat="1" applyFont="1" applyFill="1" applyBorder="1"/>
    <xf numFmtId="4" fontId="0" fillId="0" borderId="7" xfId="0" applyNumberFormat="1" applyBorder="1" applyAlignment="1">
      <alignment horizontal="right" vertical="center"/>
    </xf>
    <xf numFmtId="44" fontId="0" fillId="0" borderId="0" xfId="0" applyNumberFormat="1" applyBorder="1" applyAlignment="1">
      <alignment vertical="center"/>
    </xf>
    <xf numFmtId="4" fontId="0" fillId="0" borderId="0" xfId="0" applyNumberFormat="1" applyBorder="1" applyAlignment="1">
      <alignment vertical="center"/>
    </xf>
    <xf numFmtId="2" fontId="0" fillId="0" borderId="0" xfId="0" applyNumberFormat="1" applyBorder="1" applyAlignment="1">
      <alignment vertical="center"/>
    </xf>
    <xf numFmtId="0" fontId="3" fillId="0" borderId="54" xfId="0" applyFont="1" applyFill="1" applyBorder="1" applyAlignment="1" applyProtection="1">
      <alignment vertical="center" wrapText="1"/>
      <protection locked="0"/>
    </xf>
    <xf numFmtId="0" fontId="13" fillId="7" borderId="0" xfId="0" applyFont="1" applyFill="1"/>
    <xf numFmtId="0" fontId="0" fillId="7" borderId="0" xfId="0" applyFill="1"/>
    <xf numFmtId="0" fontId="0" fillId="0" borderId="0" xfId="0" applyFill="1"/>
    <xf numFmtId="0" fontId="14" fillId="0" borderId="0" xfId="0" applyFont="1"/>
    <xf numFmtId="0" fontId="0" fillId="0" borderId="0" xfId="0" applyAlignment="1"/>
    <xf numFmtId="44" fontId="0" fillId="3" borderId="40" xfId="0" applyNumberFormat="1" applyFill="1" applyBorder="1" applyAlignment="1">
      <alignment vertical="center"/>
    </xf>
    <xf numFmtId="44" fontId="10" fillId="3" borderId="55" xfId="0" applyNumberFormat="1" applyFont="1" applyFill="1" applyBorder="1" applyAlignment="1">
      <alignment vertical="center"/>
    </xf>
    <xf numFmtId="44" fontId="0" fillId="3" borderId="55" xfId="0" applyNumberFormat="1" applyFill="1" applyBorder="1" applyAlignment="1">
      <alignment vertical="center"/>
    </xf>
    <xf numFmtId="44" fontId="0" fillId="3" borderId="52" xfId="0" applyNumberFormat="1" applyFill="1" applyBorder="1" applyAlignment="1">
      <alignment vertical="center"/>
    </xf>
    <xf numFmtId="4" fontId="0" fillId="0" borderId="0" xfId="0" applyNumberFormat="1" applyBorder="1" applyAlignment="1">
      <alignment horizontal="right"/>
    </xf>
    <xf numFmtId="0" fontId="0" fillId="0" borderId="0" xfId="0" applyBorder="1" applyAlignment="1">
      <alignment horizontal="right"/>
    </xf>
    <xf numFmtId="0" fontId="0" fillId="0" borderId="0" xfId="0" applyBorder="1" applyAlignment="1">
      <alignment horizontal="center"/>
    </xf>
    <xf numFmtId="0" fontId="0" fillId="0" borderId="64" xfId="0" applyBorder="1"/>
    <xf numFmtId="0" fontId="0" fillId="0" borderId="9" xfId="0" applyFill="1" applyBorder="1"/>
    <xf numFmtId="0" fontId="3" fillId="0" borderId="9" xfId="0" applyFont="1" applyFill="1" applyBorder="1" applyAlignment="1">
      <alignment horizontal="left" vertical="center" wrapText="1"/>
    </xf>
    <xf numFmtId="0" fontId="3" fillId="0" borderId="54" xfId="0" applyFont="1" applyFill="1" applyBorder="1" applyAlignment="1">
      <alignment vertical="center" wrapText="1"/>
    </xf>
    <xf numFmtId="0" fontId="2" fillId="0" borderId="0" xfId="0" applyFont="1" applyFill="1" applyBorder="1" applyAlignment="1">
      <alignment horizontal="center" vertical="center" wrapText="1"/>
    </xf>
    <xf numFmtId="4" fontId="0" fillId="0" borderId="7" xfId="0" applyNumberFormat="1" applyFont="1" applyBorder="1" applyAlignment="1">
      <alignment horizontal="right"/>
    </xf>
    <xf numFmtId="44" fontId="0" fillId="0" borderId="0" xfId="0" applyNumberFormat="1" applyFont="1" applyBorder="1"/>
    <xf numFmtId="4" fontId="0" fillId="0" borderId="0" xfId="0" applyNumberFormat="1" applyFont="1" applyBorder="1"/>
    <xf numFmtId="2" fontId="0" fillId="0" borderId="0" xfId="0" applyNumberFormat="1" applyFont="1" applyBorder="1"/>
    <xf numFmtId="2" fontId="0" fillId="0" borderId="65" xfId="0" applyNumberFormat="1" applyBorder="1"/>
    <xf numFmtId="0" fontId="0" fillId="0" borderId="65" xfId="0" applyBorder="1"/>
    <xf numFmtId="0" fontId="1" fillId="5" borderId="10" xfId="0" applyFont="1" applyFill="1" applyBorder="1" applyAlignment="1">
      <alignment vertical="center" wrapText="1"/>
    </xf>
    <xf numFmtId="164" fontId="10" fillId="0" borderId="65" xfId="0" applyNumberFormat="1" applyFont="1" applyFill="1" applyBorder="1"/>
    <xf numFmtId="44" fontId="10" fillId="8" borderId="61" xfId="0" applyNumberFormat="1" applyFont="1" applyFill="1" applyBorder="1" applyAlignment="1">
      <alignment vertical="center"/>
    </xf>
    <xf numFmtId="44" fontId="10" fillId="8" borderId="62" xfId="0" applyNumberFormat="1" applyFont="1" applyFill="1" applyBorder="1" applyAlignment="1">
      <alignment vertical="center"/>
    </xf>
    <xf numFmtId="44" fontId="10" fillId="8" borderId="63" xfId="0" applyNumberFormat="1" applyFont="1" applyFill="1" applyBorder="1" applyAlignment="1">
      <alignment vertical="center"/>
    </xf>
    <xf numFmtId="0" fontId="1" fillId="8" borderId="0" xfId="0" applyFont="1" applyFill="1" applyBorder="1" applyAlignment="1" applyProtection="1">
      <alignment vertical="center" wrapText="1"/>
      <protection locked="0"/>
    </xf>
    <xf numFmtId="4" fontId="0" fillId="0" borderId="65" xfId="0" applyNumberFormat="1" applyBorder="1"/>
    <xf numFmtId="4" fontId="0" fillId="6" borderId="59" xfId="0" applyNumberFormat="1" applyFill="1" applyBorder="1" applyAlignment="1">
      <alignment horizontal="right"/>
    </xf>
    <xf numFmtId="164" fontId="16" fillId="0" borderId="0" xfId="0" applyNumberFormat="1" applyFont="1" applyAlignment="1">
      <alignment vertical="center"/>
    </xf>
    <xf numFmtId="4" fontId="0" fillId="0" borderId="59" xfId="0" applyNumberFormat="1" applyFill="1" applyBorder="1" applyAlignment="1">
      <alignment horizontal="right"/>
    </xf>
    <xf numFmtId="4" fontId="0" fillId="0" borderId="9" xfId="0" applyNumberFormat="1" applyFill="1" applyBorder="1"/>
    <xf numFmtId="0" fontId="10" fillId="0" borderId="0" xfId="0" applyFont="1"/>
    <xf numFmtId="0" fontId="4" fillId="0" borderId="0" xfId="0" applyFont="1" applyFill="1" applyAlignment="1">
      <alignment horizontal="center" wrapText="1"/>
    </xf>
    <xf numFmtId="0" fontId="0" fillId="0" borderId="0" xfId="0" applyFill="1" applyAlignment="1">
      <alignment vertical="center"/>
    </xf>
    <xf numFmtId="0" fontId="0" fillId="0" borderId="0" xfId="0" applyFill="1" applyAlignment="1">
      <alignment horizontal="center"/>
    </xf>
    <xf numFmtId="0" fontId="0" fillId="0" borderId="0" xfId="0" applyFill="1" applyAlignment="1"/>
    <xf numFmtId="0" fontId="17" fillId="0" borderId="0" xfId="0" applyFont="1"/>
    <xf numFmtId="2" fontId="0" fillId="9" borderId="32" xfId="0" applyNumberFormat="1" applyFill="1" applyBorder="1" applyProtection="1">
      <protection locked="0"/>
    </xf>
    <xf numFmtId="2" fontId="0" fillId="9" borderId="23" xfId="0" applyNumberFormat="1" applyFill="1" applyBorder="1" applyProtection="1">
      <protection locked="0"/>
    </xf>
    <xf numFmtId="2" fontId="0" fillId="9" borderId="25" xfId="0" applyNumberFormat="1" applyFill="1" applyBorder="1" applyProtection="1">
      <protection locked="0"/>
    </xf>
    <xf numFmtId="2" fontId="0" fillId="9" borderId="27" xfId="0" applyNumberFormat="1" applyFill="1" applyBorder="1" applyProtection="1">
      <protection locked="0"/>
    </xf>
    <xf numFmtId="2" fontId="0" fillId="9" borderId="58" xfId="0" applyNumberFormat="1" applyFill="1" applyBorder="1" applyProtection="1">
      <protection locked="0"/>
    </xf>
    <xf numFmtId="2" fontId="0" fillId="9" borderId="21" xfId="0" applyNumberFormat="1" applyFill="1" applyBorder="1" applyProtection="1">
      <protection locked="0"/>
    </xf>
    <xf numFmtId="164" fontId="0" fillId="9" borderId="9" xfId="0" applyNumberFormat="1" applyFill="1" applyBorder="1" applyProtection="1">
      <protection locked="0"/>
    </xf>
    <xf numFmtId="4" fontId="0" fillId="9" borderId="9" xfId="0" applyNumberFormat="1" applyFill="1" applyBorder="1" applyProtection="1">
      <protection locked="0"/>
    </xf>
    <xf numFmtId="164" fontId="0" fillId="0" borderId="9" xfId="0" applyNumberFormat="1" applyFill="1" applyBorder="1" applyProtection="1"/>
    <xf numFmtId="2" fontId="0" fillId="10" borderId="23" xfId="0" applyNumberFormat="1" applyFill="1" applyBorder="1" applyProtection="1"/>
    <xf numFmtId="0" fontId="10" fillId="5" borderId="0" xfId="0" applyFont="1" applyFill="1"/>
    <xf numFmtId="0" fontId="0" fillId="10" borderId="0" xfId="0" applyFill="1" applyAlignment="1">
      <alignment horizontal="left" vertical="center" wrapText="1"/>
    </xf>
    <xf numFmtId="44" fontId="0" fillId="0" borderId="0" xfId="0" applyNumberFormat="1"/>
    <xf numFmtId="44" fontId="2" fillId="3" borderId="53" xfId="0" applyNumberFormat="1" applyFont="1" applyFill="1" applyBorder="1" applyAlignment="1">
      <alignment vertical="center"/>
    </xf>
    <xf numFmtId="0" fontId="17" fillId="5" borderId="0" xfId="0" applyFont="1" applyFill="1" applyAlignment="1">
      <alignment horizontal="left" vertical="center"/>
    </xf>
    <xf numFmtId="0" fontId="18" fillId="5" borderId="0" xfId="0" applyFont="1" applyFill="1" applyAlignment="1">
      <alignment horizontal="left" vertical="center"/>
    </xf>
    <xf numFmtId="0" fontId="0" fillId="0" borderId="59" xfId="0" applyNumberFormat="1" applyBorder="1" applyAlignment="1">
      <alignment horizontal="right"/>
    </xf>
    <xf numFmtId="0" fontId="0" fillId="6" borderId="59" xfId="0" applyNumberFormat="1" applyFill="1" applyBorder="1" applyAlignment="1">
      <alignment horizontal="right"/>
    </xf>
    <xf numFmtId="2" fontId="5" fillId="0" borderId="0" xfId="0" applyNumberFormat="1" applyFont="1" applyAlignment="1">
      <alignment horizontal="right"/>
    </xf>
    <xf numFmtId="4" fontId="0" fillId="0" borderId="65" xfId="0" applyNumberFormat="1" applyFill="1" applyBorder="1"/>
    <xf numFmtId="0" fontId="0" fillId="0" borderId="36" xfId="0" applyBorder="1" applyAlignment="1">
      <alignment wrapText="1"/>
    </xf>
    <xf numFmtId="0" fontId="0" fillId="6" borderId="59" xfId="0" applyNumberFormat="1" applyFill="1" applyBorder="1"/>
    <xf numFmtId="0" fontId="0" fillId="0" borderId="59" xfId="0" applyNumberFormat="1" applyBorder="1"/>
    <xf numFmtId="0" fontId="20" fillId="0" borderId="0" xfId="0" applyFont="1"/>
    <xf numFmtId="0" fontId="14" fillId="0" borderId="65" xfId="0" applyFont="1" applyBorder="1" applyAlignment="1">
      <alignment horizontal="left"/>
    </xf>
    <xf numFmtId="0" fontId="14" fillId="0" borderId="65" xfId="0" applyFont="1" applyBorder="1"/>
    <xf numFmtId="0" fontId="21" fillId="0" borderId="30" xfId="0" applyFont="1" applyBorder="1"/>
    <xf numFmtId="44" fontId="0" fillId="3" borderId="57" xfId="0" applyNumberFormat="1" applyFill="1" applyBorder="1" applyAlignment="1">
      <alignment vertical="center"/>
    </xf>
    <xf numFmtId="44" fontId="2" fillId="3" borderId="57" xfId="0" applyNumberFormat="1" applyFont="1" applyFill="1" applyBorder="1" applyAlignment="1">
      <alignment vertical="center"/>
    </xf>
    <xf numFmtId="44" fontId="1" fillId="3" borderId="53" xfId="0" applyNumberFormat="1" applyFont="1" applyFill="1" applyBorder="1" applyAlignment="1">
      <alignment vertical="center"/>
    </xf>
    <xf numFmtId="44" fontId="1" fillId="3" borderId="57" xfId="0" applyNumberFormat="1" applyFont="1" applyFill="1" applyBorder="1" applyAlignment="1">
      <alignment vertical="center"/>
    </xf>
    <xf numFmtId="1" fontId="10" fillId="9" borderId="9" xfId="0" applyNumberFormat="1" applyFont="1" applyFill="1" applyBorder="1" applyProtection="1">
      <protection locked="0"/>
    </xf>
    <xf numFmtId="1" fontId="10" fillId="0" borderId="0" xfId="0" applyNumberFormat="1" applyFont="1"/>
    <xf numFmtId="0" fontId="10" fillId="9" borderId="0" xfId="0" applyFont="1" applyFill="1" applyAlignment="1">
      <alignment horizontal="center" vertical="center" wrapText="1"/>
    </xf>
    <xf numFmtId="0" fontId="10" fillId="4" borderId="0" xfId="0" applyFont="1" applyFill="1" applyAlignment="1">
      <alignment horizontal="left" vertical="top" wrapText="1"/>
    </xf>
    <xf numFmtId="0" fontId="10" fillId="4" borderId="0" xfId="0" applyFont="1" applyFill="1" applyAlignment="1">
      <alignment horizontal="left" vertical="top"/>
    </xf>
    <xf numFmtId="0" fontId="0" fillId="5" borderId="10" xfId="0" applyFill="1" applyBorder="1" applyAlignment="1">
      <alignment horizontal="center" vertical="center"/>
    </xf>
    <xf numFmtId="0" fontId="0" fillId="5" borderId="12" xfId="0" applyFill="1" applyBorder="1" applyAlignment="1">
      <alignment horizontal="center" vertical="center"/>
    </xf>
    <xf numFmtId="0" fontId="0" fillId="5" borderId="10" xfId="0" applyFill="1" applyBorder="1" applyAlignment="1">
      <alignment horizontal="center" vertical="center" wrapText="1"/>
    </xf>
    <xf numFmtId="0" fontId="0" fillId="5" borderId="13" xfId="0" applyFill="1" applyBorder="1" applyAlignment="1">
      <alignment horizontal="center" vertical="center"/>
    </xf>
    <xf numFmtId="0" fontId="4" fillId="0" borderId="7" xfId="0" applyFont="1" applyFill="1" applyBorder="1" applyAlignment="1">
      <alignment horizontal="center" wrapText="1"/>
    </xf>
    <xf numFmtId="0" fontId="7" fillId="2" borderId="47"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4" fontId="7" fillId="2" borderId="18"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29" xfId="0" applyNumberFormat="1" applyFont="1" applyFill="1" applyBorder="1" applyAlignment="1">
      <alignment horizontal="center" vertical="center" wrapText="1"/>
    </xf>
    <xf numFmtId="0" fontId="7" fillId="2" borderId="15"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7" fillId="2" borderId="46" xfId="0" applyFont="1" applyFill="1" applyBorder="1" applyAlignment="1">
      <alignment horizontal="center" vertical="center" wrapText="1"/>
    </xf>
    <xf numFmtId="44" fontId="7" fillId="2" borderId="4" xfId="1" applyFont="1" applyFill="1" applyBorder="1" applyAlignment="1">
      <alignment horizontal="center" vertical="center" wrapText="1"/>
    </xf>
    <xf numFmtId="44" fontId="7" fillId="2" borderId="6" xfId="1" applyFont="1" applyFill="1" applyBorder="1" applyAlignment="1">
      <alignment horizontal="center" vertical="center" wrapText="1"/>
    </xf>
    <xf numFmtId="0" fontId="7" fillId="2" borderId="6" xfId="0" applyFont="1" applyFill="1" applyBorder="1" applyAlignment="1">
      <alignment horizontal="center" vertical="center" wrapText="1"/>
    </xf>
    <xf numFmtId="2" fontId="7" fillId="2" borderId="2" xfId="0" applyNumberFormat="1" applyFont="1" applyFill="1" applyBorder="1" applyAlignment="1">
      <alignment horizontal="right" vertical="center" textRotation="90" wrapText="1"/>
    </xf>
    <xf numFmtId="2" fontId="7" fillId="2" borderId="4" xfId="0" applyNumberFormat="1" applyFont="1" applyFill="1" applyBorder="1" applyAlignment="1">
      <alignment horizontal="right" vertical="center" textRotation="90" wrapText="1"/>
    </xf>
    <xf numFmtId="0" fontId="7" fillId="2" borderId="2" xfId="0" applyFont="1" applyFill="1" applyBorder="1" applyAlignment="1">
      <alignment horizontal="center" vertical="center" textRotation="90" wrapText="1"/>
    </xf>
    <xf numFmtId="0" fontId="7" fillId="2" borderId="4" xfId="0" applyFont="1" applyFill="1" applyBorder="1" applyAlignment="1">
      <alignment horizontal="center" vertical="center" textRotation="90" wrapText="1"/>
    </xf>
    <xf numFmtId="4" fontId="7" fillId="2" borderId="2" xfId="0" applyNumberFormat="1" applyFont="1" applyFill="1" applyBorder="1" applyAlignment="1">
      <alignment horizontal="center" vertical="center" wrapText="1"/>
    </xf>
    <xf numFmtId="2" fontId="7" fillId="2" borderId="2" xfId="0" applyNumberFormat="1" applyFont="1" applyFill="1" applyBorder="1" applyAlignment="1">
      <alignment horizontal="center" vertical="center" wrapText="1"/>
    </xf>
    <xf numFmtId="2" fontId="7" fillId="2" borderId="4" xfId="0" applyNumberFormat="1" applyFont="1" applyFill="1" applyBorder="1" applyAlignment="1">
      <alignment horizontal="center" vertical="center" wrapText="1"/>
    </xf>
    <xf numFmtId="0" fontId="11" fillId="4" borderId="42" xfId="0" applyFont="1" applyFill="1" applyBorder="1" applyAlignment="1">
      <alignment vertical="center"/>
    </xf>
    <xf numFmtId="0" fontId="9" fillId="0" borderId="42" xfId="0" applyFont="1" applyFill="1" applyBorder="1" applyAlignment="1" applyProtection="1">
      <alignment horizontal="left" vertical="center" wrapText="1"/>
      <protection locked="0"/>
    </xf>
    <xf numFmtId="0" fontId="9" fillId="0" borderId="43" xfId="0" applyFont="1" applyFill="1" applyBorder="1" applyAlignment="1" applyProtection="1">
      <alignment horizontal="left" vertical="center" wrapText="1"/>
      <protection locked="0"/>
    </xf>
    <xf numFmtId="4" fontId="7" fillId="2" borderId="3" xfId="0" applyNumberFormat="1" applyFont="1" applyFill="1" applyBorder="1" applyAlignment="1">
      <alignment horizontal="center" vertical="center" wrapText="1"/>
    </xf>
    <xf numFmtId="4" fontId="7" fillId="2" borderId="5" xfId="0" applyNumberFormat="1"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 fillId="5" borderId="9" xfId="0" applyFont="1" applyFill="1" applyBorder="1" applyAlignment="1">
      <alignment horizontal="center" vertical="center"/>
    </xf>
  </cellXfs>
  <cellStyles count="3">
    <cellStyle name="Euro" xfId="1" xr:uid="{00000000-0005-0000-0000-000000000000}"/>
    <cellStyle name="Euro 2" xfId="2" xr:uid="{C64B7320-DA33-40CA-A5ED-17AC56826324}"/>
    <cellStyle name="Standard" xfId="0" builtinId="0"/>
  </cellStyles>
  <dxfs count="0"/>
  <tableStyles count="0" defaultTableStyle="TableStyleMedium9" defaultPivotStyle="PivotStyleLight16"/>
  <colors>
    <mruColors>
      <color rgb="FFE3F62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xdr:row>
      <xdr:rowOff>129540</xdr:rowOff>
    </xdr:from>
    <xdr:to>
      <xdr:col>8</xdr:col>
      <xdr:colOff>784783</xdr:colOff>
      <xdr:row>29</xdr:row>
      <xdr:rowOff>133350</xdr:rowOff>
    </xdr:to>
    <xdr:pic>
      <xdr:nvPicPr>
        <xdr:cNvPr id="2" name="Grafik 1">
          <a:extLst>
            <a:ext uri="{FF2B5EF4-FFF2-40B4-BE49-F238E27FC236}">
              <a16:creationId xmlns:a16="http://schemas.microsoft.com/office/drawing/2014/main" id="{5873177F-E783-44A8-937E-AAE2987335EE}"/>
            </a:ext>
          </a:extLst>
        </xdr:cNvPr>
        <xdr:cNvPicPr>
          <a:picLocks noChangeAspect="1"/>
        </xdr:cNvPicPr>
      </xdr:nvPicPr>
      <xdr:blipFill>
        <a:blip xmlns:r="http://schemas.openxmlformats.org/officeDocument/2006/relationships" r:embed="rId1"/>
        <a:stretch>
          <a:fillRect/>
        </a:stretch>
      </xdr:blipFill>
      <xdr:spPr>
        <a:xfrm>
          <a:off x="0" y="5835015"/>
          <a:ext cx="5854908" cy="1457325"/>
        </a:xfrm>
        <a:prstGeom prst="rect">
          <a:avLst/>
        </a:prstGeom>
      </xdr:spPr>
    </xdr:pic>
    <xdr:clientData/>
  </xdr:twoCellAnchor>
  <xdr:twoCellAnchor editAs="oneCell">
    <xdr:from>
      <xdr:col>0</xdr:col>
      <xdr:colOff>1</xdr:colOff>
      <xdr:row>40</xdr:row>
      <xdr:rowOff>76199</xdr:rowOff>
    </xdr:from>
    <xdr:to>
      <xdr:col>9</xdr:col>
      <xdr:colOff>27131</xdr:colOff>
      <xdr:row>50</xdr:row>
      <xdr:rowOff>104149</xdr:rowOff>
    </xdr:to>
    <xdr:pic>
      <xdr:nvPicPr>
        <xdr:cNvPr id="4" name="Grafik 3">
          <a:extLst>
            <a:ext uri="{FF2B5EF4-FFF2-40B4-BE49-F238E27FC236}">
              <a16:creationId xmlns:a16="http://schemas.microsoft.com/office/drawing/2014/main" id="{76D0CE93-44ED-4FD4-8D48-CBAB0ECC5707}"/>
            </a:ext>
          </a:extLst>
        </xdr:cNvPr>
        <xdr:cNvPicPr>
          <a:picLocks noChangeAspect="1"/>
        </xdr:cNvPicPr>
      </xdr:nvPicPr>
      <xdr:blipFill>
        <a:blip xmlns:r="http://schemas.openxmlformats.org/officeDocument/2006/relationships" r:embed="rId2"/>
        <a:stretch>
          <a:fillRect/>
        </a:stretch>
      </xdr:blipFill>
      <xdr:spPr>
        <a:xfrm>
          <a:off x="1" y="9522371"/>
          <a:ext cx="6122276" cy="1741596"/>
        </a:xfrm>
        <a:prstGeom prst="rect">
          <a:avLst/>
        </a:prstGeom>
      </xdr:spPr>
    </xdr:pic>
    <xdr:clientData/>
  </xdr:twoCellAnchor>
  <xdr:oneCellAnchor>
    <xdr:from>
      <xdr:col>0</xdr:col>
      <xdr:colOff>0</xdr:colOff>
      <xdr:row>78</xdr:row>
      <xdr:rowOff>121393</xdr:rowOff>
    </xdr:from>
    <xdr:ext cx="6122048" cy="992506"/>
    <xdr:pic>
      <xdr:nvPicPr>
        <xdr:cNvPr id="7" name="Grafik 6">
          <a:extLst>
            <a:ext uri="{FF2B5EF4-FFF2-40B4-BE49-F238E27FC236}">
              <a16:creationId xmlns:a16="http://schemas.microsoft.com/office/drawing/2014/main" id="{67BED12C-A86D-4BB6-9268-9AD23F0335E6}"/>
            </a:ext>
          </a:extLst>
        </xdr:cNvPr>
        <xdr:cNvPicPr>
          <a:picLocks noChangeAspect="1"/>
        </xdr:cNvPicPr>
      </xdr:nvPicPr>
      <xdr:blipFill rotWithShape="1">
        <a:blip xmlns:r="http://schemas.openxmlformats.org/officeDocument/2006/relationships" r:embed="rId3"/>
        <a:srcRect t="18441" b="50465"/>
        <a:stretch/>
      </xdr:blipFill>
      <xdr:spPr>
        <a:xfrm>
          <a:off x="0" y="15886910"/>
          <a:ext cx="6122048" cy="992506"/>
        </a:xfrm>
        <a:prstGeom prst="rect">
          <a:avLst/>
        </a:prstGeom>
      </xdr:spPr>
    </xdr:pic>
    <xdr:clientData/>
  </xdr:oneCellAnchor>
  <xdr:twoCellAnchor editAs="oneCell">
    <xdr:from>
      <xdr:col>0</xdr:col>
      <xdr:colOff>0</xdr:colOff>
      <xdr:row>61</xdr:row>
      <xdr:rowOff>45721</xdr:rowOff>
    </xdr:from>
    <xdr:to>
      <xdr:col>8</xdr:col>
      <xdr:colOff>745840</xdr:colOff>
      <xdr:row>68</xdr:row>
      <xdr:rowOff>135662</xdr:rowOff>
    </xdr:to>
    <xdr:pic>
      <xdr:nvPicPr>
        <xdr:cNvPr id="8" name="Grafik 7">
          <a:extLst>
            <a:ext uri="{FF2B5EF4-FFF2-40B4-BE49-F238E27FC236}">
              <a16:creationId xmlns:a16="http://schemas.microsoft.com/office/drawing/2014/main" id="{E77073F2-08D1-44D4-91E0-2824C9F52D4D}"/>
            </a:ext>
          </a:extLst>
        </xdr:cNvPr>
        <xdr:cNvPicPr>
          <a:picLocks noChangeAspect="1"/>
        </xdr:cNvPicPr>
      </xdr:nvPicPr>
      <xdr:blipFill rotWithShape="1">
        <a:blip xmlns:r="http://schemas.openxmlformats.org/officeDocument/2006/relationships" r:embed="rId4"/>
        <a:srcRect t="26941" b="20290"/>
        <a:stretch/>
      </xdr:blipFill>
      <xdr:spPr>
        <a:xfrm>
          <a:off x="0" y="10589896"/>
          <a:ext cx="5962650" cy="1301520"/>
        </a:xfrm>
        <a:prstGeom prst="rect">
          <a:avLst/>
        </a:prstGeom>
      </xdr:spPr>
    </xdr:pic>
    <xdr:clientData/>
  </xdr:twoCellAnchor>
  <xdr:twoCellAnchor editAs="oneCell">
    <xdr:from>
      <xdr:col>0</xdr:col>
      <xdr:colOff>0</xdr:colOff>
      <xdr:row>1</xdr:row>
      <xdr:rowOff>126126</xdr:rowOff>
    </xdr:from>
    <xdr:to>
      <xdr:col>9</xdr:col>
      <xdr:colOff>8917</xdr:colOff>
      <xdr:row>5</xdr:row>
      <xdr:rowOff>63064</xdr:rowOff>
    </xdr:to>
    <xdr:pic>
      <xdr:nvPicPr>
        <xdr:cNvPr id="9" name="Grafik 8">
          <a:extLst>
            <a:ext uri="{FF2B5EF4-FFF2-40B4-BE49-F238E27FC236}">
              <a16:creationId xmlns:a16="http://schemas.microsoft.com/office/drawing/2014/main" id="{CEF556AE-302B-4763-839A-ED60EEBC0D1E}"/>
            </a:ext>
          </a:extLst>
        </xdr:cNvPr>
        <xdr:cNvPicPr>
          <a:picLocks noChangeAspect="1"/>
        </xdr:cNvPicPr>
      </xdr:nvPicPr>
      <xdr:blipFill>
        <a:blip xmlns:r="http://schemas.openxmlformats.org/officeDocument/2006/relationships" r:embed="rId5"/>
        <a:stretch>
          <a:fillRect/>
        </a:stretch>
      </xdr:blipFill>
      <xdr:spPr>
        <a:xfrm>
          <a:off x="0" y="325823"/>
          <a:ext cx="6089151" cy="609600"/>
        </a:xfrm>
        <a:prstGeom prst="rect">
          <a:avLst/>
        </a:prstGeom>
      </xdr:spPr>
    </xdr:pic>
    <xdr:clientData/>
  </xdr:twoCellAnchor>
  <xdr:twoCellAnchor editAs="oneCell">
    <xdr:from>
      <xdr:col>0</xdr:col>
      <xdr:colOff>0</xdr:colOff>
      <xdr:row>96</xdr:row>
      <xdr:rowOff>0</xdr:rowOff>
    </xdr:from>
    <xdr:to>
      <xdr:col>8</xdr:col>
      <xdr:colOff>861301</xdr:colOff>
      <xdr:row>101</xdr:row>
      <xdr:rowOff>47297</xdr:rowOff>
    </xdr:to>
    <xdr:pic>
      <xdr:nvPicPr>
        <xdr:cNvPr id="10" name="Grafik 9">
          <a:extLst>
            <a:ext uri="{FF2B5EF4-FFF2-40B4-BE49-F238E27FC236}">
              <a16:creationId xmlns:a16="http://schemas.microsoft.com/office/drawing/2014/main" id="{740942CE-C0D1-4E06-AAB9-9A4F52F33B79}"/>
            </a:ext>
          </a:extLst>
        </xdr:cNvPr>
        <xdr:cNvPicPr>
          <a:picLocks noChangeAspect="1"/>
        </xdr:cNvPicPr>
      </xdr:nvPicPr>
      <xdr:blipFill>
        <a:blip xmlns:r="http://schemas.openxmlformats.org/officeDocument/2006/relationships" r:embed="rId6"/>
        <a:stretch>
          <a:fillRect/>
        </a:stretch>
      </xdr:blipFill>
      <xdr:spPr>
        <a:xfrm>
          <a:off x="0" y="16301545"/>
          <a:ext cx="6074432" cy="888124"/>
        </a:xfrm>
        <a:prstGeom prst="rect">
          <a:avLst/>
        </a:prstGeom>
      </xdr:spPr>
    </xdr:pic>
    <xdr:clientData/>
  </xdr:twoCellAnchor>
  <xdr:twoCellAnchor editAs="oneCell">
    <xdr:from>
      <xdr:col>0</xdr:col>
      <xdr:colOff>0</xdr:colOff>
      <xdr:row>112</xdr:row>
      <xdr:rowOff>73573</xdr:rowOff>
    </xdr:from>
    <xdr:to>
      <xdr:col>9</xdr:col>
      <xdr:colOff>21021</xdr:colOff>
      <xdr:row>115</xdr:row>
      <xdr:rowOff>115765</xdr:rowOff>
    </xdr:to>
    <xdr:pic>
      <xdr:nvPicPr>
        <xdr:cNvPr id="12" name="Grafik 11">
          <a:extLst>
            <a:ext uri="{FF2B5EF4-FFF2-40B4-BE49-F238E27FC236}">
              <a16:creationId xmlns:a16="http://schemas.microsoft.com/office/drawing/2014/main" id="{5E2A2B9B-F362-4D49-B367-48437CFA2914}"/>
            </a:ext>
          </a:extLst>
        </xdr:cNvPr>
        <xdr:cNvPicPr>
          <a:picLocks noChangeAspect="1"/>
        </xdr:cNvPicPr>
      </xdr:nvPicPr>
      <xdr:blipFill>
        <a:blip xmlns:r="http://schemas.openxmlformats.org/officeDocument/2006/relationships" r:embed="rId7"/>
        <a:stretch>
          <a:fillRect/>
        </a:stretch>
      </xdr:blipFill>
      <xdr:spPr>
        <a:xfrm>
          <a:off x="0" y="19097297"/>
          <a:ext cx="6101255" cy="546689"/>
        </a:xfrm>
        <a:prstGeom prst="rect">
          <a:avLst/>
        </a:prstGeom>
      </xdr:spPr>
    </xdr:pic>
    <xdr:clientData/>
  </xdr:twoCellAnchor>
  <xdr:twoCellAnchor editAs="oneCell">
    <xdr:from>
      <xdr:col>0</xdr:col>
      <xdr:colOff>2</xdr:colOff>
      <xdr:row>131</xdr:row>
      <xdr:rowOff>83612</xdr:rowOff>
    </xdr:from>
    <xdr:to>
      <xdr:col>9</xdr:col>
      <xdr:colOff>10511</xdr:colOff>
      <xdr:row>134</xdr:row>
      <xdr:rowOff>157655</xdr:rowOff>
    </xdr:to>
    <xdr:pic>
      <xdr:nvPicPr>
        <xdr:cNvPr id="14" name="Grafik 13">
          <a:extLst>
            <a:ext uri="{FF2B5EF4-FFF2-40B4-BE49-F238E27FC236}">
              <a16:creationId xmlns:a16="http://schemas.microsoft.com/office/drawing/2014/main" id="{26F5D3BA-0FC4-4510-8610-F5C679A62D81}"/>
            </a:ext>
          </a:extLst>
        </xdr:cNvPr>
        <xdr:cNvPicPr>
          <a:picLocks noChangeAspect="1"/>
        </xdr:cNvPicPr>
      </xdr:nvPicPr>
      <xdr:blipFill>
        <a:blip xmlns:r="http://schemas.openxmlformats.org/officeDocument/2006/relationships" r:embed="rId8"/>
        <a:stretch>
          <a:fillRect/>
        </a:stretch>
      </xdr:blipFill>
      <xdr:spPr>
        <a:xfrm>
          <a:off x="2" y="22334012"/>
          <a:ext cx="6090743" cy="578540"/>
        </a:xfrm>
        <a:prstGeom prst="rect">
          <a:avLst/>
        </a:prstGeom>
      </xdr:spPr>
    </xdr:pic>
    <xdr:clientData/>
  </xdr:twoCellAnchor>
  <xdr:twoCellAnchor editAs="oneCell">
    <xdr:from>
      <xdr:col>0</xdr:col>
      <xdr:colOff>10511</xdr:colOff>
      <xdr:row>145</xdr:row>
      <xdr:rowOff>136635</xdr:rowOff>
    </xdr:from>
    <xdr:to>
      <xdr:col>9</xdr:col>
      <xdr:colOff>21022</xdr:colOff>
      <xdr:row>148</xdr:row>
      <xdr:rowOff>151464</xdr:rowOff>
    </xdr:to>
    <xdr:pic>
      <xdr:nvPicPr>
        <xdr:cNvPr id="16" name="Grafik 15">
          <a:extLst>
            <a:ext uri="{FF2B5EF4-FFF2-40B4-BE49-F238E27FC236}">
              <a16:creationId xmlns:a16="http://schemas.microsoft.com/office/drawing/2014/main" id="{E3ADEBA3-A2F7-49E3-8518-62D94D634268}"/>
            </a:ext>
          </a:extLst>
        </xdr:cNvPr>
        <xdr:cNvPicPr>
          <a:picLocks noChangeAspect="1"/>
        </xdr:cNvPicPr>
      </xdr:nvPicPr>
      <xdr:blipFill>
        <a:blip xmlns:r="http://schemas.openxmlformats.org/officeDocument/2006/relationships" r:embed="rId9"/>
        <a:stretch>
          <a:fillRect/>
        </a:stretch>
      </xdr:blipFill>
      <xdr:spPr>
        <a:xfrm>
          <a:off x="10511" y="24772883"/>
          <a:ext cx="6090745" cy="51932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DCAC6-DB0A-4A78-912A-0CCFBE364E18}">
  <dimension ref="A2:A28"/>
  <sheetViews>
    <sheetView tabSelected="1" workbookViewId="0">
      <selection activeCell="F10" sqref="F10"/>
    </sheetView>
  </sheetViews>
  <sheetFormatPr baseColWidth="10" defaultRowHeight="12.75" x14ac:dyDescent="0.2"/>
  <cols>
    <col min="1" max="1" width="82.5703125" customWidth="1"/>
  </cols>
  <sheetData>
    <row r="2" spans="1:1" s="140" customFormat="1" ht="30" customHeight="1" x14ac:dyDescent="0.2">
      <c r="A2" s="160" t="s">
        <v>161</v>
      </c>
    </row>
    <row r="3" spans="1:1" ht="30" customHeight="1" x14ac:dyDescent="0.2">
      <c r="A3" s="161" t="s">
        <v>987</v>
      </c>
    </row>
    <row r="4" spans="1:1" ht="13.15" customHeight="1" x14ac:dyDescent="0.25">
      <c r="A4" s="145"/>
    </row>
    <row r="5" spans="1:1" ht="13.15" customHeight="1" x14ac:dyDescent="0.25">
      <c r="A5" s="145"/>
    </row>
    <row r="6" spans="1:1" ht="13.15" customHeight="1" x14ac:dyDescent="0.2">
      <c r="A6" s="180" t="s">
        <v>998</v>
      </c>
    </row>
    <row r="7" spans="1:1" ht="13.15" customHeight="1" x14ac:dyDescent="0.2">
      <c r="A7" s="181"/>
    </row>
    <row r="8" spans="1:1" ht="13.15" customHeight="1" x14ac:dyDescent="0.2">
      <c r="A8" s="181"/>
    </row>
    <row r="9" spans="1:1" ht="13.15" customHeight="1" x14ac:dyDescent="0.2">
      <c r="A9" s="181"/>
    </row>
    <row r="10" spans="1:1" ht="340.15" customHeight="1" x14ac:dyDescent="0.2">
      <c r="A10" s="181"/>
    </row>
    <row r="11" spans="1:1" ht="13.15" customHeight="1" x14ac:dyDescent="0.25">
      <c r="A11" s="145"/>
    </row>
    <row r="13" spans="1:1" x14ac:dyDescent="0.2">
      <c r="A13" s="156" t="s">
        <v>160</v>
      </c>
    </row>
    <row r="14" spans="1:1" x14ac:dyDescent="0.2">
      <c r="A14" s="179" t="s">
        <v>989</v>
      </c>
    </row>
    <row r="15" spans="1:1" x14ac:dyDescent="0.2">
      <c r="A15" s="179"/>
    </row>
    <row r="16" spans="1:1" x14ac:dyDescent="0.2">
      <c r="A16" s="179"/>
    </row>
    <row r="17" spans="1:1" x14ac:dyDescent="0.2">
      <c r="A17" s="179"/>
    </row>
    <row r="18" spans="1:1" ht="3.6" customHeight="1" x14ac:dyDescent="0.2">
      <c r="A18" s="179"/>
    </row>
    <row r="21" spans="1:1" x14ac:dyDescent="0.2">
      <c r="A21" t="s">
        <v>988</v>
      </c>
    </row>
    <row r="23" spans="1:1" ht="38.25" x14ac:dyDescent="0.2">
      <c r="A23" s="157" t="s">
        <v>164</v>
      </c>
    </row>
    <row r="26" spans="1:1" x14ac:dyDescent="0.2">
      <c r="A26" s="140" t="s">
        <v>162</v>
      </c>
    </row>
    <row r="28" spans="1:1" ht="60.6" customHeight="1" x14ac:dyDescent="0.2"/>
  </sheetData>
  <sheetProtection algorithmName="SHA-512" hashValue="TB6KtUTq56gP3uC7boCxM+O9vm+9EgXXnKn4n6HyuEtkZP8AaIlrcd7dMYZZFhvDfQgyhPLruDOkw9yvSbm76Q==" saltValue="g29nEoM/CUrQwv2DkHU3og==" spinCount="100000" sheet="1" objects="1" scenarios="1"/>
  <mergeCells count="2">
    <mergeCell ref="A14:A18"/>
    <mergeCell ref="A6:A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40"/>
  <sheetViews>
    <sheetView workbookViewId="0">
      <selection activeCell="E41" sqref="E41"/>
    </sheetView>
  </sheetViews>
  <sheetFormatPr baseColWidth="10" defaultRowHeight="12.75" x14ac:dyDescent="0.2"/>
  <cols>
    <col min="1" max="1" width="11.42578125" style="12"/>
    <col min="8" max="8" width="58" customWidth="1"/>
    <col min="10" max="10" width="3.28515625" customWidth="1"/>
  </cols>
  <sheetData>
    <row r="1" spans="1:15" ht="47.25" customHeight="1" thickBot="1" x14ac:dyDescent="0.25">
      <c r="B1" s="182" t="s">
        <v>69</v>
      </c>
      <c r="C1" s="183"/>
      <c r="D1" s="183"/>
      <c r="E1" s="184" t="s">
        <v>163</v>
      </c>
      <c r="F1" s="183"/>
      <c r="G1" s="185"/>
      <c r="I1" s="141"/>
    </row>
    <row r="2" spans="1:15" s="1" customFormat="1" ht="23.25" customHeight="1" thickBot="1" x14ac:dyDescent="0.25">
      <c r="A2" s="13"/>
      <c r="B2" s="15" t="s">
        <v>10</v>
      </c>
      <c r="C2" s="15" t="s">
        <v>54</v>
      </c>
      <c r="D2" s="16" t="s">
        <v>55</v>
      </c>
      <c r="E2" s="17" t="s">
        <v>10</v>
      </c>
      <c r="F2" s="15" t="s">
        <v>54</v>
      </c>
      <c r="G2" s="18" t="s">
        <v>55</v>
      </c>
      <c r="I2" s="142"/>
      <c r="K2"/>
      <c r="L2"/>
      <c r="M2"/>
      <c r="N2"/>
      <c r="O2"/>
    </row>
    <row r="3" spans="1:15" x14ac:dyDescent="0.2">
      <c r="A3" s="19" t="s">
        <v>28</v>
      </c>
      <c r="B3" s="146"/>
      <c r="C3" s="146"/>
      <c r="D3" s="146"/>
      <c r="E3" s="146"/>
      <c r="F3" s="146"/>
      <c r="G3" s="146"/>
      <c r="H3" s="20" t="s">
        <v>71</v>
      </c>
      <c r="I3" s="143"/>
    </row>
    <row r="4" spans="1:15" x14ac:dyDescent="0.2">
      <c r="A4" s="21" t="s">
        <v>38</v>
      </c>
      <c r="B4" s="147"/>
      <c r="C4" s="147"/>
      <c r="D4" s="147"/>
      <c r="E4" s="147"/>
      <c r="F4" s="147"/>
      <c r="G4" s="147"/>
      <c r="H4" s="22" t="s">
        <v>85</v>
      </c>
      <c r="I4" s="108"/>
    </row>
    <row r="5" spans="1:15" x14ac:dyDescent="0.2">
      <c r="A5" s="21" t="s">
        <v>56</v>
      </c>
      <c r="B5" s="147"/>
      <c r="C5" s="147"/>
      <c r="D5" s="147"/>
      <c r="E5" s="147"/>
      <c r="F5" s="147"/>
      <c r="G5" s="147"/>
      <c r="H5" s="22" t="s">
        <v>86</v>
      </c>
      <c r="I5" s="108"/>
    </row>
    <row r="6" spans="1:15" x14ac:dyDescent="0.2">
      <c r="A6" s="21" t="s">
        <v>23</v>
      </c>
      <c r="B6" s="147"/>
      <c r="C6" s="147"/>
      <c r="D6" s="147"/>
      <c r="E6" s="147"/>
      <c r="F6" s="147"/>
      <c r="G6" s="147"/>
      <c r="H6" s="23" t="s">
        <v>87</v>
      </c>
      <c r="I6" s="108"/>
    </row>
    <row r="7" spans="1:15" x14ac:dyDescent="0.2">
      <c r="A7" s="49" t="s">
        <v>57</v>
      </c>
      <c r="B7" s="147"/>
      <c r="C7" s="147"/>
      <c r="D7" s="147"/>
      <c r="E7" s="147"/>
      <c r="F7" s="147"/>
      <c r="G7" s="147"/>
      <c r="H7" s="24" t="s">
        <v>88</v>
      </c>
      <c r="I7" s="108"/>
    </row>
    <row r="8" spans="1:15" x14ac:dyDescent="0.2">
      <c r="A8" s="28" t="s">
        <v>58</v>
      </c>
      <c r="B8" s="147"/>
      <c r="C8" s="147"/>
      <c r="D8" s="147"/>
      <c r="E8" s="148"/>
      <c r="F8" s="148"/>
      <c r="G8" s="148"/>
      <c r="H8" s="26" t="s">
        <v>132</v>
      </c>
      <c r="I8" s="144"/>
      <c r="J8" s="110"/>
      <c r="K8" s="110"/>
      <c r="L8" s="110"/>
    </row>
    <row r="9" spans="1:15" x14ac:dyDescent="0.2">
      <c r="A9" s="50" t="s">
        <v>59</v>
      </c>
      <c r="B9" s="147"/>
      <c r="C9" s="147"/>
      <c r="D9" s="147"/>
      <c r="E9" s="147"/>
      <c r="F9" s="147"/>
      <c r="G9" s="147"/>
      <c r="H9" s="22" t="s">
        <v>83</v>
      </c>
      <c r="I9" s="108"/>
    </row>
    <row r="10" spans="1:15" ht="13.15" customHeight="1" x14ac:dyDescent="0.2">
      <c r="A10" s="21" t="s">
        <v>36</v>
      </c>
      <c r="B10" s="147"/>
      <c r="C10" s="147"/>
      <c r="D10" s="147"/>
      <c r="E10" s="147"/>
      <c r="F10" s="147"/>
      <c r="G10" s="147"/>
      <c r="H10" s="24" t="s">
        <v>45</v>
      </c>
      <c r="I10" s="186"/>
    </row>
    <row r="11" spans="1:15" x14ac:dyDescent="0.2">
      <c r="A11" s="21" t="s">
        <v>60</v>
      </c>
      <c r="B11" s="147"/>
      <c r="C11" s="147"/>
      <c r="D11" s="147"/>
      <c r="E11" s="147"/>
      <c r="F11" s="147"/>
      <c r="G11" s="147"/>
      <c r="H11" s="24" t="s">
        <v>89</v>
      </c>
      <c r="I11" s="186"/>
    </row>
    <row r="12" spans="1:15" x14ac:dyDescent="0.2">
      <c r="A12" s="21" t="s">
        <v>61</v>
      </c>
      <c r="B12" s="147"/>
      <c r="C12" s="147"/>
      <c r="D12" s="147"/>
      <c r="E12" s="147"/>
      <c r="F12" s="147"/>
      <c r="G12" s="147"/>
      <c r="H12" s="24" t="s">
        <v>72</v>
      </c>
      <c r="I12" s="186"/>
    </row>
    <row r="13" spans="1:15" x14ac:dyDescent="0.2">
      <c r="A13" s="21" t="s">
        <v>37</v>
      </c>
      <c r="B13" s="147"/>
      <c r="C13" s="147"/>
      <c r="D13" s="147"/>
      <c r="E13" s="147"/>
      <c r="F13" s="147"/>
      <c r="G13" s="147"/>
      <c r="H13" s="24" t="s">
        <v>90</v>
      </c>
      <c r="I13" s="186"/>
    </row>
    <row r="14" spans="1:15" x14ac:dyDescent="0.2">
      <c r="A14" s="21" t="s">
        <v>20</v>
      </c>
      <c r="B14" s="147"/>
      <c r="C14" s="147"/>
      <c r="D14" s="147"/>
      <c r="E14" s="147"/>
      <c r="F14" s="147"/>
      <c r="G14" s="147"/>
      <c r="H14" s="22" t="s">
        <v>91</v>
      </c>
      <c r="I14" s="108"/>
    </row>
    <row r="15" spans="1:15" ht="13.5" thickBot="1" x14ac:dyDescent="0.25">
      <c r="A15" s="25" t="s">
        <v>30</v>
      </c>
      <c r="B15" s="148"/>
      <c r="C15" s="148"/>
      <c r="D15" s="148"/>
      <c r="E15" s="148"/>
      <c r="F15" s="148"/>
      <c r="G15" s="148"/>
      <c r="H15" s="26" t="s">
        <v>92</v>
      </c>
      <c r="I15" s="108"/>
    </row>
    <row r="16" spans="1:15" x14ac:dyDescent="0.2">
      <c r="A16" s="19" t="s">
        <v>62</v>
      </c>
      <c r="B16" s="146"/>
      <c r="C16" s="146"/>
      <c r="D16" s="146"/>
      <c r="E16" s="146"/>
      <c r="F16" s="146"/>
      <c r="G16" s="146"/>
      <c r="H16" s="27" t="s">
        <v>93</v>
      </c>
      <c r="I16" s="108"/>
    </row>
    <row r="17" spans="1:9" x14ac:dyDescent="0.2">
      <c r="A17" s="21" t="s">
        <v>63</v>
      </c>
      <c r="B17" s="147"/>
      <c r="C17" s="147"/>
      <c r="D17" s="147"/>
      <c r="E17" s="147"/>
      <c r="F17" s="147"/>
      <c r="G17" s="147"/>
      <c r="H17" s="24" t="s">
        <v>73</v>
      </c>
      <c r="I17" s="186"/>
    </row>
    <row r="18" spans="1:9" ht="13.5" thickBot="1" x14ac:dyDescent="0.25">
      <c r="A18" s="25" t="s">
        <v>33</v>
      </c>
      <c r="B18" s="149"/>
      <c r="C18" s="149"/>
      <c r="D18" s="149"/>
      <c r="E18" s="148"/>
      <c r="F18" s="148"/>
      <c r="G18" s="148"/>
      <c r="H18" s="26" t="s">
        <v>46</v>
      </c>
      <c r="I18" s="186"/>
    </row>
    <row r="19" spans="1:9" x14ac:dyDescent="0.2">
      <c r="A19" s="19" t="s">
        <v>29</v>
      </c>
      <c r="B19" s="150"/>
      <c r="C19" s="150"/>
      <c r="D19" s="150"/>
      <c r="E19" s="146"/>
      <c r="F19" s="146"/>
      <c r="G19" s="146"/>
      <c r="H19" s="27" t="s">
        <v>94</v>
      </c>
      <c r="I19" s="186"/>
    </row>
    <row r="20" spans="1:9" x14ac:dyDescent="0.2">
      <c r="A20" s="21" t="s">
        <v>64</v>
      </c>
      <c r="B20" s="147"/>
      <c r="C20" s="147"/>
      <c r="D20" s="147"/>
      <c r="E20" s="147"/>
      <c r="F20" s="147"/>
      <c r="G20" s="147"/>
      <c r="H20" s="24" t="s">
        <v>74</v>
      </c>
      <c r="I20" s="186"/>
    </row>
    <row r="21" spans="1:9" ht="13.5" thickBot="1" x14ac:dyDescent="0.25">
      <c r="A21" s="25" t="s">
        <v>31</v>
      </c>
      <c r="B21" s="148"/>
      <c r="C21" s="148"/>
      <c r="D21" s="148"/>
      <c r="E21" s="148"/>
      <c r="F21" s="148"/>
      <c r="G21" s="148"/>
      <c r="H21" s="26" t="s">
        <v>95</v>
      </c>
      <c r="I21" s="108"/>
    </row>
    <row r="22" spans="1:9" x14ac:dyDescent="0.2">
      <c r="A22" s="19" t="s">
        <v>44</v>
      </c>
      <c r="B22" s="146"/>
      <c r="C22" s="146"/>
      <c r="D22" s="146"/>
      <c r="E22" s="146"/>
      <c r="F22" s="146"/>
      <c r="G22" s="146"/>
      <c r="H22" s="27" t="s">
        <v>77</v>
      </c>
      <c r="I22" s="108"/>
    </row>
    <row r="23" spans="1:9" x14ac:dyDescent="0.2">
      <c r="A23" s="21" t="s">
        <v>65</v>
      </c>
      <c r="B23" s="147"/>
      <c r="C23" s="147"/>
      <c r="D23" s="147"/>
      <c r="E23" s="147"/>
      <c r="F23" s="147"/>
      <c r="G23" s="147"/>
      <c r="H23" s="22" t="s">
        <v>76</v>
      </c>
      <c r="I23" s="108"/>
    </row>
    <row r="24" spans="1:9" x14ac:dyDescent="0.2">
      <c r="A24" s="21" t="s">
        <v>39</v>
      </c>
      <c r="B24" s="147"/>
      <c r="C24" s="147"/>
      <c r="D24" s="147"/>
      <c r="E24" s="147"/>
      <c r="F24" s="147"/>
      <c r="G24" s="147"/>
      <c r="H24" s="22" t="s">
        <v>79</v>
      </c>
    </row>
    <row r="25" spans="1:9" x14ac:dyDescent="0.2">
      <c r="A25" s="21" t="s">
        <v>66</v>
      </c>
      <c r="B25" s="147"/>
      <c r="C25" s="147"/>
      <c r="D25" s="147"/>
      <c r="E25" s="147"/>
      <c r="F25" s="147"/>
      <c r="G25" s="147"/>
      <c r="H25" s="22" t="s">
        <v>80</v>
      </c>
    </row>
    <row r="26" spans="1:9" ht="13.5" thickBot="1" x14ac:dyDescent="0.25">
      <c r="A26" s="21" t="s">
        <v>40</v>
      </c>
      <c r="B26" s="149"/>
      <c r="C26" s="149"/>
      <c r="D26" s="149"/>
      <c r="E26" s="147"/>
      <c r="F26" s="147"/>
      <c r="G26" s="147"/>
      <c r="H26" s="22" t="s">
        <v>81</v>
      </c>
    </row>
    <row r="27" spans="1:9" x14ac:dyDescent="0.2">
      <c r="A27" s="19" t="s">
        <v>32</v>
      </c>
      <c r="B27" s="150"/>
      <c r="C27" s="150"/>
      <c r="D27" s="150"/>
      <c r="E27" s="146"/>
      <c r="F27" s="146"/>
      <c r="G27" s="146"/>
      <c r="H27" s="20" t="s">
        <v>78</v>
      </c>
    </row>
    <row r="28" spans="1:9" x14ac:dyDescent="0.2">
      <c r="A28" s="21" t="s">
        <v>21</v>
      </c>
      <c r="B28" s="147"/>
      <c r="C28" s="147"/>
      <c r="D28" s="147"/>
      <c r="E28" s="147"/>
      <c r="F28" s="147"/>
      <c r="G28" s="155">
        <v>1E-3</v>
      </c>
      <c r="H28" s="23" t="s">
        <v>18</v>
      </c>
    </row>
    <row r="29" spans="1:9" x14ac:dyDescent="0.2">
      <c r="A29" s="21" t="s">
        <v>27</v>
      </c>
      <c r="B29" s="147"/>
      <c r="C29" s="147"/>
      <c r="D29" s="147"/>
      <c r="E29" s="147"/>
      <c r="F29" s="147"/>
      <c r="G29" s="155">
        <v>1E-3</v>
      </c>
      <c r="H29" s="22" t="s">
        <v>75</v>
      </c>
    </row>
    <row r="30" spans="1:9" x14ac:dyDescent="0.2">
      <c r="A30" s="21" t="s">
        <v>26</v>
      </c>
      <c r="B30" s="147"/>
      <c r="C30" s="147"/>
      <c r="D30" s="147"/>
      <c r="E30" s="147"/>
      <c r="F30" s="147"/>
      <c r="G30" s="155">
        <v>1E-3</v>
      </c>
      <c r="H30" s="22" t="s">
        <v>41</v>
      </c>
    </row>
    <row r="31" spans="1:9" x14ac:dyDescent="0.2">
      <c r="A31" s="21" t="s">
        <v>43</v>
      </c>
      <c r="B31" s="147"/>
      <c r="C31" s="147"/>
      <c r="D31" s="147"/>
      <c r="E31" s="147"/>
      <c r="F31" s="147"/>
      <c r="G31" s="147"/>
      <c r="H31" s="22" t="s">
        <v>47</v>
      </c>
    </row>
    <row r="32" spans="1:9" ht="13.5" thickBot="1" x14ac:dyDescent="0.25">
      <c r="A32" s="25" t="s">
        <v>24</v>
      </c>
      <c r="B32" s="148"/>
      <c r="C32" s="148"/>
      <c r="D32" s="148"/>
      <c r="E32" s="148"/>
      <c r="F32" s="148"/>
      <c r="G32" s="148"/>
      <c r="H32" s="30" t="s">
        <v>19</v>
      </c>
    </row>
    <row r="33" spans="1:8" ht="13.5" thickBot="1" x14ac:dyDescent="0.25">
      <c r="A33" s="31" t="s">
        <v>13</v>
      </c>
      <c r="B33" s="151"/>
      <c r="C33" s="151"/>
      <c r="D33" s="151"/>
      <c r="E33" s="151"/>
      <c r="F33" s="151"/>
      <c r="G33" s="151"/>
      <c r="H33" s="32" t="s">
        <v>14</v>
      </c>
    </row>
    <row r="34" spans="1:8" x14ac:dyDescent="0.2">
      <c r="A34" s="21" t="s">
        <v>22</v>
      </c>
      <c r="B34" s="150"/>
      <c r="C34" s="150"/>
      <c r="D34" s="150"/>
      <c r="E34" s="147"/>
      <c r="F34" s="147"/>
      <c r="G34" s="147"/>
      <c r="H34" s="23" t="s">
        <v>96</v>
      </c>
    </row>
    <row r="35" spans="1:8" x14ac:dyDescent="0.2">
      <c r="A35" s="21" t="s">
        <v>35</v>
      </c>
      <c r="B35" s="147"/>
      <c r="C35" s="147"/>
      <c r="D35" s="147"/>
      <c r="E35" s="147"/>
      <c r="F35" s="147"/>
      <c r="G35" s="147"/>
      <c r="H35" s="22" t="s">
        <v>70</v>
      </c>
    </row>
    <row r="36" spans="1:8" x14ac:dyDescent="0.2">
      <c r="A36" s="49" t="s">
        <v>25</v>
      </c>
      <c r="B36" s="147"/>
      <c r="C36" s="147"/>
      <c r="D36" s="147"/>
      <c r="E36" s="147"/>
      <c r="F36" s="147"/>
      <c r="G36" s="147"/>
      <c r="H36" s="23" t="s">
        <v>97</v>
      </c>
    </row>
    <row r="37" spans="1:8" x14ac:dyDescent="0.2">
      <c r="A37" s="21" t="s">
        <v>34</v>
      </c>
      <c r="B37" s="147"/>
      <c r="C37" s="147"/>
      <c r="D37" s="147"/>
      <c r="E37" s="147"/>
      <c r="F37" s="147"/>
      <c r="G37" s="147"/>
      <c r="H37" s="23" t="s">
        <v>98</v>
      </c>
    </row>
    <row r="38" spans="1:8" ht="13.5" thickBot="1" x14ac:dyDescent="0.25">
      <c r="A38" s="29" t="s">
        <v>42</v>
      </c>
      <c r="B38" s="149"/>
      <c r="C38" s="149"/>
      <c r="D38" s="149"/>
      <c r="E38" s="149"/>
      <c r="F38" s="149"/>
      <c r="G38" s="149"/>
      <c r="H38" s="33" t="s">
        <v>99</v>
      </c>
    </row>
    <row r="39" spans="1:8" x14ac:dyDescent="0.2">
      <c r="D39" s="3"/>
    </row>
    <row r="40" spans="1:8" x14ac:dyDescent="0.2">
      <c r="D40" s="3"/>
    </row>
  </sheetData>
  <sheetProtection algorithmName="SHA-512" hashValue="CTQ/Cm9qouozviW+L8AaB8/yLLSK9nq0q+WC5hxX/FO17PZbDLXLZdwnnRwYXC0KamlYhoJ6KyvpNFYonLKa5w==" saltValue="KCAtNjH9jy/k+S/19boWYQ==" spinCount="100000" sheet="1" objects="1" scenarios="1"/>
  <mergeCells count="4">
    <mergeCell ref="B1:D1"/>
    <mergeCell ref="E1:G1"/>
    <mergeCell ref="I10:I13"/>
    <mergeCell ref="I17:I20"/>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52015-FBED-4938-AD65-2438ECC39831}">
  <sheetPr>
    <tabColor rgb="FF92D050"/>
  </sheetPr>
  <dimension ref="A1:K156"/>
  <sheetViews>
    <sheetView zoomScale="145" zoomScaleNormal="145" workbookViewId="0">
      <selection activeCell="B31" sqref="B31"/>
    </sheetView>
  </sheetViews>
  <sheetFormatPr baseColWidth="10" defaultRowHeight="12.75" x14ac:dyDescent="0.2"/>
  <cols>
    <col min="1" max="1" width="16.5703125" customWidth="1"/>
    <col min="2" max="2" width="13.7109375" customWidth="1"/>
    <col min="3" max="3" width="3.85546875" customWidth="1"/>
    <col min="4" max="4" width="11" customWidth="1"/>
    <col min="5" max="5" width="10.7109375" customWidth="1"/>
    <col min="6" max="6" width="3.85546875" customWidth="1"/>
    <col min="7" max="7" width="3" customWidth="1"/>
    <col min="8" max="8" width="13.28515625" bestFit="1" customWidth="1"/>
    <col min="9" max="9" width="12.7109375" customWidth="1"/>
    <col min="10" max="10" width="0.5703125" customWidth="1"/>
  </cols>
  <sheetData>
    <row r="1" spans="1:5" ht="15.75" x14ac:dyDescent="0.25">
      <c r="A1" s="169" t="s">
        <v>967</v>
      </c>
    </row>
    <row r="7" spans="1:5" ht="15.75" x14ac:dyDescent="0.25">
      <c r="A7" s="169" t="s">
        <v>972</v>
      </c>
    </row>
    <row r="8" spans="1:5" s="109" customFormat="1" ht="11.25" x14ac:dyDescent="0.2"/>
    <row r="9" spans="1:5" s="109" customFormat="1" ht="11.25" x14ac:dyDescent="0.2">
      <c r="A9" s="109" t="s">
        <v>968</v>
      </c>
      <c r="B9" s="170">
        <v>1</v>
      </c>
      <c r="C9" s="171"/>
      <c r="D9" s="171" t="s">
        <v>969</v>
      </c>
      <c r="E9" s="171"/>
    </row>
    <row r="10" spans="1:5" s="109" customFormat="1" x14ac:dyDescent="0.2">
      <c r="A10" s="109" t="s">
        <v>970</v>
      </c>
      <c r="B10" s="172" t="s">
        <v>971</v>
      </c>
    </row>
    <row r="13" spans="1:5" x14ac:dyDescent="0.2">
      <c r="A13" s="109" t="s">
        <v>968</v>
      </c>
      <c r="B13" s="170">
        <v>7</v>
      </c>
      <c r="C13" s="171"/>
      <c r="D13" s="171" t="s">
        <v>973</v>
      </c>
      <c r="E13" s="128"/>
    </row>
    <row r="14" spans="1:5" x14ac:dyDescent="0.2">
      <c r="A14" s="109" t="s">
        <v>970</v>
      </c>
      <c r="B14" s="172" t="s">
        <v>974</v>
      </c>
      <c r="C14" s="109"/>
      <c r="D14" s="109"/>
    </row>
    <row r="18" spans="1:11" ht="15.75" x14ac:dyDescent="0.25">
      <c r="A18" s="106" t="s">
        <v>133</v>
      </c>
      <c r="B18" s="107"/>
      <c r="C18" s="107"/>
      <c r="D18" s="107"/>
      <c r="E18" s="107"/>
      <c r="F18" s="107"/>
      <c r="G18" s="107"/>
      <c r="H18" s="107"/>
      <c r="I18" s="107"/>
      <c r="J18" s="107"/>
      <c r="K18" s="108"/>
    </row>
    <row r="19" spans="1:11" x14ac:dyDescent="0.2">
      <c r="B19" s="108"/>
      <c r="E19" s="108"/>
      <c r="H19" s="108"/>
      <c r="K19" s="108"/>
    </row>
    <row r="20" spans="1:11" x14ac:dyDescent="0.2">
      <c r="A20" t="s">
        <v>137</v>
      </c>
      <c r="B20" s="127">
        <v>12</v>
      </c>
      <c r="D20" t="s">
        <v>153</v>
      </c>
      <c r="E20" s="135" t="e">
        <f>SUMIF(Räume!J4:J591,"QOR",I4:I733)</f>
        <v>#DIV/0!</v>
      </c>
      <c r="F20" s="128" t="s">
        <v>156</v>
      </c>
      <c r="H20" s="108"/>
      <c r="I20" s="108"/>
      <c r="K20" s="108"/>
    </row>
    <row r="21" spans="1:11" x14ac:dyDescent="0.2">
      <c r="B21" s="108"/>
      <c r="E21" s="108"/>
      <c r="H21" s="108"/>
      <c r="K21" s="108"/>
    </row>
    <row r="22" spans="1:11" x14ac:dyDescent="0.2">
      <c r="H22" s="108"/>
      <c r="I22" s="108"/>
      <c r="J22" s="108"/>
      <c r="K22" s="108"/>
    </row>
    <row r="23" spans="1:11" x14ac:dyDescent="0.2">
      <c r="H23" s="108"/>
      <c r="I23" s="108"/>
      <c r="J23" s="108"/>
      <c r="K23" s="108"/>
    </row>
    <row r="24" spans="1:11" x14ac:dyDescent="0.2">
      <c r="H24" s="108"/>
      <c r="I24" s="108"/>
      <c r="J24" s="108"/>
      <c r="K24" s="108"/>
    </row>
    <row r="25" spans="1:11" x14ac:dyDescent="0.2">
      <c r="H25" s="108"/>
      <c r="I25" s="108"/>
      <c r="J25" s="108"/>
      <c r="K25" s="108"/>
    </row>
    <row r="26" spans="1:11" x14ac:dyDescent="0.2">
      <c r="H26" s="108"/>
      <c r="I26" s="108"/>
      <c r="J26" s="108"/>
      <c r="K26" s="108"/>
    </row>
    <row r="27" spans="1:11" x14ac:dyDescent="0.2">
      <c r="H27" s="108"/>
      <c r="I27" s="108"/>
      <c r="J27" s="108"/>
      <c r="K27" s="108"/>
    </row>
    <row r="28" spans="1:11" x14ac:dyDescent="0.2">
      <c r="H28" s="108"/>
      <c r="I28" s="108"/>
      <c r="J28" s="108"/>
      <c r="K28" s="108"/>
    </row>
    <row r="29" spans="1:11" x14ac:dyDescent="0.2">
      <c r="H29" s="108"/>
      <c r="I29" s="108"/>
      <c r="J29" s="108"/>
      <c r="K29" s="108"/>
    </row>
    <row r="30" spans="1:11" x14ac:dyDescent="0.2">
      <c r="H30" s="108"/>
      <c r="I30" s="108"/>
      <c r="J30" s="108"/>
      <c r="K30" s="108"/>
    </row>
    <row r="31" spans="1:11" x14ac:dyDescent="0.2">
      <c r="A31" t="s">
        <v>158</v>
      </c>
      <c r="B31" s="152"/>
      <c r="D31" t="s">
        <v>139</v>
      </c>
      <c r="E31" s="139">
        <f>SUMIF(Räume!J4:J580,"QOR",Räume!S4:S580)/12</f>
        <v>0</v>
      </c>
      <c r="F31" s="128" t="s">
        <v>138</v>
      </c>
      <c r="H31" s="108" t="s">
        <v>141</v>
      </c>
      <c r="I31" s="135">
        <f>SUMIF(Räume!J4:J580,"QOR",Räume!S4:S580)</f>
        <v>0</v>
      </c>
      <c r="J31" s="108"/>
      <c r="K31" s="108"/>
    </row>
    <row r="32" spans="1:11" x14ac:dyDescent="0.2">
      <c r="D32" s="109" t="s">
        <v>140</v>
      </c>
      <c r="H32" s="108"/>
      <c r="I32" s="108"/>
      <c r="J32" s="108"/>
      <c r="K32" s="108"/>
    </row>
    <row r="33" spans="1:11" x14ac:dyDescent="0.2">
      <c r="H33" s="108"/>
      <c r="I33" s="108"/>
      <c r="J33" s="108"/>
      <c r="K33" s="108"/>
    </row>
    <row r="34" spans="1:11" x14ac:dyDescent="0.2">
      <c r="A34" t="s">
        <v>142</v>
      </c>
      <c r="B34" t="s">
        <v>143</v>
      </c>
      <c r="D34" t="s">
        <v>144</v>
      </c>
      <c r="E34" s="154">
        <f>B31*E31</f>
        <v>0</v>
      </c>
      <c r="H34" s="108" t="s">
        <v>145</v>
      </c>
      <c r="I34" s="130">
        <f>I31*B31</f>
        <v>0</v>
      </c>
      <c r="J34" s="108"/>
      <c r="K34" s="108"/>
    </row>
    <row r="35" spans="1:11" x14ac:dyDescent="0.2">
      <c r="A35" s="109" t="s">
        <v>146</v>
      </c>
      <c r="H35" s="108"/>
      <c r="I35" s="108"/>
      <c r="J35" s="108"/>
      <c r="K35" s="108"/>
    </row>
    <row r="36" spans="1:11" x14ac:dyDescent="0.2">
      <c r="A36" s="109"/>
      <c r="H36" s="108"/>
      <c r="I36" s="108"/>
      <c r="J36" s="108"/>
      <c r="K36" s="108"/>
    </row>
    <row r="37" spans="1:11" ht="15.75" x14ac:dyDescent="0.25">
      <c r="A37" s="106" t="s">
        <v>134</v>
      </c>
      <c r="B37" s="107"/>
      <c r="C37" s="107"/>
      <c r="D37" s="107"/>
      <c r="E37" s="107"/>
      <c r="F37" s="107"/>
      <c r="G37" s="107"/>
      <c r="H37" s="107"/>
      <c r="I37" s="107"/>
      <c r="J37" s="107"/>
      <c r="K37" s="108"/>
    </row>
    <row r="38" spans="1:11" x14ac:dyDescent="0.2">
      <c r="H38" s="108"/>
      <c r="I38" s="108"/>
      <c r="J38" s="108"/>
      <c r="K38" s="108"/>
    </row>
    <row r="39" spans="1:11" x14ac:dyDescent="0.2">
      <c r="A39" t="s">
        <v>137</v>
      </c>
      <c r="B39" s="127">
        <v>12</v>
      </c>
      <c r="D39" t="s">
        <v>153</v>
      </c>
      <c r="E39" s="165">
        <f>SUMIF(Räume!J4:J591,"VOR",Räume!I4:I591)</f>
        <v>832.75</v>
      </c>
      <c r="F39" s="128" t="s">
        <v>156</v>
      </c>
      <c r="H39" s="108"/>
      <c r="I39" s="108"/>
      <c r="J39" s="108"/>
      <c r="K39" s="108"/>
    </row>
    <row r="40" spans="1:11" x14ac:dyDescent="0.2">
      <c r="H40" s="108"/>
      <c r="I40" s="108"/>
      <c r="J40" s="108"/>
      <c r="K40" s="108"/>
    </row>
    <row r="41" spans="1:11" x14ac:dyDescent="0.2">
      <c r="H41" s="108"/>
      <c r="I41" s="108"/>
      <c r="J41" s="108"/>
      <c r="K41" s="108"/>
    </row>
    <row r="42" spans="1:11" x14ac:dyDescent="0.2">
      <c r="H42" s="108"/>
      <c r="I42" s="108"/>
      <c r="J42" s="108"/>
      <c r="K42" s="108"/>
    </row>
    <row r="43" spans="1:11" x14ac:dyDescent="0.2">
      <c r="H43" s="108"/>
      <c r="I43" s="108"/>
      <c r="J43" s="108"/>
      <c r="K43" s="108"/>
    </row>
    <row r="44" spans="1:11" x14ac:dyDescent="0.2">
      <c r="H44" s="108"/>
      <c r="I44" s="108"/>
      <c r="J44" s="108"/>
      <c r="K44" s="108"/>
    </row>
    <row r="45" spans="1:11" x14ac:dyDescent="0.2">
      <c r="H45" s="108"/>
      <c r="I45" s="108"/>
      <c r="J45" s="108"/>
      <c r="K45" s="108"/>
    </row>
    <row r="46" spans="1:11" x14ac:dyDescent="0.2">
      <c r="H46" s="108"/>
      <c r="I46" s="108"/>
      <c r="J46" s="108"/>
      <c r="K46" s="108"/>
    </row>
    <row r="47" spans="1:11" x14ac:dyDescent="0.2">
      <c r="H47" s="108"/>
      <c r="I47" s="108"/>
      <c r="J47" s="108"/>
      <c r="K47" s="108"/>
    </row>
    <row r="48" spans="1:11" x14ac:dyDescent="0.2">
      <c r="H48" s="108"/>
      <c r="I48" s="108"/>
      <c r="J48" s="108"/>
      <c r="K48" s="108"/>
    </row>
    <row r="49" spans="1:11" x14ac:dyDescent="0.2">
      <c r="H49" s="108"/>
      <c r="I49" s="108"/>
      <c r="J49" s="108"/>
      <c r="K49" s="108"/>
    </row>
    <row r="50" spans="1:11" x14ac:dyDescent="0.2">
      <c r="H50" s="108"/>
      <c r="I50" s="108"/>
      <c r="J50" s="108"/>
      <c r="K50" s="108"/>
    </row>
    <row r="51" spans="1:11" x14ac:dyDescent="0.2">
      <c r="H51" s="108"/>
      <c r="I51" s="108"/>
      <c r="J51" s="108"/>
      <c r="K51" s="108"/>
    </row>
    <row r="52" spans="1:11" x14ac:dyDescent="0.2">
      <c r="A52" t="s">
        <v>159</v>
      </c>
      <c r="B52" s="152"/>
      <c r="D52" t="s">
        <v>139</v>
      </c>
      <c r="E52" s="139" t="e">
        <f>SUMIF(Räume!J4:J376,"VOR",Räume!S4:S376)</f>
        <v>#DIV/0!</v>
      </c>
      <c r="F52" s="128" t="s">
        <v>138</v>
      </c>
      <c r="H52" s="108" t="s">
        <v>141</v>
      </c>
      <c r="I52" s="135" t="e">
        <f>SUMIF(Räume!J25:J599,"VOR",Räume!S25:S599)</f>
        <v>#DIV/0!</v>
      </c>
      <c r="J52" s="108"/>
      <c r="K52" s="108"/>
    </row>
    <row r="53" spans="1:11" x14ac:dyDescent="0.2">
      <c r="D53" s="109" t="s">
        <v>140</v>
      </c>
      <c r="H53" s="108"/>
      <c r="I53" s="108"/>
      <c r="J53" s="108"/>
      <c r="K53" s="108"/>
    </row>
    <row r="54" spans="1:11" x14ac:dyDescent="0.2">
      <c r="H54" s="108"/>
      <c r="I54" s="108"/>
      <c r="J54" s="108"/>
      <c r="K54" s="108"/>
    </row>
    <row r="55" spans="1:11" x14ac:dyDescent="0.2">
      <c r="A55" t="s">
        <v>142</v>
      </c>
      <c r="B55" t="s">
        <v>143</v>
      </c>
      <c r="D55" t="s">
        <v>144</v>
      </c>
      <c r="E55" s="154" t="e">
        <f>B52*E52</f>
        <v>#DIV/0!</v>
      </c>
      <c r="H55" s="108" t="s">
        <v>145</v>
      </c>
      <c r="I55" s="130" t="e">
        <f>I52*B52</f>
        <v>#DIV/0!</v>
      </c>
      <c r="J55" s="108"/>
      <c r="K55" s="108"/>
    </row>
    <row r="56" spans="1:11" x14ac:dyDescent="0.2">
      <c r="A56" s="109" t="s">
        <v>146</v>
      </c>
      <c r="H56" s="108"/>
      <c r="I56" s="108"/>
      <c r="K56" s="108"/>
    </row>
    <row r="57" spans="1:11" x14ac:dyDescent="0.2">
      <c r="H57" s="108"/>
      <c r="I57" s="108"/>
      <c r="J57" s="108"/>
      <c r="K57" s="108"/>
    </row>
    <row r="58" spans="1:11" x14ac:dyDescent="0.2">
      <c r="H58" s="108"/>
      <c r="I58" s="108"/>
      <c r="J58" s="108"/>
      <c r="K58" s="108"/>
    </row>
    <row r="59" spans="1:11" ht="15.75" x14ac:dyDescent="0.25">
      <c r="A59" s="106" t="s">
        <v>136</v>
      </c>
      <c r="B59" s="107"/>
      <c r="C59" s="107"/>
      <c r="D59" s="107"/>
      <c r="E59" s="107"/>
      <c r="F59" s="107"/>
      <c r="G59" s="107"/>
      <c r="H59" s="107"/>
      <c r="I59" s="107"/>
      <c r="J59" s="107"/>
      <c r="K59" s="108"/>
    </row>
    <row r="60" spans="1:11" x14ac:dyDescent="0.2">
      <c r="H60" s="108"/>
      <c r="I60" s="108"/>
      <c r="J60" s="108"/>
      <c r="K60" s="108"/>
    </row>
    <row r="61" spans="1:11" x14ac:dyDescent="0.2">
      <c r="A61" t="s">
        <v>137</v>
      </c>
      <c r="B61" s="127">
        <v>12</v>
      </c>
      <c r="D61" t="s">
        <v>153</v>
      </c>
      <c r="E61" s="127">
        <v>1</v>
      </c>
      <c r="F61" s="128" t="s">
        <v>152</v>
      </c>
      <c r="H61" s="108"/>
      <c r="I61" s="108"/>
      <c r="J61" s="108"/>
      <c r="K61" s="108"/>
    </row>
    <row r="62" spans="1:11" x14ac:dyDescent="0.2">
      <c r="H62" s="108"/>
      <c r="I62" s="108"/>
      <c r="J62" s="108"/>
      <c r="K62" s="108"/>
    </row>
    <row r="63" spans="1:11" x14ac:dyDescent="0.2">
      <c r="H63" s="108"/>
      <c r="I63" s="108"/>
      <c r="J63" s="108"/>
      <c r="K63" s="108"/>
    </row>
    <row r="64" spans="1:11" x14ac:dyDescent="0.2">
      <c r="H64" s="108"/>
      <c r="I64" s="108"/>
      <c r="J64" s="108"/>
      <c r="K64" s="108"/>
    </row>
    <row r="65" spans="1:11" x14ac:dyDescent="0.2">
      <c r="H65" s="108"/>
      <c r="I65" s="108"/>
      <c r="J65" s="108"/>
      <c r="K65" s="108"/>
    </row>
    <row r="66" spans="1:11" x14ac:dyDescent="0.2">
      <c r="H66" s="108"/>
      <c r="I66" s="108"/>
      <c r="J66" s="108"/>
      <c r="K66" s="108"/>
    </row>
    <row r="67" spans="1:11" x14ac:dyDescent="0.2">
      <c r="H67" s="108"/>
      <c r="I67" s="108"/>
      <c r="J67" s="108"/>
      <c r="K67" s="108"/>
    </row>
    <row r="68" spans="1:11" x14ac:dyDescent="0.2">
      <c r="H68" s="108"/>
      <c r="I68" s="108"/>
      <c r="J68" s="108"/>
      <c r="K68" s="108"/>
    </row>
    <row r="69" spans="1:11" x14ac:dyDescent="0.2">
      <c r="H69" s="108"/>
      <c r="I69" s="108"/>
      <c r="J69" s="108"/>
      <c r="K69" s="108"/>
    </row>
    <row r="70" spans="1:11" x14ac:dyDescent="0.2">
      <c r="A70" t="s">
        <v>149</v>
      </c>
      <c r="B70" s="152"/>
      <c r="D70" t="s">
        <v>139</v>
      </c>
      <c r="E70" s="153"/>
      <c r="F70" s="128" t="s">
        <v>138</v>
      </c>
      <c r="H70" s="108" t="s">
        <v>141</v>
      </c>
      <c r="I70" s="127">
        <f>B61*E70</f>
        <v>0</v>
      </c>
      <c r="J70" s="108"/>
      <c r="K70" s="108"/>
    </row>
    <row r="71" spans="1:11" x14ac:dyDescent="0.2">
      <c r="D71" s="109" t="s">
        <v>140</v>
      </c>
      <c r="H71" s="108"/>
      <c r="I71" s="108"/>
      <c r="J71" s="108"/>
      <c r="K71" s="108"/>
    </row>
    <row r="72" spans="1:11" x14ac:dyDescent="0.2">
      <c r="H72" s="108"/>
      <c r="I72" s="108"/>
      <c r="J72" s="108"/>
      <c r="K72" s="108"/>
    </row>
    <row r="73" spans="1:11" x14ac:dyDescent="0.2">
      <c r="A73" t="s">
        <v>142</v>
      </c>
      <c r="B73" t="s">
        <v>143</v>
      </c>
      <c r="D73" t="s">
        <v>144</v>
      </c>
      <c r="E73" s="154">
        <f>B70*E70</f>
        <v>0</v>
      </c>
      <c r="H73" s="108" t="s">
        <v>145</v>
      </c>
      <c r="I73" s="130">
        <f>E73*B61</f>
        <v>0</v>
      </c>
      <c r="K73" s="108"/>
    </row>
    <row r="74" spans="1:11" x14ac:dyDescent="0.2">
      <c r="A74" s="109" t="s">
        <v>146</v>
      </c>
      <c r="H74" s="108"/>
      <c r="I74" s="108"/>
      <c r="J74" s="108"/>
      <c r="K74" s="108"/>
    </row>
    <row r="75" spans="1:11" x14ac:dyDescent="0.2">
      <c r="H75" s="108"/>
      <c r="I75" s="108"/>
      <c r="J75" s="108"/>
      <c r="K75" s="108"/>
    </row>
    <row r="76" spans="1:11" ht="15.75" x14ac:dyDescent="0.25">
      <c r="A76" s="106" t="s">
        <v>135</v>
      </c>
      <c r="B76" s="107"/>
      <c r="C76" s="107"/>
      <c r="D76" s="107"/>
      <c r="E76" s="107"/>
      <c r="F76" s="107"/>
      <c r="G76" s="107"/>
      <c r="H76" s="107"/>
      <c r="I76" s="107"/>
      <c r="J76" s="107"/>
      <c r="K76" s="108"/>
    </row>
    <row r="77" spans="1:11" x14ac:dyDescent="0.2">
      <c r="H77" s="108"/>
      <c r="I77" s="108"/>
      <c r="J77" s="108"/>
      <c r="K77" s="108"/>
    </row>
    <row r="78" spans="1:11" x14ac:dyDescent="0.2">
      <c r="A78" t="s">
        <v>137</v>
      </c>
      <c r="B78" s="127">
        <v>250</v>
      </c>
      <c r="D78" t="s">
        <v>151</v>
      </c>
      <c r="E78" s="127">
        <v>2</v>
      </c>
      <c r="F78" s="128" t="s">
        <v>138</v>
      </c>
      <c r="H78" s="108"/>
      <c r="I78" s="108"/>
      <c r="J78" s="108"/>
      <c r="K78" s="108"/>
    </row>
    <row r="79" spans="1:11" x14ac:dyDescent="0.2">
      <c r="H79" s="108"/>
      <c r="I79" s="108"/>
      <c r="J79" s="108"/>
      <c r="K79" s="108"/>
    </row>
    <row r="80" spans="1:11" x14ac:dyDescent="0.2">
      <c r="H80" s="108"/>
      <c r="I80" s="108"/>
      <c r="J80" s="108"/>
      <c r="K80" s="108"/>
    </row>
    <row r="81" spans="1:11" x14ac:dyDescent="0.2">
      <c r="H81" s="108"/>
      <c r="I81" s="108"/>
      <c r="J81" s="108"/>
      <c r="K81" s="108"/>
    </row>
    <row r="82" spans="1:11" x14ac:dyDescent="0.2">
      <c r="H82" s="108"/>
      <c r="I82" s="108"/>
      <c r="J82" s="108"/>
      <c r="K82" s="108"/>
    </row>
    <row r="83" spans="1:11" x14ac:dyDescent="0.2">
      <c r="H83" s="108"/>
      <c r="I83" s="108"/>
      <c r="J83" s="108"/>
      <c r="K83" s="108"/>
    </row>
    <row r="84" spans="1:11" x14ac:dyDescent="0.2">
      <c r="H84" s="108"/>
      <c r="I84" s="108"/>
      <c r="J84" s="108"/>
      <c r="K84" s="108"/>
    </row>
    <row r="85" spans="1:11" x14ac:dyDescent="0.2">
      <c r="H85" s="108"/>
      <c r="I85" s="108"/>
      <c r="J85" s="108"/>
      <c r="K85" s="108"/>
    </row>
    <row r="86" spans="1:11" x14ac:dyDescent="0.2">
      <c r="H86" s="108"/>
      <c r="I86" s="108"/>
      <c r="J86" s="108"/>
      <c r="K86" s="108"/>
    </row>
    <row r="87" spans="1:11" x14ac:dyDescent="0.2">
      <c r="A87" t="s">
        <v>150</v>
      </c>
      <c r="B87" s="152"/>
      <c r="D87" t="s">
        <v>139</v>
      </c>
      <c r="E87" s="127">
        <v>2</v>
      </c>
      <c r="F87" s="128" t="s">
        <v>138</v>
      </c>
      <c r="H87" s="108" t="s">
        <v>141</v>
      </c>
      <c r="I87" s="127">
        <f>B78*E78</f>
        <v>500</v>
      </c>
      <c r="J87" s="108"/>
      <c r="K87" s="108"/>
    </row>
    <row r="88" spans="1:11" x14ac:dyDescent="0.2">
      <c r="D88" s="109" t="s">
        <v>140</v>
      </c>
      <c r="H88" s="108"/>
      <c r="I88" s="108"/>
      <c r="J88" s="108"/>
      <c r="K88" s="108"/>
    </row>
    <row r="89" spans="1:11" x14ac:dyDescent="0.2">
      <c r="H89" s="108"/>
      <c r="I89" s="108"/>
      <c r="J89" s="108"/>
      <c r="K89" s="108"/>
    </row>
    <row r="90" spans="1:11" x14ac:dyDescent="0.2">
      <c r="A90" t="s">
        <v>142</v>
      </c>
      <c r="B90" t="s">
        <v>143</v>
      </c>
      <c r="D90" t="s">
        <v>144</v>
      </c>
      <c r="E90" s="154">
        <f>B87*E87</f>
        <v>0</v>
      </c>
      <c r="H90" s="108" t="s">
        <v>145</v>
      </c>
      <c r="I90" s="130">
        <f>E90*B78</f>
        <v>0</v>
      </c>
      <c r="J90" s="108"/>
      <c r="K90" s="108"/>
    </row>
    <row r="91" spans="1:11" x14ac:dyDescent="0.2">
      <c r="A91" s="109" t="s">
        <v>146</v>
      </c>
      <c r="H91" s="108"/>
      <c r="I91" s="108"/>
      <c r="J91" s="108"/>
      <c r="K91" s="108"/>
    </row>
    <row r="92" spans="1:11" x14ac:dyDescent="0.2">
      <c r="H92" s="108"/>
      <c r="I92" s="108"/>
      <c r="J92" s="108"/>
      <c r="K92" s="108"/>
    </row>
    <row r="93" spans="1:11" ht="15.75" x14ac:dyDescent="0.25">
      <c r="A93" s="106" t="s">
        <v>975</v>
      </c>
      <c r="B93" s="107"/>
      <c r="C93" s="107"/>
      <c r="D93" s="107"/>
      <c r="E93" s="107"/>
      <c r="F93" s="107"/>
      <c r="G93" s="107"/>
      <c r="H93" s="107"/>
      <c r="I93" s="107"/>
      <c r="J93" s="107"/>
      <c r="K93" s="108"/>
    </row>
    <row r="94" spans="1:11" x14ac:dyDescent="0.2">
      <c r="H94" s="108"/>
      <c r="I94" s="108"/>
      <c r="J94" s="108"/>
      <c r="K94" s="108"/>
    </row>
    <row r="95" spans="1:11" x14ac:dyDescent="0.2">
      <c r="A95" t="s">
        <v>137</v>
      </c>
      <c r="B95" s="127">
        <v>1</v>
      </c>
      <c r="D95" t="s">
        <v>151</v>
      </c>
      <c r="E95" s="127">
        <v>6728.78</v>
      </c>
      <c r="F95" s="128" t="s">
        <v>156</v>
      </c>
      <c r="H95" s="108"/>
      <c r="I95" s="108"/>
      <c r="J95" s="108"/>
      <c r="K95" s="108"/>
    </row>
    <row r="96" spans="1:11" x14ac:dyDescent="0.2">
      <c r="H96" s="108"/>
      <c r="I96" s="108"/>
      <c r="J96" s="108"/>
      <c r="K96" s="108"/>
    </row>
    <row r="97" spans="1:11" x14ac:dyDescent="0.2">
      <c r="H97" s="108"/>
      <c r="I97" s="108"/>
      <c r="J97" s="108"/>
      <c r="K97" s="108"/>
    </row>
    <row r="98" spans="1:11" x14ac:dyDescent="0.2">
      <c r="H98" s="108"/>
      <c r="I98" s="108"/>
      <c r="J98" s="108"/>
      <c r="K98" s="108"/>
    </row>
    <row r="99" spans="1:11" x14ac:dyDescent="0.2">
      <c r="H99" s="108"/>
      <c r="I99" s="108"/>
      <c r="J99" s="108"/>
      <c r="K99" s="108"/>
    </row>
    <row r="100" spans="1:11" x14ac:dyDescent="0.2">
      <c r="H100" s="108"/>
      <c r="I100" s="108"/>
      <c r="J100" s="108"/>
      <c r="K100" s="108"/>
    </row>
    <row r="101" spans="1:11" x14ac:dyDescent="0.2">
      <c r="H101" s="108"/>
      <c r="I101" s="108"/>
      <c r="J101" s="108"/>
      <c r="K101" s="108"/>
    </row>
    <row r="102" spans="1:11" x14ac:dyDescent="0.2">
      <c r="H102" s="108"/>
      <c r="I102" s="108"/>
      <c r="J102" s="108"/>
      <c r="K102" s="108"/>
    </row>
    <row r="103" spans="1:11" x14ac:dyDescent="0.2">
      <c r="H103" s="108"/>
      <c r="I103" s="108"/>
      <c r="J103" s="108"/>
      <c r="K103" s="108"/>
    </row>
    <row r="104" spans="1:11" x14ac:dyDescent="0.2">
      <c r="A104" t="s">
        <v>976</v>
      </c>
      <c r="B104" s="152"/>
      <c r="D104" t="s">
        <v>139</v>
      </c>
      <c r="E104" s="153"/>
      <c r="F104" s="128" t="s">
        <v>138</v>
      </c>
      <c r="H104" s="108" t="s">
        <v>141</v>
      </c>
      <c r="I104" s="127">
        <f>B95*E95</f>
        <v>6728.78</v>
      </c>
      <c r="J104" s="108"/>
      <c r="K104" s="108"/>
    </row>
    <row r="105" spans="1:11" x14ac:dyDescent="0.2">
      <c r="D105" s="109" t="s">
        <v>140</v>
      </c>
      <c r="H105" s="108"/>
      <c r="I105" s="108"/>
      <c r="J105" s="108"/>
      <c r="K105" s="108"/>
    </row>
    <row r="106" spans="1:11" x14ac:dyDescent="0.2">
      <c r="H106" s="108"/>
      <c r="I106" s="108"/>
      <c r="J106" s="108"/>
      <c r="K106" s="108"/>
    </row>
    <row r="107" spans="1:11" x14ac:dyDescent="0.2">
      <c r="A107" t="s">
        <v>142</v>
      </c>
      <c r="B107" t="s">
        <v>143</v>
      </c>
      <c r="D107" t="s">
        <v>144</v>
      </c>
      <c r="E107" s="154">
        <f>B104*E104</f>
        <v>0</v>
      </c>
      <c r="H107" s="108" t="s">
        <v>145</v>
      </c>
      <c r="I107" s="130">
        <f>E107*B95</f>
        <v>0</v>
      </c>
      <c r="J107" s="108"/>
      <c r="K107" s="108"/>
    </row>
    <row r="108" spans="1:11" x14ac:dyDescent="0.2">
      <c r="A108" s="109" t="s">
        <v>146</v>
      </c>
      <c r="H108" s="108"/>
      <c r="I108" s="108"/>
      <c r="J108" s="108"/>
      <c r="K108" s="108"/>
    </row>
    <row r="109" spans="1:11" x14ac:dyDescent="0.2">
      <c r="H109" s="108"/>
      <c r="I109" s="108"/>
      <c r="J109" s="108"/>
      <c r="K109" s="108"/>
    </row>
    <row r="110" spans="1:11" ht="15.75" x14ac:dyDescent="0.25">
      <c r="A110" s="106" t="s">
        <v>977</v>
      </c>
      <c r="B110" s="107"/>
      <c r="C110" s="107"/>
      <c r="D110" s="107"/>
      <c r="E110" s="107"/>
      <c r="F110" s="107"/>
      <c r="G110" s="107"/>
      <c r="H110" s="107"/>
      <c r="I110" s="107"/>
      <c r="J110" s="107"/>
      <c r="K110" s="108"/>
    </row>
    <row r="111" spans="1:11" x14ac:dyDescent="0.2">
      <c r="H111" s="108"/>
      <c r="I111" s="108"/>
      <c r="J111" s="108"/>
      <c r="K111" s="108"/>
    </row>
    <row r="112" spans="1:11" x14ac:dyDescent="0.2">
      <c r="A112" t="s">
        <v>137</v>
      </c>
      <c r="B112" s="127">
        <v>19</v>
      </c>
      <c r="D112" t="s">
        <v>151</v>
      </c>
      <c r="E112" s="127">
        <v>10</v>
      </c>
      <c r="F112" s="128" t="s">
        <v>978</v>
      </c>
      <c r="H112" s="108"/>
      <c r="I112" s="108"/>
      <c r="J112" s="108"/>
      <c r="K112" s="108"/>
    </row>
    <row r="113" spans="1:11" x14ac:dyDescent="0.2">
      <c r="H113" s="108"/>
      <c r="I113" s="108"/>
      <c r="J113" s="108"/>
      <c r="K113" s="108"/>
    </row>
    <row r="114" spans="1:11" x14ac:dyDescent="0.2">
      <c r="H114" s="108"/>
      <c r="I114" s="108"/>
      <c r="J114" s="108"/>
      <c r="K114" s="108"/>
    </row>
    <row r="115" spans="1:11" x14ac:dyDescent="0.2">
      <c r="H115" s="108"/>
      <c r="I115" s="108"/>
      <c r="J115" s="108"/>
      <c r="K115" s="108"/>
    </row>
    <row r="116" spans="1:11" x14ac:dyDescent="0.2">
      <c r="H116" s="108"/>
      <c r="I116" s="108"/>
      <c r="J116" s="108"/>
      <c r="K116" s="108"/>
    </row>
    <row r="117" spans="1:11" x14ac:dyDescent="0.2">
      <c r="A117" s="109" t="s">
        <v>979</v>
      </c>
      <c r="B117" s="109" t="s">
        <v>980</v>
      </c>
      <c r="H117" s="108"/>
      <c r="I117" s="108"/>
      <c r="J117" s="108"/>
      <c r="K117" s="108"/>
    </row>
    <row r="118" spans="1:11" x14ac:dyDescent="0.2">
      <c r="B118" s="109" t="s">
        <v>982</v>
      </c>
      <c r="H118" s="108"/>
      <c r="I118" s="108"/>
      <c r="J118" s="108"/>
      <c r="K118" s="108"/>
    </row>
    <row r="119" spans="1:11" x14ac:dyDescent="0.2">
      <c r="B119" s="109" t="s">
        <v>983</v>
      </c>
      <c r="H119" s="108"/>
      <c r="I119" s="108"/>
      <c r="J119" s="108"/>
      <c r="K119" s="108"/>
    </row>
    <row r="120" spans="1:11" x14ac:dyDescent="0.2">
      <c r="B120" s="109" t="s">
        <v>981</v>
      </c>
      <c r="H120" s="108"/>
      <c r="I120" s="108"/>
      <c r="J120" s="108"/>
      <c r="K120" s="108"/>
    </row>
    <row r="121" spans="1:11" x14ac:dyDescent="0.2">
      <c r="H121" s="108"/>
      <c r="I121" s="108"/>
      <c r="J121" s="108"/>
      <c r="K121" s="108"/>
    </row>
    <row r="122" spans="1:11" x14ac:dyDescent="0.2">
      <c r="A122" t="s">
        <v>976</v>
      </c>
      <c r="B122" s="152"/>
      <c r="D122" t="s">
        <v>139</v>
      </c>
      <c r="E122" s="153"/>
      <c r="F122" s="128" t="s">
        <v>138</v>
      </c>
      <c r="H122" s="108" t="s">
        <v>141</v>
      </c>
      <c r="I122" s="127">
        <f>B112*E112</f>
        <v>190</v>
      </c>
      <c r="J122" s="108"/>
      <c r="K122" s="108"/>
    </row>
    <row r="123" spans="1:11" x14ac:dyDescent="0.2">
      <c r="D123" s="109" t="s">
        <v>140</v>
      </c>
      <c r="H123" s="108"/>
      <c r="I123" s="108"/>
      <c r="J123" s="108"/>
      <c r="K123" s="108"/>
    </row>
    <row r="124" spans="1:11" x14ac:dyDescent="0.2">
      <c r="H124" s="108"/>
      <c r="I124" s="108"/>
      <c r="J124" s="108"/>
      <c r="K124" s="108"/>
    </row>
    <row r="125" spans="1:11" x14ac:dyDescent="0.2">
      <c r="A125" t="s">
        <v>142</v>
      </c>
      <c r="B125" t="s">
        <v>143</v>
      </c>
      <c r="D125" t="s">
        <v>144</v>
      </c>
      <c r="E125" s="154">
        <f>B122*E122</f>
        <v>0</v>
      </c>
      <c r="H125" s="108" t="s">
        <v>145</v>
      </c>
      <c r="I125" s="130">
        <f>E125*B112</f>
        <v>0</v>
      </c>
      <c r="J125" s="108"/>
      <c r="K125" s="108"/>
    </row>
    <row r="126" spans="1:11" x14ac:dyDescent="0.2">
      <c r="A126" s="109" t="s">
        <v>146</v>
      </c>
      <c r="H126" s="108"/>
      <c r="I126" s="108"/>
      <c r="J126" s="108"/>
      <c r="K126" s="108"/>
    </row>
    <row r="127" spans="1:11" x14ac:dyDescent="0.2">
      <c r="H127" s="108"/>
      <c r="I127" s="108"/>
      <c r="J127" s="108"/>
      <c r="K127" s="108"/>
    </row>
    <row r="128" spans="1:11" ht="15.75" x14ac:dyDescent="0.25">
      <c r="A128" s="106" t="s">
        <v>984</v>
      </c>
      <c r="B128" s="107"/>
      <c r="C128" s="107"/>
      <c r="D128" s="107"/>
      <c r="E128" s="107"/>
      <c r="F128" s="107"/>
      <c r="G128" s="107"/>
      <c r="H128" s="107"/>
      <c r="I128" s="107"/>
      <c r="J128" s="107"/>
      <c r="K128" s="108"/>
    </row>
    <row r="129" spans="1:11" x14ac:dyDescent="0.2">
      <c r="H129" s="108"/>
      <c r="I129" s="108"/>
      <c r="J129" s="108"/>
      <c r="K129" s="108"/>
    </row>
    <row r="130" spans="1:11" x14ac:dyDescent="0.2">
      <c r="A130" t="s">
        <v>137</v>
      </c>
      <c r="B130" s="127">
        <v>12</v>
      </c>
      <c r="D130" t="s">
        <v>151</v>
      </c>
      <c r="E130" s="127">
        <v>54</v>
      </c>
      <c r="F130" s="128" t="s">
        <v>978</v>
      </c>
      <c r="H130" s="108"/>
      <c r="I130" s="108"/>
      <c r="J130" s="108"/>
      <c r="K130" s="108"/>
    </row>
    <row r="131" spans="1:11" x14ac:dyDescent="0.2">
      <c r="H131" s="108"/>
      <c r="I131" s="108"/>
      <c r="J131" s="108"/>
      <c r="K131" s="108"/>
    </row>
    <row r="132" spans="1:11" x14ac:dyDescent="0.2">
      <c r="H132" s="108"/>
      <c r="I132" s="108"/>
      <c r="J132" s="108"/>
      <c r="K132" s="108"/>
    </row>
    <row r="133" spans="1:11" x14ac:dyDescent="0.2">
      <c r="H133" s="108"/>
      <c r="I133" s="108"/>
      <c r="J133" s="108"/>
      <c r="K133" s="108"/>
    </row>
    <row r="134" spans="1:11" x14ac:dyDescent="0.2">
      <c r="H134" s="108"/>
      <c r="I134" s="108"/>
      <c r="J134" s="108"/>
      <c r="K134" s="108"/>
    </row>
    <row r="135" spans="1:11" x14ac:dyDescent="0.2">
      <c r="A135" s="109"/>
      <c r="B135" s="109"/>
      <c r="H135" s="108"/>
      <c r="I135" s="108"/>
      <c r="J135" s="108"/>
      <c r="K135" s="108"/>
    </row>
    <row r="136" spans="1:11" x14ac:dyDescent="0.2">
      <c r="H136" s="108"/>
      <c r="I136" s="108"/>
      <c r="J136" s="108"/>
      <c r="K136" s="108"/>
    </row>
    <row r="137" spans="1:11" x14ac:dyDescent="0.2">
      <c r="A137" t="s">
        <v>976</v>
      </c>
      <c r="B137" s="152"/>
      <c r="D137" t="s">
        <v>139</v>
      </c>
      <c r="E137" s="153"/>
      <c r="F137" s="128" t="s">
        <v>138</v>
      </c>
      <c r="H137" s="108" t="s">
        <v>141</v>
      </c>
      <c r="I137" s="127">
        <f>B130*E130</f>
        <v>648</v>
      </c>
      <c r="J137" s="108"/>
      <c r="K137" s="108"/>
    </row>
    <row r="138" spans="1:11" x14ac:dyDescent="0.2">
      <c r="D138" s="109" t="s">
        <v>140</v>
      </c>
      <c r="H138" s="108"/>
      <c r="I138" s="108"/>
      <c r="J138" s="108"/>
      <c r="K138" s="108"/>
    </row>
    <row r="139" spans="1:11" x14ac:dyDescent="0.2">
      <c r="H139" s="108"/>
      <c r="I139" s="108"/>
      <c r="J139" s="108"/>
      <c r="K139" s="108"/>
    </row>
    <row r="140" spans="1:11" x14ac:dyDescent="0.2">
      <c r="A140" t="s">
        <v>142</v>
      </c>
      <c r="B140" t="s">
        <v>143</v>
      </c>
      <c r="D140" t="s">
        <v>144</v>
      </c>
      <c r="E140" s="154">
        <f>B137*E137</f>
        <v>0</v>
      </c>
      <c r="H140" s="108" t="s">
        <v>145</v>
      </c>
      <c r="I140" s="130">
        <f>E140*B130</f>
        <v>0</v>
      </c>
      <c r="J140" s="108"/>
      <c r="K140" s="108"/>
    </row>
    <row r="141" spans="1:11" x14ac:dyDescent="0.2">
      <c r="A141" s="109" t="s">
        <v>146</v>
      </c>
      <c r="H141" s="108"/>
      <c r="I141" s="108"/>
      <c r="J141" s="108"/>
      <c r="K141" s="108"/>
    </row>
    <row r="142" spans="1:11" x14ac:dyDescent="0.2">
      <c r="H142" s="108"/>
      <c r="I142" s="108"/>
      <c r="J142" s="108"/>
      <c r="K142" s="108"/>
    </row>
    <row r="143" spans="1:11" ht="15.75" x14ac:dyDescent="0.25">
      <c r="A143" s="106" t="s">
        <v>986</v>
      </c>
      <c r="B143" s="107"/>
      <c r="C143" s="107"/>
      <c r="D143" s="107"/>
      <c r="E143" s="107"/>
      <c r="F143" s="107"/>
      <c r="G143" s="107"/>
      <c r="H143" s="107"/>
      <c r="I143" s="107"/>
      <c r="J143" s="108"/>
      <c r="K143" s="108"/>
    </row>
    <row r="144" spans="1:11" x14ac:dyDescent="0.2">
      <c r="H144" s="108"/>
      <c r="I144" s="108"/>
      <c r="J144" s="108"/>
      <c r="K144" s="108"/>
    </row>
    <row r="145" spans="1:11" x14ac:dyDescent="0.2">
      <c r="A145" t="s">
        <v>137</v>
      </c>
      <c r="B145" s="127">
        <v>2</v>
      </c>
      <c r="D145" t="s">
        <v>151</v>
      </c>
      <c r="E145" s="127">
        <v>1318.86</v>
      </c>
      <c r="F145" s="128" t="s">
        <v>156</v>
      </c>
      <c r="H145" s="108"/>
      <c r="I145" s="108"/>
      <c r="J145" s="108"/>
      <c r="K145" s="108"/>
    </row>
    <row r="146" spans="1:11" x14ac:dyDescent="0.2">
      <c r="H146" s="108"/>
      <c r="I146" s="108"/>
      <c r="J146" s="108"/>
      <c r="K146" s="108"/>
    </row>
    <row r="147" spans="1:11" x14ac:dyDescent="0.2">
      <c r="H147" s="108"/>
      <c r="I147" s="108"/>
      <c r="J147" s="108"/>
      <c r="K147" s="108"/>
    </row>
    <row r="148" spans="1:11" x14ac:dyDescent="0.2">
      <c r="H148" s="108"/>
      <c r="I148" s="108"/>
      <c r="J148" s="108"/>
      <c r="K148" s="108"/>
    </row>
    <row r="149" spans="1:11" x14ac:dyDescent="0.2">
      <c r="H149" s="108"/>
      <c r="I149" s="108"/>
      <c r="J149" s="108"/>
      <c r="K149" s="108"/>
    </row>
    <row r="150" spans="1:11" x14ac:dyDescent="0.2">
      <c r="A150" s="109"/>
      <c r="B150" s="109"/>
      <c r="H150" s="108"/>
      <c r="I150" s="108"/>
      <c r="J150" s="108"/>
      <c r="K150" s="108"/>
    </row>
    <row r="151" spans="1:11" x14ac:dyDescent="0.2">
      <c r="H151" s="108"/>
      <c r="I151" s="108"/>
    </row>
    <row r="152" spans="1:11" x14ac:dyDescent="0.2">
      <c r="A152" t="s">
        <v>976</v>
      </c>
      <c r="B152" s="152"/>
      <c r="D152" t="s">
        <v>139</v>
      </c>
      <c r="E152" s="153"/>
      <c r="F152" s="128" t="s">
        <v>138</v>
      </c>
      <c r="H152" s="108" t="s">
        <v>141</v>
      </c>
      <c r="I152" s="127">
        <f>B145*E145</f>
        <v>2637.72</v>
      </c>
    </row>
    <row r="153" spans="1:11" x14ac:dyDescent="0.2">
      <c r="D153" s="109" t="s">
        <v>140</v>
      </c>
      <c r="H153" s="108"/>
      <c r="I153" s="108"/>
    </row>
    <row r="154" spans="1:11" x14ac:dyDescent="0.2">
      <c r="H154" s="108"/>
      <c r="I154" s="108"/>
    </row>
    <row r="155" spans="1:11" x14ac:dyDescent="0.2">
      <c r="A155" t="s">
        <v>142</v>
      </c>
      <c r="B155" t="s">
        <v>143</v>
      </c>
      <c r="D155" t="s">
        <v>144</v>
      </c>
      <c r="E155" s="154">
        <f>B152*E152</f>
        <v>0</v>
      </c>
      <c r="H155" s="108" t="s">
        <v>145</v>
      </c>
      <c r="I155" s="130">
        <f>E155*B145</f>
        <v>0</v>
      </c>
    </row>
    <row r="156" spans="1:11" x14ac:dyDescent="0.2">
      <c r="A156" s="109" t="s">
        <v>146</v>
      </c>
      <c r="H156" s="108"/>
      <c r="I156" s="108"/>
    </row>
  </sheetData>
  <sheetProtection algorithmName="SHA-512" hashValue="UVGAMBxS3kVlmdoq57I4bPhNt/l11TUlDcNaIvtjg0okOId9gHQK9NMqpfG2f78Ge7+DakjZMngD8fP6kjv8Mg==" saltValue="a/BlCFAwXhsHJgoMLwgVcQ==" spinCount="100000" sheet="1" objects="1" scenarios="1"/>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80"/>
  <sheetViews>
    <sheetView showWhiteSpace="0" zoomScaleNormal="100" zoomScalePageLayoutView="38" workbookViewId="0">
      <selection activeCell="I582" sqref="I582"/>
    </sheetView>
  </sheetViews>
  <sheetFormatPr baseColWidth="10" defaultColWidth="11.42578125" defaultRowHeight="12.75" x14ac:dyDescent="0.2"/>
  <cols>
    <col min="1" max="1" width="7.5703125" style="56" customWidth="1"/>
    <col min="2" max="2" width="16.42578125" style="34" customWidth="1"/>
    <col min="3" max="3" width="11.85546875" style="36" customWidth="1"/>
    <col min="4" max="4" width="7.42578125" style="37" customWidth="1"/>
    <col min="5" max="5" width="25.28515625" style="34" customWidth="1"/>
    <col min="6" max="6" width="10" style="34" customWidth="1"/>
    <col min="7" max="7" width="8" style="164" customWidth="1"/>
    <col min="8" max="8" width="4" style="38" customWidth="1"/>
    <col min="9" max="9" width="19.5703125" style="38" customWidth="1"/>
    <col min="10" max="10" width="4.85546875" style="34" customWidth="1"/>
    <col min="11" max="11" width="9.140625" style="35" customWidth="1"/>
    <col min="12" max="12" width="7.28515625" style="35" customWidth="1"/>
    <col min="13" max="13" width="7.5703125" style="35" customWidth="1"/>
    <col min="14" max="14" width="7" style="34" bestFit="1" customWidth="1"/>
    <col min="15" max="15" width="7.28515625" style="34" customWidth="1"/>
    <col min="16" max="16" width="9.7109375" style="34" customWidth="1"/>
    <col min="17" max="17" width="4.42578125" style="34" customWidth="1"/>
    <col min="18" max="18" width="4.42578125" style="54" customWidth="1"/>
    <col min="19" max="19" width="7.28515625" style="34" customWidth="1"/>
    <col min="20" max="20" width="9" style="34" customWidth="1"/>
    <col min="21" max="21" width="12.28515625" style="34" customWidth="1"/>
    <col min="22" max="22" width="9.5703125" style="34" customWidth="1"/>
    <col min="23" max="23" width="7.5703125" style="34" customWidth="1"/>
    <col min="24" max="24" width="35.85546875" style="48" bestFit="1" customWidth="1"/>
    <col min="25" max="16384" width="11.42578125" style="34"/>
  </cols>
  <sheetData>
    <row r="1" spans="1:24" ht="38.25" customHeight="1" thickBot="1" x14ac:dyDescent="0.25">
      <c r="A1" s="214" t="s">
        <v>169</v>
      </c>
      <c r="B1" s="214"/>
      <c r="C1" s="214"/>
      <c r="D1" s="214"/>
      <c r="E1" s="214"/>
      <c r="F1" s="214"/>
      <c r="G1" s="215" t="s">
        <v>84</v>
      </c>
      <c r="H1" s="215"/>
      <c r="I1" s="215"/>
      <c r="J1" s="216"/>
      <c r="O1" s="46"/>
      <c r="P1" s="46"/>
      <c r="Q1" s="46"/>
      <c r="R1" s="51"/>
      <c r="S1" s="46"/>
      <c r="T1" s="46"/>
      <c r="U1" s="46"/>
      <c r="V1" s="46"/>
      <c r="W1" s="46"/>
      <c r="X1" s="47"/>
    </row>
    <row r="2" spans="1:24" ht="39" customHeight="1" thickTop="1" thickBot="1" x14ac:dyDescent="0.25">
      <c r="A2" s="193" t="s">
        <v>1</v>
      </c>
      <c r="B2" s="195" t="s">
        <v>2</v>
      </c>
      <c r="C2" s="201" t="s">
        <v>3</v>
      </c>
      <c r="D2" s="199"/>
      <c r="E2" s="197" t="s">
        <v>4</v>
      </c>
      <c r="F2" s="195" t="s">
        <v>5</v>
      </c>
      <c r="G2" s="207" t="s">
        <v>16</v>
      </c>
      <c r="H2" s="191" t="s">
        <v>48</v>
      </c>
      <c r="I2" s="212" t="s">
        <v>100</v>
      </c>
      <c r="J2" s="209" t="s">
        <v>17</v>
      </c>
      <c r="K2" s="211" t="s">
        <v>6</v>
      </c>
      <c r="L2" s="211"/>
      <c r="M2" s="211"/>
      <c r="N2" s="196" t="s">
        <v>50</v>
      </c>
      <c r="O2" s="196" t="s">
        <v>51</v>
      </c>
      <c r="P2" s="196" t="s">
        <v>52</v>
      </c>
      <c r="Q2" s="219" t="s">
        <v>67</v>
      </c>
      <c r="R2" s="220"/>
      <c r="S2" s="217" t="s">
        <v>53</v>
      </c>
      <c r="T2" s="204" t="s">
        <v>7</v>
      </c>
      <c r="U2" s="189" t="s">
        <v>8</v>
      </c>
      <c r="V2" s="189" t="s">
        <v>130</v>
      </c>
      <c r="W2" s="196" t="s">
        <v>128</v>
      </c>
      <c r="X2" s="187" t="s">
        <v>9</v>
      </c>
    </row>
    <row r="3" spans="1:24" ht="42" customHeight="1" x14ac:dyDescent="0.2">
      <c r="A3" s="194"/>
      <c r="B3" s="196"/>
      <c r="C3" s="202"/>
      <c r="D3" s="200"/>
      <c r="E3" s="198"/>
      <c r="F3" s="196"/>
      <c r="G3" s="208"/>
      <c r="H3" s="192"/>
      <c r="I3" s="213"/>
      <c r="J3" s="210"/>
      <c r="K3" s="39" t="s">
        <v>10</v>
      </c>
      <c r="L3" s="39" t="s">
        <v>11</v>
      </c>
      <c r="M3" s="39" t="s">
        <v>12</v>
      </c>
      <c r="N3" s="206"/>
      <c r="O3" s="206"/>
      <c r="P3" s="203"/>
      <c r="Q3" s="40" t="s">
        <v>68</v>
      </c>
      <c r="R3" s="52" t="s">
        <v>12</v>
      </c>
      <c r="S3" s="218"/>
      <c r="T3" s="205"/>
      <c r="U3" s="190"/>
      <c r="V3" s="190"/>
      <c r="W3" s="203"/>
      <c r="X3" s="188"/>
    </row>
    <row r="4" spans="1:24" s="45" customFormat="1" ht="15" x14ac:dyDescent="0.2">
      <c r="A4" s="92" t="s">
        <v>170</v>
      </c>
      <c r="B4" s="92" t="s">
        <v>179</v>
      </c>
      <c r="C4" s="92" t="s">
        <v>382</v>
      </c>
      <c r="D4" s="92" t="s">
        <v>59</v>
      </c>
      <c r="E4" s="92" t="s">
        <v>110</v>
      </c>
      <c r="F4" s="92" t="s">
        <v>956</v>
      </c>
      <c r="G4" s="168">
        <v>20.02</v>
      </c>
      <c r="H4" s="92"/>
      <c r="I4" s="138">
        <f t="shared" ref="I4:I67" si="0">IF(H4="x",0,IF(ISBLANK(H4),G4,""))</f>
        <v>20.02</v>
      </c>
      <c r="J4" s="92" t="s">
        <v>10</v>
      </c>
      <c r="K4" s="96">
        <f>VLOOKUP(D4,Steuerseite!A$3:G$38,5,FALSE)</f>
        <v>0</v>
      </c>
      <c r="L4" s="43">
        <f>VLOOKUP(D4,Steuerseite!A$3:G$38,6,FALSE)</f>
        <v>0</v>
      </c>
      <c r="M4" s="43">
        <f>VLOOKUP(D4,Steuerseite!A$3:G$38,7,FALSE)</f>
        <v>0</v>
      </c>
      <c r="N4" s="43">
        <f>VLOOKUP(D4,Steuerseite!A$3:$D$38,2,FALSE)</f>
        <v>0</v>
      </c>
      <c r="O4" s="43">
        <f>VLOOKUP(D4,Steuerseite!A$3:D$38,3,FALSE)</f>
        <v>0</v>
      </c>
      <c r="P4" s="43">
        <f>VLOOKUP(D4,Steuerseite!A$3:D$38,4,FALSE)</f>
        <v>0</v>
      </c>
      <c r="Q4" s="41"/>
      <c r="R4" s="53"/>
      <c r="S4" s="42">
        <f t="shared" ref="S4:S67" si="1">IF(J4="QOR",I4*K4,(I4/O4*Q4)+(I4/P4*R4))</f>
        <v>0</v>
      </c>
      <c r="T4" s="137">
        <f>IF(AND(J4="VOR",Leistungen!A$52="SVS VOR"),Leistungen!B$52, IF(AND(J4="QOR",Leistungen!A$31="SVS QOR"),Leistungen!B$31,""))</f>
        <v>0</v>
      </c>
      <c r="U4" s="44">
        <f t="shared" ref="U4:U67" si="2">S4*T4</f>
        <v>0</v>
      </c>
      <c r="V4" s="100">
        <f t="shared" ref="V4:V67" si="3">U4/12</f>
        <v>0</v>
      </c>
      <c r="W4" s="100">
        <f t="shared" ref="W4:W35" si="4">U4/250</f>
        <v>0</v>
      </c>
      <c r="X4" s="99"/>
    </row>
    <row r="5" spans="1:24" s="45" customFormat="1" ht="15" x14ac:dyDescent="0.2">
      <c r="A5" s="91" t="s">
        <v>170</v>
      </c>
      <c r="B5" s="91" t="s">
        <v>180</v>
      </c>
      <c r="C5" s="91" t="s">
        <v>383</v>
      </c>
      <c r="D5" s="91" t="s">
        <v>59</v>
      </c>
      <c r="E5" s="91" t="s">
        <v>110</v>
      </c>
      <c r="F5" s="91" t="s">
        <v>956</v>
      </c>
      <c r="G5" s="167">
        <v>20.38</v>
      </c>
      <c r="H5" s="91"/>
      <c r="I5" s="136">
        <f t="shared" si="0"/>
        <v>20.38</v>
      </c>
      <c r="J5" s="91" t="s">
        <v>10</v>
      </c>
      <c r="K5" s="96">
        <f>VLOOKUP(D5,Steuerseite!A$3:G$38,5,FALSE)</f>
        <v>0</v>
      </c>
      <c r="L5" s="96">
        <f>VLOOKUP(D5,Steuerseite!A$3:G$38,6,FALSE)</f>
        <v>0</v>
      </c>
      <c r="M5" s="96">
        <f>VLOOKUP(D5,Steuerseite!A$3:G$38,7,FALSE)</f>
        <v>0</v>
      </c>
      <c r="N5" s="96">
        <f>VLOOKUP(D5,Steuerseite!A$3:$D$38,2,FALSE)</f>
        <v>0</v>
      </c>
      <c r="O5" s="96">
        <f>VLOOKUP(D5,Steuerseite!A$3:D$38,3,FALSE)</f>
        <v>0</v>
      </c>
      <c r="P5" s="96">
        <f>VLOOKUP(D5,Steuerseite!A$3:D$38,4,FALSE)</f>
        <v>0</v>
      </c>
      <c r="Q5" s="94"/>
      <c r="R5" s="98"/>
      <c r="S5" s="95">
        <f t="shared" si="1"/>
        <v>0</v>
      </c>
      <c r="T5" s="137">
        <f>IF(AND(J5="VOR",Leistungen!A$52="SVS VOR"),Leistungen!B$52, IF(AND(J5="QOR",Leistungen!A$31="SVS QOR"),Leistungen!B$31,""))</f>
        <v>0</v>
      </c>
      <c r="U5" s="97">
        <f t="shared" si="2"/>
        <v>0</v>
      </c>
      <c r="V5" s="100">
        <f t="shared" si="3"/>
        <v>0</v>
      </c>
      <c r="W5" s="100">
        <f t="shared" si="4"/>
        <v>0</v>
      </c>
      <c r="X5" s="99"/>
    </row>
    <row r="6" spans="1:24" s="45" customFormat="1" ht="15" x14ac:dyDescent="0.2">
      <c r="A6" s="92" t="s">
        <v>170</v>
      </c>
      <c r="B6" s="92" t="s">
        <v>129</v>
      </c>
      <c r="C6" s="92" t="s">
        <v>384</v>
      </c>
      <c r="D6" s="92" t="s">
        <v>23</v>
      </c>
      <c r="E6" s="92" t="s">
        <v>127</v>
      </c>
      <c r="F6" s="92" t="s">
        <v>117</v>
      </c>
      <c r="G6" s="168">
        <v>11.96</v>
      </c>
      <c r="H6" s="92"/>
      <c r="I6" s="138">
        <f t="shared" si="0"/>
        <v>11.96</v>
      </c>
      <c r="J6" s="92" t="s">
        <v>10</v>
      </c>
      <c r="K6" s="96">
        <f>VLOOKUP(D6,Steuerseite!A$3:G$38,5,FALSE)</f>
        <v>0</v>
      </c>
      <c r="L6" s="96">
        <f>VLOOKUP(D6,Steuerseite!A$3:G$38,6,FALSE)</f>
        <v>0</v>
      </c>
      <c r="M6" s="96">
        <f>VLOOKUP(D6,Steuerseite!A$3:G$38,7,FALSE)</f>
        <v>0</v>
      </c>
      <c r="N6" s="96">
        <f>VLOOKUP(D6,Steuerseite!A$3:$D$38,2,FALSE)</f>
        <v>0</v>
      </c>
      <c r="O6" s="96">
        <f>VLOOKUP(D6,Steuerseite!A$3:D$38,3,FALSE)</f>
        <v>0</v>
      </c>
      <c r="P6" s="96">
        <f>VLOOKUP(D6,Steuerseite!A$3:D$38,4,FALSE)</f>
        <v>0</v>
      </c>
      <c r="Q6" s="94"/>
      <c r="R6" s="98"/>
      <c r="S6" s="95">
        <f t="shared" si="1"/>
        <v>0</v>
      </c>
      <c r="T6" s="137">
        <f>IF(AND(J6="VOR",Leistungen!A$52="SVS VOR"),Leistungen!B$52, IF(AND(J6="QOR",Leistungen!A$31="SVS QOR"),Leistungen!B$31,""))</f>
        <v>0</v>
      </c>
      <c r="U6" s="97">
        <f t="shared" si="2"/>
        <v>0</v>
      </c>
      <c r="V6" s="100">
        <f t="shared" si="3"/>
        <v>0</v>
      </c>
      <c r="W6" s="100">
        <f t="shared" si="4"/>
        <v>0</v>
      </c>
      <c r="X6" s="99"/>
    </row>
    <row r="7" spans="1:24" s="45" customFormat="1" ht="15" x14ac:dyDescent="0.2">
      <c r="A7" s="91" t="s">
        <v>170</v>
      </c>
      <c r="B7" s="91" t="s">
        <v>180</v>
      </c>
      <c r="C7" s="91" t="s">
        <v>385</v>
      </c>
      <c r="D7" s="91" t="s">
        <v>59</v>
      </c>
      <c r="E7" s="91" t="s">
        <v>110</v>
      </c>
      <c r="F7" s="91" t="s">
        <v>956</v>
      </c>
      <c r="G7" s="167">
        <v>20.38</v>
      </c>
      <c r="H7" s="91"/>
      <c r="I7" s="136">
        <f t="shared" si="0"/>
        <v>20.38</v>
      </c>
      <c r="J7" s="91" t="s">
        <v>10</v>
      </c>
      <c r="K7" s="96">
        <f>VLOOKUP(D7,Steuerseite!A$3:G$38,5,FALSE)</f>
        <v>0</v>
      </c>
      <c r="L7" s="96">
        <f>VLOOKUP(D7,Steuerseite!A$3:G$38,6,FALSE)</f>
        <v>0</v>
      </c>
      <c r="M7" s="96">
        <f>VLOOKUP(D7,Steuerseite!A$3:G$38,7,FALSE)</f>
        <v>0</v>
      </c>
      <c r="N7" s="96">
        <f>VLOOKUP(D7,Steuerseite!A$3:$D$38,2,FALSE)</f>
        <v>0</v>
      </c>
      <c r="O7" s="96">
        <f>VLOOKUP(D7,Steuerseite!A$3:D$38,3,FALSE)</f>
        <v>0</v>
      </c>
      <c r="P7" s="96">
        <f>VLOOKUP(D7,Steuerseite!A$3:D$38,4,FALSE)</f>
        <v>0</v>
      </c>
      <c r="Q7" s="94"/>
      <c r="R7" s="98"/>
      <c r="S7" s="95">
        <f t="shared" si="1"/>
        <v>0</v>
      </c>
      <c r="T7" s="137">
        <f>IF(AND(J7="VOR",Leistungen!A$52="SVS VOR"),Leistungen!B$52, IF(AND(J7="QOR",Leistungen!A$31="SVS QOR"),Leistungen!B$31,""))</f>
        <v>0</v>
      </c>
      <c r="U7" s="97">
        <f t="shared" si="2"/>
        <v>0</v>
      </c>
      <c r="V7" s="100">
        <f t="shared" si="3"/>
        <v>0</v>
      </c>
      <c r="W7" s="100">
        <f t="shared" si="4"/>
        <v>0</v>
      </c>
      <c r="X7" s="99"/>
    </row>
    <row r="8" spans="1:24" s="45" customFormat="1" ht="15" x14ac:dyDescent="0.2">
      <c r="A8" s="92" t="s">
        <v>170</v>
      </c>
      <c r="B8" s="92" t="s">
        <v>181</v>
      </c>
      <c r="C8" s="92" t="s">
        <v>386</v>
      </c>
      <c r="D8" s="92" t="s">
        <v>21</v>
      </c>
      <c r="E8" s="92" t="s">
        <v>18</v>
      </c>
      <c r="F8" s="92" t="s">
        <v>117</v>
      </c>
      <c r="G8" s="168">
        <v>8.1999999999999993</v>
      </c>
      <c r="H8" s="92"/>
      <c r="I8" s="138">
        <f t="shared" si="0"/>
        <v>8.1999999999999993</v>
      </c>
      <c r="J8" s="92" t="s">
        <v>10</v>
      </c>
      <c r="K8" s="96">
        <f>VLOOKUP(D8,Steuerseite!A$3:G$38,5,FALSE)</f>
        <v>0</v>
      </c>
      <c r="L8" s="96">
        <f>VLOOKUP(D8,Steuerseite!A$3:G$38,6,FALSE)</f>
        <v>0</v>
      </c>
      <c r="M8" s="96">
        <f>VLOOKUP(D8,Steuerseite!A$3:G$38,7,FALSE)</f>
        <v>1E-3</v>
      </c>
      <c r="N8" s="96">
        <f>VLOOKUP(D8,Steuerseite!A$3:$D$38,2,FALSE)</f>
        <v>0</v>
      </c>
      <c r="O8" s="96">
        <f>VLOOKUP(D8,Steuerseite!A$3:D$38,3,FALSE)</f>
        <v>0</v>
      </c>
      <c r="P8" s="96">
        <f>VLOOKUP(D8,Steuerseite!A$3:D$38,4,FALSE)</f>
        <v>0</v>
      </c>
      <c r="Q8" s="94"/>
      <c r="R8" s="98"/>
      <c r="S8" s="95">
        <f t="shared" si="1"/>
        <v>0</v>
      </c>
      <c r="T8" s="137">
        <f>IF(AND(J8="VOR",Leistungen!A52="SVS VOR"),Leistungen!B52, IF(AND(J8="QOR",Leistungen!A31="SVS QOR"),Leistungen!B31,""))</f>
        <v>0</v>
      </c>
      <c r="U8" s="97">
        <f t="shared" si="2"/>
        <v>0</v>
      </c>
      <c r="V8" s="100">
        <f t="shared" si="3"/>
        <v>0</v>
      </c>
      <c r="W8" s="100">
        <f t="shared" si="4"/>
        <v>0</v>
      </c>
      <c r="X8" s="99"/>
    </row>
    <row r="9" spans="1:24" s="45" customFormat="1" ht="15" x14ac:dyDescent="0.2">
      <c r="A9" s="91" t="s">
        <v>170</v>
      </c>
      <c r="B9" s="91" t="s">
        <v>182</v>
      </c>
      <c r="C9" s="91" t="s">
        <v>387</v>
      </c>
      <c r="D9" s="91" t="s">
        <v>59</v>
      </c>
      <c r="E9" s="91" t="s">
        <v>110</v>
      </c>
      <c r="F9" s="91" t="s">
        <v>956</v>
      </c>
      <c r="G9" s="167">
        <v>20.38</v>
      </c>
      <c r="H9" s="91"/>
      <c r="I9" s="136">
        <f t="shared" si="0"/>
        <v>20.38</v>
      </c>
      <c r="J9" s="91" t="s">
        <v>10</v>
      </c>
      <c r="K9" s="96">
        <f>VLOOKUP(D9,Steuerseite!A$3:G$38,5,FALSE)</f>
        <v>0</v>
      </c>
      <c r="L9" s="96">
        <f>VLOOKUP(D9,Steuerseite!A$3:G$38,6,FALSE)</f>
        <v>0</v>
      </c>
      <c r="M9" s="96">
        <f>VLOOKUP(D9,Steuerseite!A$3:G$38,7,FALSE)</f>
        <v>0</v>
      </c>
      <c r="N9" s="96">
        <f>VLOOKUP(D9,Steuerseite!A$3:$D$38,2,FALSE)</f>
        <v>0</v>
      </c>
      <c r="O9" s="96">
        <f>VLOOKUP(D9,Steuerseite!A$3:D$38,3,FALSE)</f>
        <v>0</v>
      </c>
      <c r="P9" s="96">
        <f>VLOOKUP(D9,Steuerseite!A$3:D$38,4,FALSE)</f>
        <v>0</v>
      </c>
      <c r="Q9" s="94"/>
      <c r="R9" s="98"/>
      <c r="S9" s="95">
        <f t="shared" si="1"/>
        <v>0</v>
      </c>
      <c r="T9" s="137">
        <f>IF(AND(J9="VOR",Leistungen!A$52="SVS VOR"),Leistungen!B$52, IF(AND(J9="QOR",Leistungen!A$31="SVS QOR"),Leistungen!B$31,""))</f>
        <v>0</v>
      </c>
      <c r="U9" s="97">
        <f t="shared" si="2"/>
        <v>0</v>
      </c>
      <c r="V9" s="100">
        <f t="shared" si="3"/>
        <v>0</v>
      </c>
      <c r="W9" s="100">
        <f t="shared" si="4"/>
        <v>0</v>
      </c>
      <c r="X9" s="99"/>
    </row>
    <row r="10" spans="1:24" s="45" customFormat="1" ht="15" x14ac:dyDescent="0.2">
      <c r="A10" s="92" t="s">
        <v>170</v>
      </c>
      <c r="B10" s="92" t="s">
        <v>183</v>
      </c>
      <c r="C10" s="92" t="s">
        <v>388</v>
      </c>
      <c r="D10" s="92" t="s">
        <v>21</v>
      </c>
      <c r="E10" s="92" t="s">
        <v>18</v>
      </c>
      <c r="F10" s="92" t="s">
        <v>117</v>
      </c>
      <c r="G10" s="168">
        <v>8.3800000000000008</v>
      </c>
      <c r="H10" s="92"/>
      <c r="I10" s="138">
        <f t="shared" si="0"/>
        <v>8.3800000000000008</v>
      </c>
      <c r="J10" s="92" t="s">
        <v>10</v>
      </c>
      <c r="K10" s="96">
        <f>VLOOKUP(D10,Steuerseite!A$3:G$38,5,FALSE)</f>
        <v>0</v>
      </c>
      <c r="L10" s="96">
        <f>VLOOKUP(D10,Steuerseite!A$3:G$38,6,FALSE)</f>
        <v>0</v>
      </c>
      <c r="M10" s="96">
        <f>VLOOKUP(D10,Steuerseite!A$3:G$38,7,FALSE)</f>
        <v>1E-3</v>
      </c>
      <c r="N10" s="96">
        <f>VLOOKUP(D10,Steuerseite!A$3:$D$38,2,FALSE)</f>
        <v>0</v>
      </c>
      <c r="O10" s="96">
        <f>VLOOKUP(D10,Steuerseite!A$3:D$38,3,FALSE)</f>
        <v>0</v>
      </c>
      <c r="P10" s="96">
        <f>VLOOKUP(D10,Steuerseite!A$3:D$38,4,FALSE)</f>
        <v>0</v>
      </c>
      <c r="Q10" s="94"/>
      <c r="R10" s="98"/>
      <c r="S10" s="95">
        <f t="shared" si="1"/>
        <v>0</v>
      </c>
      <c r="T10" s="137">
        <f>IF(AND(J10="VOR",Leistungen!A$52="SVS VOR"),Leistungen!B$52, IF(AND(J10="QOR",Leistungen!A$31="SVS QOR"),Leistungen!B$31,""))</f>
        <v>0</v>
      </c>
      <c r="U10" s="97">
        <f t="shared" si="2"/>
        <v>0</v>
      </c>
      <c r="V10" s="100">
        <f t="shared" si="3"/>
        <v>0</v>
      </c>
      <c r="W10" s="100">
        <f t="shared" si="4"/>
        <v>0</v>
      </c>
      <c r="X10" s="99"/>
    </row>
    <row r="11" spans="1:24" s="45" customFormat="1" ht="15" x14ac:dyDescent="0.2">
      <c r="A11" s="91" t="s">
        <v>170</v>
      </c>
      <c r="B11" s="91" t="s">
        <v>182</v>
      </c>
      <c r="C11" s="91" t="s">
        <v>389</v>
      </c>
      <c r="D11" s="91" t="s">
        <v>59</v>
      </c>
      <c r="E11" s="91" t="s">
        <v>110</v>
      </c>
      <c r="F11" s="91" t="s">
        <v>956</v>
      </c>
      <c r="G11" s="167">
        <v>20.36</v>
      </c>
      <c r="H11" s="91"/>
      <c r="I11" s="136">
        <f t="shared" si="0"/>
        <v>20.36</v>
      </c>
      <c r="J11" s="91" t="s">
        <v>10</v>
      </c>
      <c r="K11" s="96">
        <f>VLOOKUP(D11,Steuerseite!A$3:G$38,5,FALSE)</f>
        <v>0</v>
      </c>
      <c r="L11" s="96">
        <f>VLOOKUP(D11,Steuerseite!A$3:G$38,6,FALSE)</f>
        <v>0</v>
      </c>
      <c r="M11" s="96">
        <f>VLOOKUP(D11,Steuerseite!A$3:G$38,7,FALSE)</f>
        <v>0</v>
      </c>
      <c r="N11" s="96">
        <f>VLOOKUP(D11,Steuerseite!A$3:$D$38,2,FALSE)</f>
        <v>0</v>
      </c>
      <c r="O11" s="96">
        <f>VLOOKUP(D11,Steuerseite!A$3:D$38,3,FALSE)</f>
        <v>0</v>
      </c>
      <c r="P11" s="96">
        <f>VLOOKUP(D11,Steuerseite!A$3:D$38,4,FALSE)</f>
        <v>0</v>
      </c>
      <c r="Q11" s="94"/>
      <c r="R11" s="98"/>
      <c r="S11" s="95">
        <f t="shared" si="1"/>
        <v>0</v>
      </c>
      <c r="T11" s="137">
        <f>IF(AND(J11="VOR",Leistungen!A$52="SVS VOR"),Leistungen!B$52, IF(AND(J11="QOR",Leistungen!A$31="SVS QOR"),Leistungen!B$31,""))</f>
        <v>0</v>
      </c>
      <c r="U11" s="97">
        <f t="shared" si="2"/>
        <v>0</v>
      </c>
      <c r="V11" s="100">
        <f t="shared" si="3"/>
        <v>0</v>
      </c>
      <c r="W11" s="100">
        <f t="shared" si="4"/>
        <v>0</v>
      </c>
      <c r="X11" s="99"/>
    </row>
    <row r="12" spans="1:24" s="45" customFormat="1" ht="15" x14ac:dyDescent="0.2">
      <c r="A12" s="92" t="s">
        <v>170</v>
      </c>
      <c r="B12" s="92" t="s">
        <v>183</v>
      </c>
      <c r="C12" s="92" t="s">
        <v>390</v>
      </c>
      <c r="D12" s="92" t="s">
        <v>21</v>
      </c>
      <c r="E12" s="92" t="s">
        <v>18</v>
      </c>
      <c r="F12" s="92" t="s">
        <v>117</v>
      </c>
      <c r="G12" s="168">
        <v>8.34</v>
      </c>
      <c r="H12" s="92"/>
      <c r="I12" s="138">
        <f t="shared" si="0"/>
        <v>8.34</v>
      </c>
      <c r="J12" s="92" t="s">
        <v>10</v>
      </c>
      <c r="K12" s="96">
        <f>VLOOKUP(D12,Steuerseite!A$3:G$38,5,FALSE)</f>
        <v>0</v>
      </c>
      <c r="L12" s="96">
        <f>VLOOKUP(D12,Steuerseite!A$3:G$38,6,FALSE)</f>
        <v>0</v>
      </c>
      <c r="M12" s="96">
        <f>VLOOKUP(D12,Steuerseite!A$3:G$38,7,FALSE)</f>
        <v>1E-3</v>
      </c>
      <c r="N12" s="96">
        <f>VLOOKUP(D12,Steuerseite!A$3:$D$38,2,FALSE)</f>
        <v>0</v>
      </c>
      <c r="O12" s="96">
        <f>VLOOKUP(D12,Steuerseite!A$3:D$38,3,FALSE)</f>
        <v>0</v>
      </c>
      <c r="P12" s="96">
        <f>VLOOKUP(D12,Steuerseite!A$3:D$38,4,FALSE)</f>
        <v>0</v>
      </c>
      <c r="Q12" s="94"/>
      <c r="R12" s="98"/>
      <c r="S12" s="95">
        <f t="shared" si="1"/>
        <v>0</v>
      </c>
      <c r="T12" s="137">
        <f>IF(AND(J12="VOR",Leistungen!A$52="SVS VOR"),Leistungen!B$52, IF(AND(J12="QOR",Leistungen!A$31="SVS QOR"),Leistungen!B$31,""))</f>
        <v>0</v>
      </c>
      <c r="U12" s="97">
        <f t="shared" si="2"/>
        <v>0</v>
      </c>
      <c r="V12" s="100">
        <f t="shared" si="3"/>
        <v>0</v>
      </c>
      <c r="W12" s="100">
        <f t="shared" si="4"/>
        <v>0</v>
      </c>
      <c r="X12" s="99"/>
    </row>
    <row r="13" spans="1:24" s="45" customFormat="1" ht="15" x14ac:dyDescent="0.2">
      <c r="A13" s="91" t="s">
        <v>170</v>
      </c>
      <c r="B13" s="91" t="s">
        <v>184</v>
      </c>
      <c r="C13" s="91" t="s">
        <v>391</v>
      </c>
      <c r="D13" s="91" t="s">
        <v>59</v>
      </c>
      <c r="E13" s="91" t="s">
        <v>110</v>
      </c>
      <c r="F13" s="91" t="s">
        <v>956</v>
      </c>
      <c r="G13" s="167">
        <v>13.4</v>
      </c>
      <c r="H13" s="91"/>
      <c r="I13" s="136">
        <f t="shared" si="0"/>
        <v>13.4</v>
      </c>
      <c r="J13" s="91" t="s">
        <v>10</v>
      </c>
      <c r="K13" s="96">
        <f>VLOOKUP(D13,Steuerseite!A$3:G$38,5,FALSE)</f>
        <v>0</v>
      </c>
      <c r="L13" s="96">
        <f>VLOOKUP(D13,Steuerseite!A$3:G$38,6,FALSE)</f>
        <v>0</v>
      </c>
      <c r="M13" s="96">
        <f>VLOOKUP(D13,Steuerseite!A$3:G$38,7,FALSE)</f>
        <v>0</v>
      </c>
      <c r="N13" s="96">
        <f>VLOOKUP(D13,Steuerseite!A$3:$D$38,2,FALSE)</f>
        <v>0</v>
      </c>
      <c r="O13" s="96">
        <f>VLOOKUP(D13,Steuerseite!A$3:D$38,3,FALSE)</f>
        <v>0</v>
      </c>
      <c r="P13" s="96">
        <f>VLOOKUP(D13,Steuerseite!A$3:D$38,4,FALSE)</f>
        <v>0</v>
      </c>
      <c r="Q13" s="94"/>
      <c r="R13" s="98"/>
      <c r="S13" s="95">
        <f t="shared" si="1"/>
        <v>0</v>
      </c>
      <c r="T13" s="137">
        <f>IF(AND(J13="VOR",Leistungen!A$52="SVS VOR"),Leistungen!B$52, IF(AND(J13="QOR",Leistungen!A$31="SVS QOR"),Leistungen!B$31,""))</f>
        <v>0</v>
      </c>
      <c r="U13" s="97">
        <f t="shared" si="2"/>
        <v>0</v>
      </c>
      <c r="V13" s="100">
        <f t="shared" si="3"/>
        <v>0</v>
      </c>
      <c r="W13" s="100">
        <f t="shared" si="4"/>
        <v>0</v>
      </c>
      <c r="X13" s="99"/>
    </row>
    <row r="14" spans="1:24" s="45" customFormat="1" ht="15" x14ac:dyDescent="0.2">
      <c r="A14" s="92" t="s">
        <v>170</v>
      </c>
      <c r="B14" s="92" t="s">
        <v>181</v>
      </c>
      <c r="C14" s="92" t="s">
        <v>392</v>
      </c>
      <c r="D14" s="92" t="s">
        <v>21</v>
      </c>
      <c r="E14" s="92" t="s">
        <v>18</v>
      </c>
      <c r="F14" s="92" t="s">
        <v>117</v>
      </c>
      <c r="G14" s="168">
        <v>8.31</v>
      </c>
      <c r="H14" s="92"/>
      <c r="I14" s="138">
        <f t="shared" si="0"/>
        <v>8.31</v>
      </c>
      <c r="J14" s="92" t="s">
        <v>10</v>
      </c>
      <c r="K14" s="96">
        <f>VLOOKUP(D14,Steuerseite!A$3:G$38,5,FALSE)</f>
        <v>0</v>
      </c>
      <c r="L14" s="96">
        <f>VLOOKUP(D14,Steuerseite!A$3:G$38,6,FALSE)</f>
        <v>0</v>
      </c>
      <c r="M14" s="96">
        <f>VLOOKUP(D14,Steuerseite!A$3:G$38,7,FALSE)</f>
        <v>1E-3</v>
      </c>
      <c r="N14" s="96">
        <f>VLOOKUP(D14,Steuerseite!A$3:$D$38,2,FALSE)</f>
        <v>0</v>
      </c>
      <c r="O14" s="96">
        <f>VLOOKUP(D14,Steuerseite!A$3:D$38,3,FALSE)</f>
        <v>0</v>
      </c>
      <c r="P14" s="96">
        <f>VLOOKUP(D14,Steuerseite!A$3:D$38,4,FALSE)</f>
        <v>0</v>
      </c>
      <c r="Q14" s="94"/>
      <c r="R14" s="98"/>
      <c r="S14" s="95">
        <f t="shared" si="1"/>
        <v>0</v>
      </c>
      <c r="T14" s="137">
        <f>IF(AND(J14="VOR",Leistungen!A$52="SVS VOR"),Leistungen!B$52, IF(AND(J14="QOR",Leistungen!A$31="SVS QOR"),Leistungen!B$31,""))</f>
        <v>0</v>
      </c>
      <c r="U14" s="97">
        <f t="shared" si="2"/>
        <v>0</v>
      </c>
      <c r="V14" s="100">
        <f t="shared" si="3"/>
        <v>0</v>
      </c>
      <c r="W14" s="100">
        <f t="shared" si="4"/>
        <v>0</v>
      </c>
      <c r="X14" s="99"/>
    </row>
    <row r="15" spans="1:24" s="45" customFormat="1" ht="15" x14ac:dyDescent="0.2">
      <c r="A15" s="91" t="s">
        <v>170</v>
      </c>
      <c r="B15" s="91" t="s">
        <v>185</v>
      </c>
      <c r="C15" s="91" t="s">
        <v>393</v>
      </c>
      <c r="D15" s="91" t="s">
        <v>59</v>
      </c>
      <c r="E15" s="91" t="s">
        <v>110</v>
      </c>
      <c r="F15" s="91" t="s">
        <v>956</v>
      </c>
      <c r="G15" s="167">
        <v>20.22</v>
      </c>
      <c r="H15" s="91"/>
      <c r="I15" s="136">
        <f t="shared" si="0"/>
        <v>20.22</v>
      </c>
      <c r="J15" s="91" t="s">
        <v>10</v>
      </c>
      <c r="K15" s="96">
        <f>VLOOKUP(D15,Steuerseite!A$3:G$38,5,FALSE)</f>
        <v>0</v>
      </c>
      <c r="L15" s="96">
        <f>VLOOKUP(D15,Steuerseite!A$3:G$38,6,FALSE)</f>
        <v>0</v>
      </c>
      <c r="M15" s="96">
        <f>VLOOKUP(D15,Steuerseite!A$3:G$38,7,FALSE)</f>
        <v>0</v>
      </c>
      <c r="N15" s="96">
        <f>VLOOKUP(D15,Steuerseite!A$3:$D$38,2,FALSE)</f>
        <v>0</v>
      </c>
      <c r="O15" s="96">
        <f>VLOOKUP(D15,Steuerseite!A$3:D$38,3,FALSE)</f>
        <v>0</v>
      </c>
      <c r="P15" s="96">
        <f>VLOOKUP(D15,Steuerseite!A$3:D$38,4,FALSE)</f>
        <v>0</v>
      </c>
      <c r="Q15" s="94"/>
      <c r="R15" s="98"/>
      <c r="S15" s="95">
        <f t="shared" si="1"/>
        <v>0</v>
      </c>
      <c r="T15" s="137">
        <f>IF(AND(J15="VOR",Leistungen!A$52="SVS VOR"),Leistungen!B$52, IF(AND(J15="QOR",Leistungen!A$31="SVS QOR"),Leistungen!B$31,""))</f>
        <v>0</v>
      </c>
      <c r="U15" s="97">
        <f t="shared" si="2"/>
        <v>0</v>
      </c>
      <c r="V15" s="100">
        <f t="shared" si="3"/>
        <v>0</v>
      </c>
      <c r="W15" s="100">
        <f t="shared" si="4"/>
        <v>0</v>
      </c>
      <c r="X15" s="99"/>
    </row>
    <row r="16" spans="1:24" s="45" customFormat="1" ht="15" x14ac:dyDescent="0.2">
      <c r="A16" s="92" t="s">
        <v>170</v>
      </c>
      <c r="B16" s="92" t="s">
        <v>129</v>
      </c>
      <c r="C16" s="92" t="s">
        <v>394</v>
      </c>
      <c r="D16" s="92" t="s">
        <v>23</v>
      </c>
      <c r="E16" s="92" t="s">
        <v>127</v>
      </c>
      <c r="F16" s="92" t="s">
        <v>956</v>
      </c>
      <c r="G16" s="168">
        <v>11.14</v>
      </c>
      <c r="H16" s="92"/>
      <c r="I16" s="138">
        <f t="shared" si="0"/>
        <v>11.14</v>
      </c>
      <c r="J16" s="92" t="s">
        <v>10</v>
      </c>
      <c r="K16" s="96">
        <f>VLOOKUP(D16,Steuerseite!A$3:G$38,5,FALSE)</f>
        <v>0</v>
      </c>
      <c r="L16" s="96">
        <f>VLOOKUP(D16,Steuerseite!A$3:G$38,6,FALSE)</f>
        <v>0</v>
      </c>
      <c r="M16" s="96">
        <f>VLOOKUP(D16,Steuerseite!A$3:G$38,7,FALSE)</f>
        <v>0</v>
      </c>
      <c r="N16" s="96">
        <f>VLOOKUP(D16,Steuerseite!A$3:$D$38,2,FALSE)</f>
        <v>0</v>
      </c>
      <c r="O16" s="96">
        <f>VLOOKUP(D16,Steuerseite!A$3:D$38,3,FALSE)</f>
        <v>0</v>
      </c>
      <c r="P16" s="96">
        <f>VLOOKUP(D16,Steuerseite!A$3:D$38,4,FALSE)</f>
        <v>0</v>
      </c>
      <c r="Q16" s="94"/>
      <c r="R16" s="98"/>
      <c r="S16" s="95">
        <f t="shared" si="1"/>
        <v>0</v>
      </c>
      <c r="T16" s="137">
        <f>IF(AND(J16="VOR",Leistungen!A$52="SVS VOR"),Leistungen!B$52, IF(AND(J16="QOR",Leistungen!A$31="SVS QOR"),Leistungen!B$31,""))</f>
        <v>0</v>
      </c>
      <c r="U16" s="97">
        <f t="shared" si="2"/>
        <v>0</v>
      </c>
      <c r="V16" s="100">
        <f t="shared" si="3"/>
        <v>0</v>
      </c>
      <c r="W16" s="100">
        <f t="shared" si="4"/>
        <v>0</v>
      </c>
      <c r="X16" s="99"/>
    </row>
    <row r="17" spans="1:24" s="45" customFormat="1" ht="15" x14ac:dyDescent="0.2">
      <c r="A17" s="91" t="s">
        <v>170</v>
      </c>
      <c r="B17" s="91" t="s">
        <v>186</v>
      </c>
      <c r="C17" s="91" t="s">
        <v>395</v>
      </c>
      <c r="D17" s="91" t="s">
        <v>59</v>
      </c>
      <c r="E17" s="91" t="s">
        <v>110</v>
      </c>
      <c r="F17" s="91" t="s">
        <v>956</v>
      </c>
      <c r="G17" s="167">
        <v>13.22</v>
      </c>
      <c r="H17" s="91"/>
      <c r="I17" s="136">
        <f t="shared" si="0"/>
        <v>13.22</v>
      </c>
      <c r="J17" s="91" t="s">
        <v>10</v>
      </c>
      <c r="K17" s="96">
        <f>VLOOKUP(D17,Steuerseite!A$3:G$38,5,FALSE)</f>
        <v>0</v>
      </c>
      <c r="L17" s="96">
        <f>VLOOKUP(D17,Steuerseite!A$3:G$38,6,FALSE)</f>
        <v>0</v>
      </c>
      <c r="M17" s="96">
        <f>VLOOKUP(D17,Steuerseite!A$3:G$38,7,FALSE)</f>
        <v>0</v>
      </c>
      <c r="N17" s="96">
        <f>VLOOKUP(D17,Steuerseite!A$3:$D$38,2,FALSE)</f>
        <v>0</v>
      </c>
      <c r="O17" s="96">
        <f>VLOOKUP(D17,Steuerseite!A$3:D$38,3,FALSE)</f>
        <v>0</v>
      </c>
      <c r="P17" s="96">
        <f>VLOOKUP(D17,Steuerseite!A$3:D$38,4,FALSE)</f>
        <v>0</v>
      </c>
      <c r="Q17" s="94"/>
      <c r="R17" s="98"/>
      <c r="S17" s="95">
        <f t="shared" si="1"/>
        <v>0</v>
      </c>
      <c r="T17" s="137">
        <f>IF(AND(J17="VOR",Leistungen!A$52="SVS VOR"),Leistungen!B$52, IF(AND(J17="QOR",Leistungen!A$31="SVS QOR"),Leistungen!B$31,""))</f>
        <v>0</v>
      </c>
      <c r="U17" s="97">
        <f t="shared" si="2"/>
        <v>0</v>
      </c>
      <c r="V17" s="100">
        <f t="shared" si="3"/>
        <v>0</v>
      </c>
      <c r="W17" s="100">
        <f t="shared" si="4"/>
        <v>0</v>
      </c>
      <c r="X17" s="99"/>
    </row>
    <row r="18" spans="1:24" s="45" customFormat="1" ht="15" x14ac:dyDescent="0.2">
      <c r="A18" s="92" t="s">
        <v>171</v>
      </c>
      <c r="B18" s="92" t="s">
        <v>187</v>
      </c>
      <c r="C18" s="92" t="s">
        <v>396</v>
      </c>
      <c r="D18" s="92" t="s">
        <v>59</v>
      </c>
      <c r="E18" s="92" t="s">
        <v>110</v>
      </c>
      <c r="F18" s="92" t="s">
        <v>956</v>
      </c>
      <c r="G18" s="168">
        <v>20.350000000000001</v>
      </c>
      <c r="H18" s="92"/>
      <c r="I18" s="138">
        <f t="shared" si="0"/>
        <v>20.350000000000001</v>
      </c>
      <c r="J18" s="92" t="s">
        <v>10</v>
      </c>
      <c r="K18" s="96">
        <f>VLOOKUP(D18,Steuerseite!A$3:G$38,5,FALSE)</f>
        <v>0</v>
      </c>
      <c r="L18" s="96">
        <f>VLOOKUP(D18,Steuerseite!A$3:G$38,6,FALSE)</f>
        <v>0</v>
      </c>
      <c r="M18" s="96">
        <f>VLOOKUP(D18,Steuerseite!A$3:G$38,7,FALSE)</f>
        <v>0</v>
      </c>
      <c r="N18" s="96">
        <f>VLOOKUP(D18,Steuerseite!A$3:$D$38,2,FALSE)</f>
        <v>0</v>
      </c>
      <c r="O18" s="96">
        <f>VLOOKUP(D18,Steuerseite!A$3:D$38,3,FALSE)</f>
        <v>0</v>
      </c>
      <c r="P18" s="96">
        <f>VLOOKUP(D18,Steuerseite!A$3:D$38,4,FALSE)</f>
        <v>0</v>
      </c>
      <c r="Q18" s="94"/>
      <c r="R18" s="98"/>
      <c r="S18" s="95">
        <f t="shared" si="1"/>
        <v>0</v>
      </c>
      <c r="T18" s="137">
        <f>IF(AND(J18="VOR",Leistungen!A$52="SVS VOR"),Leistungen!B$52, IF(AND(J18="QOR",Leistungen!A$31="SVS QOR"),Leistungen!B$31,""))</f>
        <v>0</v>
      </c>
      <c r="U18" s="97">
        <f t="shared" si="2"/>
        <v>0</v>
      </c>
      <c r="V18" s="100">
        <f t="shared" si="3"/>
        <v>0</v>
      </c>
      <c r="W18" s="100">
        <f t="shared" si="4"/>
        <v>0</v>
      </c>
      <c r="X18" s="99"/>
    </row>
    <row r="19" spans="1:24" s="45" customFormat="1" ht="15" x14ac:dyDescent="0.2">
      <c r="A19" s="91" t="s">
        <v>171</v>
      </c>
      <c r="B19" s="91" t="s">
        <v>187</v>
      </c>
      <c r="C19" s="91" t="s">
        <v>397</v>
      </c>
      <c r="D19" s="91" t="s">
        <v>59</v>
      </c>
      <c r="E19" s="91" t="s">
        <v>110</v>
      </c>
      <c r="F19" s="91" t="s">
        <v>956</v>
      </c>
      <c r="G19" s="167">
        <v>20.21</v>
      </c>
      <c r="H19" s="91"/>
      <c r="I19" s="136">
        <f t="shared" si="0"/>
        <v>20.21</v>
      </c>
      <c r="J19" s="91" t="s">
        <v>10</v>
      </c>
      <c r="K19" s="96">
        <f>VLOOKUP(D19,Steuerseite!A$3:G$38,5,FALSE)</f>
        <v>0</v>
      </c>
      <c r="L19" s="96">
        <f>VLOOKUP(D19,Steuerseite!A$3:G$38,6,FALSE)</f>
        <v>0</v>
      </c>
      <c r="M19" s="96">
        <f>VLOOKUP(D19,Steuerseite!A$3:G$38,7,FALSE)</f>
        <v>0</v>
      </c>
      <c r="N19" s="96">
        <f>VLOOKUP(D19,Steuerseite!A$3:$D$38,2,FALSE)</f>
        <v>0</v>
      </c>
      <c r="O19" s="96">
        <f>VLOOKUP(D19,Steuerseite!A$3:D$38,3,FALSE)</f>
        <v>0</v>
      </c>
      <c r="P19" s="96">
        <f>VLOOKUP(D19,Steuerseite!A$3:D$38,4,FALSE)</f>
        <v>0</v>
      </c>
      <c r="Q19" s="94"/>
      <c r="R19" s="98"/>
      <c r="S19" s="95">
        <f t="shared" si="1"/>
        <v>0</v>
      </c>
      <c r="T19" s="137">
        <f>IF(AND(J19="VOR",Leistungen!A$52="SVS VOR"),Leistungen!B$52, IF(AND(J19="QOR",Leistungen!A$31="SVS QOR"),Leistungen!B$31,""))</f>
        <v>0</v>
      </c>
      <c r="U19" s="97">
        <f t="shared" si="2"/>
        <v>0</v>
      </c>
      <c r="V19" s="100">
        <f t="shared" si="3"/>
        <v>0</v>
      </c>
      <c r="W19" s="100">
        <f t="shared" si="4"/>
        <v>0</v>
      </c>
      <c r="X19" s="99"/>
    </row>
    <row r="20" spans="1:24" s="45" customFormat="1" ht="15" x14ac:dyDescent="0.2">
      <c r="A20" s="92" t="s">
        <v>171</v>
      </c>
      <c r="B20" s="92" t="s">
        <v>187</v>
      </c>
      <c r="C20" s="92" t="s">
        <v>398</v>
      </c>
      <c r="D20" s="92" t="s">
        <v>59</v>
      </c>
      <c r="E20" s="92" t="s">
        <v>110</v>
      </c>
      <c r="F20" s="92" t="s">
        <v>956</v>
      </c>
      <c r="G20" s="168">
        <v>20.350000000000001</v>
      </c>
      <c r="H20" s="92"/>
      <c r="I20" s="138">
        <f t="shared" si="0"/>
        <v>20.350000000000001</v>
      </c>
      <c r="J20" s="92" t="s">
        <v>10</v>
      </c>
      <c r="K20" s="96">
        <f>VLOOKUP(D20,Steuerseite!A$3:G$38,5,FALSE)</f>
        <v>0</v>
      </c>
      <c r="L20" s="96">
        <f>VLOOKUP(D20,Steuerseite!A$3:G$38,6,FALSE)</f>
        <v>0</v>
      </c>
      <c r="M20" s="96">
        <f>VLOOKUP(D20,Steuerseite!A$3:G$38,7,FALSE)</f>
        <v>0</v>
      </c>
      <c r="N20" s="96">
        <f>VLOOKUP(D20,Steuerseite!A$3:$D$38,2,FALSE)</f>
        <v>0</v>
      </c>
      <c r="O20" s="96">
        <f>VLOOKUP(D20,Steuerseite!A$3:D$38,3,FALSE)</f>
        <v>0</v>
      </c>
      <c r="P20" s="96">
        <f>VLOOKUP(D20,Steuerseite!A$3:D$38,4,FALSE)</f>
        <v>0</v>
      </c>
      <c r="Q20" s="94"/>
      <c r="R20" s="98"/>
      <c r="S20" s="95">
        <f t="shared" si="1"/>
        <v>0</v>
      </c>
      <c r="T20" s="137">
        <f>IF(AND(J20="VOR",Leistungen!A$52="SVS VOR"),Leistungen!B$52, IF(AND(J20="QOR",Leistungen!A$31="SVS QOR"),Leistungen!B$31,""))</f>
        <v>0</v>
      </c>
      <c r="U20" s="97">
        <f t="shared" si="2"/>
        <v>0</v>
      </c>
      <c r="V20" s="100">
        <f t="shared" si="3"/>
        <v>0</v>
      </c>
      <c r="W20" s="100">
        <f t="shared" si="4"/>
        <v>0</v>
      </c>
      <c r="X20" s="99"/>
    </row>
    <row r="21" spans="1:24" s="45" customFormat="1" ht="15" x14ac:dyDescent="0.2">
      <c r="A21" s="91" t="s">
        <v>171</v>
      </c>
      <c r="B21" s="91" t="s">
        <v>187</v>
      </c>
      <c r="C21" s="91" t="s">
        <v>399</v>
      </c>
      <c r="D21" s="91" t="s">
        <v>59</v>
      </c>
      <c r="E21" s="91" t="s">
        <v>110</v>
      </c>
      <c r="F21" s="91" t="s">
        <v>956</v>
      </c>
      <c r="G21" s="167">
        <v>20.21</v>
      </c>
      <c r="H21" s="91"/>
      <c r="I21" s="136">
        <f t="shared" si="0"/>
        <v>20.21</v>
      </c>
      <c r="J21" s="91" t="s">
        <v>10</v>
      </c>
      <c r="K21" s="96">
        <f>VLOOKUP(D21,Steuerseite!A$3:G$38,5,FALSE)</f>
        <v>0</v>
      </c>
      <c r="L21" s="96">
        <f>VLOOKUP(D21,Steuerseite!A$3:G$38,6,FALSE)</f>
        <v>0</v>
      </c>
      <c r="M21" s="96">
        <f>VLOOKUP(D21,Steuerseite!A$3:G$38,7,FALSE)</f>
        <v>0</v>
      </c>
      <c r="N21" s="96">
        <f>VLOOKUP(D21,Steuerseite!A$3:$D$38,2,FALSE)</f>
        <v>0</v>
      </c>
      <c r="O21" s="96">
        <f>VLOOKUP(D21,Steuerseite!A$3:D$38,3,FALSE)</f>
        <v>0</v>
      </c>
      <c r="P21" s="96">
        <f>VLOOKUP(D21,Steuerseite!A$3:D$38,4,FALSE)</f>
        <v>0</v>
      </c>
      <c r="Q21" s="94"/>
      <c r="R21" s="98"/>
      <c r="S21" s="95">
        <f t="shared" si="1"/>
        <v>0</v>
      </c>
      <c r="T21" s="137">
        <f>IF(AND(J21="VOR",Leistungen!A$52="SVS VOR"),Leistungen!B$52, IF(AND(J21="QOR",Leistungen!A$31="SVS QOR"),Leistungen!B$31,""))</f>
        <v>0</v>
      </c>
      <c r="U21" s="97">
        <f t="shared" si="2"/>
        <v>0</v>
      </c>
      <c r="V21" s="100">
        <f t="shared" si="3"/>
        <v>0</v>
      </c>
      <c r="W21" s="100">
        <f t="shared" si="4"/>
        <v>0</v>
      </c>
      <c r="X21" s="99"/>
    </row>
    <row r="22" spans="1:24" s="45" customFormat="1" ht="13.5" customHeight="1" x14ac:dyDescent="0.2">
      <c r="A22" s="92" t="s">
        <v>171</v>
      </c>
      <c r="B22" s="92" t="s">
        <v>187</v>
      </c>
      <c r="C22" s="92" t="s">
        <v>400</v>
      </c>
      <c r="D22" s="92" t="s">
        <v>59</v>
      </c>
      <c r="E22" s="92" t="s">
        <v>110</v>
      </c>
      <c r="F22" s="92" t="s">
        <v>956</v>
      </c>
      <c r="G22" s="168">
        <v>19.91</v>
      </c>
      <c r="H22" s="92"/>
      <c r="I22" s="138">
        <f t="shared" si="0"/>
        <v>19.91</v>
      </c>
      <c r="J22" s="92" t="s">
        <v>10</v>
      </c>
      <c r="K22" s="96">
        <f>VLOOKUP(D22,Steuerseite!A$3:G$38,5,FALSE)</f>
        <v>0</v>
      </c>
      <c r="L22" s="96">
        <f>VLOOKUP(D22,Steuerseite!A$3:G$38,6,FALSE)</f>
        <v>0</v>
      </c>
      <c r="M22" s="96">
        <f>VLOOKUP(D22,Steuerseite!A$3:G$38,7,FALSE)</f>
        <v>0</v>
      </c>
      <c r="N22" s="96">
        <f>VLOOKUP(D22,Steuerseite!A$3:$D$38,2,FALSE)</f>
        <v>0</v>
      </c>
      <c r="O22" s="96">
        <f>VLOOKUP(D22,Steuerseite!A$3:D$38,3,FALSE)</f>
        <v>0</v>
      </c>
      <c r="P22" s="96">
        <f>VLOOKUP(D22,Steuerseite!A$3:D$38,4,FALSE)</f>
        <v>0</v>
      </c>
      <c r="Q22" s="94"/>
      <c r="R22" s="98"/>
      <c r="S22" s="95">
        <f t="shared" si="1"/>
        <v>0</v>
      </c>
      <c r="T22" s="137">
        <f>IF(AND(J22="VOR",Leistungen!A$52="SVS VOR"),Leistungen!B$52, IF(AND(J22="QOR",Leistungen!A$31="SVS QOR"),Leistungen!B$31,""))</f>
        <v>0</v>
      </c>
      <c r="U22" s="97">
        <f t="shared" si="2"/>
        <v>0</v>
      </c>
      <c r="V22" s="100">
        <f t="shared" si="3"/>
        <v>0</v>
      </c>
      <c r="W22" s="100">
        <f t="shared" si="4"/>
        <v>0</v>
      </c>
      <c r="X22" s="99"/>
    </row>
    <row r="23" spans="1:24" s="45" customFormat="1" ht="13.5" customHeight="1" x14ac:dyDescent="0.2">
      <c r="A23" s="91" t="s">
        <v>120</v>
      </c>
      <c r="B23" s="91" t="s">
        <v>188</v>
      </c>
      <c r="C23" s="91" t="s">
        <v>401</v>
      </c>
      <c r="D23" s="91" t="s">
        <v>59</v>
      </c>
      <c r="E23" s="91" t="s">
        <v>110</v>
      </c>
      <c r="F23" s="91" t="s">
        <v>956</v>
      </c>
      <c r="G23" s="167">
        <v>22.39</v>
      </c>
      <c r="H23" s="91"/>
      <c r="I23" s="136">
        <f t="shared" si="0"/>
        <v>22.39</v>
      </c>
      <c r="J23" s="91" t="s">
        <v>10</v>
      </c>
      <c r="K23" s="96">
        <f>VLOOKUP(D23,Steuerseite!A$3:G$38,5,FALSE)</f>
        <v>0</v>
      </c>
      <c r="L23" s="96">
        <f>VLOOKUP(D23,Steuerseite!A$3:G$38,6,FALSE)</f>
        <v>0</v>
      </c>
      <c r="M23" s="96">
        <f>VLOOKUP(D23,Steuerseite!A$3:G$38,7,FALSE)</f>
        <v>0</v>
      </c>
      <c r="N23" s="96">
        <f>VLOOKUP(D23,Steuerseite!A$3:$D$38,2,FALSE)</f>
        <v>0</v>
      </c>
      <c r="O23" s="96">
        <f>VLOOKUP(D23,Steuerseite!A$3:D$38,3,FALSE)</f>
        <v>0</v>
      </c>
      <c r="P23" s="96">
        <f>VLOOKUP(D23,Steuerseite!A$3:D$38,4,FALSE)</f>
        <v>0</v>
      </c>
      <c r="Q23" s="94"/>
      <c r="R23" s="98"/>
      <c r="S23" s="95">
        <f t="shared" si="1"/>
        <v>0</v>
      </c>
      <c r="T23" s="137">
        <f>IF(AND(J23="VOR",Leistungen!A$52="SVS VOR"),Leistungen!B$52, IF(AND(J23="QOR",Leistungen!A$31="SVS QOR"),Leistungen!B$31,""))</f>
        <v>0</v>
      </c>
      <c r="U23" s="97">
        <f t="shared" si="2"/>
        <v>0</v>
      </c>
      <c r="V23" s="100">
        <f t="shared" si="3"/>
        <v>0</v>
      </c>
      <c r="W23" s="100">
        <f t="shared" si="4"/>
        <v>0</v>
      </c>
      <c r="X23" s="99"/>
    </row>
    <row r="24" spans="1:24" s="45" customFormat="1" ht="13.5" customHeight="1" x14ac:dyDescent="0.2">
      <c r="A24" s="92" t="s">
        <v>120</v>
      </c>
      <c r="B24" s="92" t="s">
        <v>189</v>
      </c>
      <c r="C24" s="92" t="s">
        <v>402</v>
      </c>
      <c r="D24" s="92" t="s">
        <v>59</v>
      </c>
      <c r="E24" s="92" t="s">
        <v>110</v>
      </c>
      <c r="F24" s="92" t="s">
        <v>112</v>
      </c>
      <c r="G24" s="168">
        <v>16.61</v>
      </c>
      <c r="H24" s="92"/>
      <c r="I24" s="138">
        <f t="shared" si="0"/>
        <v>16.61</v>
      </c>
      <c r="J24" s="92" t="s">
        <v>10</v>
      </c>
      <c r="K24" s="96">
        <f>VLOOKUP(D24,Steuerseite!A$3:G$38,5,FALSE)</f>
        <v>0</v>
      </c>
      <c r="L24" s="96">
        <f>VLOOKUP(D24,Steuerseite!A$3:G$38,6,FALSE)</f>
        <v>0</v>
      </c>
      <c r="M24" s="96">
        <f>VLOOKUP(D24,Steuerseite!A$3:G$38,7,FALSE)</f>
        <v>0</v>
      </c>
      <c r="N24" s="96">
        <f>VLOOKUP(D24,Steuerseite!A$3:$D$38,2,FALSE)</f>
        <v>0</v>
      </c>
      <c r="O24" s="96">
        <f>VLOOKUP(D24,Steuerseite!A$3:D$38,3,FALSE)</f>
        <v>0</v>
      </c>
      <c r="P24" s="96">
        <f>VLOOKUP(D24,Steuerseite!A$3:D$38,4,FALSE)</f>
        <v>0</v>
      </c>
      <c r="Q24" s="94"/>
      <c r="R24" s="98"/>
      <c r="S24" s="95">
        <f t="shared" si="1"/>
        <v>0</v>
      </c>
      <c r="T24" s="137">
        <f>IF(AND(J24="VOR",Leistungen!A$52="SVS VOR"),Leistungen!B$52, IF(AND(J24="QOR",Leistungen!A$31="SVS QOR"),Leistungen!B$31,""))</f>
        <v>0</v>
      </c>
      <c r="U24" s="97">
        <f t="shared" si="2"/>
        <v>0</v>
      </c>
      <c r="V24" s="100">
        <f t="shared" si="3"/>
        <v>0</v>
      </c>
      <c r="W24" s="100">
        <f t="shared" si="4"/>
        <v>0</v>
      </c>
      <c r="X24" s="99"/>
    </row>
    <row r="25" spans="1:24" s="45" customFormat="1" ht="13.5" customHeight="1" x14ac:dyDescent="0.2">
      <c r="A25" s="91" t="s">
        <v>120</v>
      </c>
      <c r="B25" s="91" t="s">
        <v>188</v>
      </c>
      <c r="C25" s="91" t="s">
        <v>403</v>
      </c>
      <c r="D25" s="91" t="s">
        <v>59</v>
      </c>
      <c r="E25" s="91" t="s">
        <v>110</v>
      </c>
      <c r="F25" s="91" t="s">
        <v>956</v>
      </c>
      <c r="G25" s="167">
        <v>23.08</v>
      </c>
      <c r="H25" s="91"/>
      <c r="I25" s="136">
        <f t="shared" si="0"/>
        <v>23.08</v>
      </c>
      <c r="J25" s="91" t="s">
        <v>10</v>
      </c>
      <c r="K25" s="96">
        <f>VLOOKUP(D25,Steuerseite!A$3:G$38,5,FALSE)</f>
        <v>0</v>
      </c>
      <c r="L25" s="96">
        <f>VLOOKUP(D25,Steuerseite!A$3:G$38,6,FALSE)</f>
        <v>0</v>
      </c>
      <c r="M25" s="96">
        <f>VLOOKUP(D25,Steuerseite!A$3:G$38,7,FALSE)</f>
        <v>0</v>
      </c>
      <c r="N25" s="96">
        <f>VLOOKUP(D25,Steuerseite!A$3:$D$38,2,FALSE)</f>
        <v>0</v>
      </c>
      <c r="O25" s="96">
        <f>VLOOKUP(D25,Steuerseite!A$3:D$38,3,FALSE)</f>
        <v>0</v>
      </c>
      <c r="P25" s="96">
        <f>VLOOKUP(D25,Steuerseite!A$3:D$38,4,FALSE)</f>
        <v>0</v>
      </c>
      <c r="Q25" s="94"/>
      <c r="R25" s="98"/>
      <c r="S25" s="95">
        <f t="shared" si="1"/>
        <v>0</v>
      </c>
      <c r="T25" s="137">
        <f>IF(AND(J25="VOR",Leistungen!A$52="SVS VOR"),Leistungen!B$52, IF(AND(J25="QOR",Leistungen!A$31="SVS QOR"),Leistungen!B$31,""))</f>
        <v>0</v>
      </c>
      <c r="U25" s="97">
        <f t="shared" si="2"/>
        <v>0</v>
      </c>
      <c r="V25" s="100">
        <f t="shared" si="3"/>
        <v>0</v>
      </c>
      <c r="W25" s="100">
        <f t="shared" si="4"/>
        <v>0</v>
      </c>
      <c r="X25" s="99"/>
    </row>
    <row r="26" spans="1:24" s="45" customFormat="1" ht="13.5" customHeight="1" x14ac:dyDescent="0.2">
      <c r="A26" s="92" t="s">
        <v>172</v>
      </c>
      <c r="B26" s="92" t="s">
        <v>190</v>
      </c>
      <c r="C26" s="92" t="s">
        <v>404</v>
      </c>
      <c r="D26" s="92" t="s">
        <v>59</v>
      </c>
      <c r="E26" s="92" t="s">
        <v>110</v>
      </c>
      <c r="F26" s="92" t="s">
        <v>956</v>
      </c>
      <c r="G26" s="168">
        <v>20.87</v>
      </c>
      <c r="H26" s="92"/>
      <c r="I26" s="138">
        <f t="shared" si="0"/>
        <v>20.87</v>
      </c>
      <c r="J26" s="92" t="s">
        <v>10</v>
      </c>
      <c r="K26" s="96">
        <f>VLOOKUP(D26,Steuerseite!A$3:G$38,5,FALSE)</f>
        <v>0</v>
      </c>
      <c r="L26" s="96">
        <f>VLOOKUP(D26,Steuerseite!A$3:G$38,6,FALSE)</f>
        <v>0</v>
      </c>
      <c r="M26" s="96">
        <f>VLOOKUP(D26,Steuerseite!A$3:G$38,7,FALSE)</f>
        <v>0</v>
      </c>
      <c r="N26" s="96">
        <f>VLOOKUP(D26,Steuerseite!A$3:$D$38,2,FALSE)</f>
        <v>0</v>
      </c>
      <c r="O26" s="96">
        <f>VLOOKUP(D26,Steuerseite!A$3:D$38,3,FALSE)</f>
        <v>0</v>
      </c>
      <c r="P26" s="96">
        <f>VLOOKUP(D26,Steuerseite!A$3:D$38,4,FALSE)</f>
        <v>0</v>
      </c>
      <c r="Q26" s="94"/>
      <c r="R26" s="98"/>
      <c r="S26" s="95">
        <f t="shared" si="1"/>
        <v>0</v>
      </c>
      <c r="T26" s="137">
        <f>IF(AND(J26="VOR",Leistungen!A52="SVS VOR"),Leistungen!B52, IF(AND(J26="QOR",Leistungen!A31="SVS QOR"),Leistungen!B31,""))</f>
        <v>0</v>
      </c>
      <c r="U26" s="97">
        <f t="shared" si="2"/>
        <v>0</v>
      </c>
      <c r="V26" s="100">
        <f t="shared" si="3"/>
        <v>0</v>
      </c>
      <c r="W26" s="100">
        <f t="shared" si="4"/>
        <v>0</v>
      </c>
      <c r="X26" s="99"/>
    </row>
    <row r="27" spans="1:24" s="45" customFormat="1" ht="13.5" customHeight="1" x14ac:dyDescent="0.2">
      <c r="A27" s="91" t="s">
        <v>172</v>
      </c>
      <c r="B27" s="91" t="s">
        <v>191</v>
      </c>
      <c r="C27" s="91" t="s">
        <v>405</v>
      </c>
      <c r="D27" s="91" t="s">
        <v>42</v>
      </c>
      <c r="E27" s="91" t="s">
        <v>951</v>
      </c>
      <c r="F27" s="91" t="s">
        <v>117</v>
      </c>
      <c r="G27" s="167">
        <v>15.61</v>
      </c>
      <c r="H27" s="91"/>
      <c r="I27" s="136">
        <f t="shared" si="0"/>
        <v>15.61</v>
      </c>
      <c r="J27" s="91" t="s">
        <v>10</v>
      </c>
      <c r="K27" s="96">
        <f>VLOOKUP(D27,Steuerseite!A$3:G$38,5,FALSE)</f>
        <v>0</v>
      </c>
      <c r="L27" s="96">
        <f>VLOOKUP(D27,Steuerseite!A$3:G$38,6,FALSE)</f>
        <v>0</v>
      </c>
      <c r="M27" s="96">
        <f>VLOOKUP(D27,Steuerseite!A$3:G$38,7,FALSE)</f>
        <v>0</v>
      </c>
      <c r="N27" s="96">
        <f>VLOOKUP(D27,Steuerseite!A$3:$D$38,2,FALSE)</f>
        <v>0</v>
      </c>
      <c r="O27" s="96">
        <f>VLOOKUP(D27,Steuerseite!A$3:D$38,3,FALSE)</f>
        <v>0</v>
      </c>
      <c r="P27" s="96">
        <f>VLOOKUP(D27,Steuerseite!A$3:D$38,4,FALSE)</f>
        <v>0</v>
      </c>
      <c r="Q27" s="94"/>
      <c r="R27" s="98"/>
      <c r="S27" s="95">
        <f t="shared" si="1"/>
        <v>0</v>
      </c>
      <c r="T27" s="137">
        <f>IF(AND(J27="VOR",Leistungen!A$52="SVS VOR"),Leistungen!B$52, IF(AND(J27="QOR",Leistungen!A$31="SVS QOR"),Leistungen!B$31,""))</f>
        <v>0</v>
      </c>
      <c r="U27" s="97">
        <f t="shared" si="2"/>
        <v>0</v>
      </c>
      <c r="V27" s="100">
        <f t="shared" si="3"/>
        <v>0</v>
      </c>
      <c r="W27" s="100">
        <f t="shared" si="4"/>
        <v>0</v>
      </c>
      <c r="X27" s="99"/>
    </row>
    <row r="28" spans="1:24" s="45" customFormat="1" ht="13.5" customHeight="1" x14ac:dyDescent="0.2">
      <c r="A28" s="92" t="s">
        <v>172</v>
      </c>
      <c r="B28" s="92" t="s">
        <v>192</v>
      </c>
      <c r="C28" s="92" t="s">
        <v>406</v>
      </c>
      <c r="D28" s="92" t="s">
        <v>22</v>
      </c>
      <c r="E28" s="92" t="s">
        <v>114</v>
      </c>
      <c r="F28" s="92" t="s">
        <v>117</v>
      </c>
      <c r="G28" s="168">
        <v>14.46</v>
      </c>
      <c r="H28" s="92"/>
      <c r="I28" s="138">
        <f t="shared" si="0"/>
        <v>14.46</v>
      </c>
      <c r="J28" s="92" t="s">
        <v>10</v>
      </c>
      <c r="K28" s="96">
        <f>VLOOKUP(D28,Steuerseite!A$3:G$38,5,FALSE)</f>
        <v>0</v>
      </c>
      <c r="L28" s="96">
        <f>VLOOKUP(D28,Steuerseite!A$3:G$38,6,FALSE)</f>
        <v>0</v>
      </c>
      <c r="M28" s="96">
        <f>VLOOKUP(D28,Steuerseite!A$3:G$38,7,FALSE)</f>
        <v>0</v>
      </c>
      <c r="N28" s="96">
        <f>VLOOKUP(D28,Steuerseite!A$3:$D$38,2,FALSE)</f>
        <v>0</v>
      </c>
      <c r="O28" s="96">
        <f>VLOOKUP(D28,Steuerseite!A$3:D$38,3,FALSE)</f>
        <v>0</v>
      </c>
      <c r="P28" s="96">
        <f>VLOOKUP(D28,Steuerseite!A$3:D$38,4,FALSE)</f>
        <v>0</v>
      </c>
      <c r="Q28" s="94"/>
      <c r="R28" s="98"/>
      <c r="S28" s="95">
        <f t="shared" si="1"/>
        <v>0</v>
      </c>
      <c r="T28" s="137">
        <f>IF(AND(J28="VOR",Leistungen!A$52="SVS VOR"),Leistungen!B$52, IF(AND(J28="QOR",Leistungen!A$31="SVS QOR"),Leistungen!B$31,""))</f>
        <v>0</v>
      </c>
      <c r="U28" s="97">
        <f t="shared" si="2"/>
        <v>0</v>
      </c>
      <c r="V28" s="100">
        <f t="shared" si="3"/>
        <v>0</v>
      </c>
      <c r="W28" s="100">
        <f t="shared" si="4"/>
        <v>0</v>
      </c>
      <c r="X28" s="99"/>
    </row>
    <row r="29" spans="1:24" s="45" customFormat="1" ht="13.5" customHeight="1" x14ac:dyDescent="0.2">
      <c r="A29" s="91" t="s">
        <v>172</v>
      </c>
      <c r="B29" s="91" t="s">
        <v>113</v>
      </c>
      <c r="C29" s="91" t="s">
        <v>407</v>
      </c>
      <c r="D29" s="91" t="s">
        <v>22</v>
      </c>
      <c r="E29" s="91" t="s">
        <v>114</v>
      </c>
      <c r="F29" s="91" t="s">
        <v>956</v>
      </c>
      <c r="G29" s="167">
        <v>90.29</v>
      </c>
      <c r="H29" s="91"/>
      <c r="I29" s="136">
        <f t="shared" si="0"/>
        <v>90.29</v>
      </c>
      <c r="J29" s="91" t="s">
        <v>10</v>
      </c>
      <c r="K29" s="96">
        <f>VLOOKUP(D29,Steuerseite!A$3:G$38,5,FALSE)</f>
        <v>0</v>
      </c>
      <c r="L29" s="96">
        <f>VLOOKUP(D29,Steuerseite!A$3:G$38,6,FALSE)</f>
        <v>0</v>
      </c>
      <c r="M29" s="96">
        <f>VLOOKUP(D29,Steuerseite!A$3:G$38,7,FALSE)</f>
        <v>0</v>
      </c>
      <c r="N29" s="96">
        <f>VLOOKUP(D29,Steuerseite!A$3:$D$38,2,FALSE)</f>
        <v>0</v>
      </c>
      <c r="O29" s="96">
        <f>VLOOKUP(D29,Steuerseite!A$3:D$38,3,FALSE)</f>
        <v>0</v>
      </c>
      <c r="P29" s="96">
        <f>VLOOKUP(D29,Steuerseite!A$3:D$38,4,FALSE)</f>
        <v>0</v>
      </c>
      <c r="Q29" s="94"/>
      <c r="R29" s="98"/>
      <c r="S29" s="95">
        <f t="shared" si="1"/>
        <v>0</v>
      </c>
      <c r="T29" s="137">
        <f>IF(AND(J29="VOR",Leistungen!A$52="SVS VOR"),Leistungen!B$52, IF(AND(J29="QOR",Leistungen!A$31="SVS QOR"),Leistungen!B$31,""))</f>
        <v>0</v>
      </c>
      <c r="U29" s="97">
        <f t="shared" si="2"/>
        <v>0</v>
      </c>
      <c r="V29" s="100">
        <f t="shared" si="3"/>
        <v>0</v>
      </c>
      <c r="W29" s="100">
        <f t="shared" si="4"/>
        <v>0</v>
      </c>
      <c r="X29" s="99"/>
    </row>
    <row r="30" spans="1:24" s="45" customFormat="1" ht="13.5" customHeight="1" x14ac:dyDescent="0.2">
      <c r="A30" s="92" t="s">
        <v>172</v>
      </c>
      <c r="B30" s="92" t="s">
        <v>113</v>
      </c>
      <c r="C30" s="92" t="s">
        <v>408</v>
      </c>
      <c r="D30" s="92" t="s">
        <v>22</v>
      </c>
      <c r="E30" s="92" t="s">
        <v>114</v>
      </c>
      <c r="F30" s="92" t="s">
        <v>956</v>
      </c>
      <c r="G30" s="168">
        <v>105.08</v>
      </c>
      <c r="H30" s="92"/>
      <c r="I30" s="138">
        <f t="shared" si="0"/>
        <v>105.08</v>
      </c>
      <c r="J30" s="92" t="s">
        <v>10</v>
      </c>
      <c r="K30" s="96">
        <f>VLOOKUP(D30,Steuerseite!A$3:G$38,5,FALSE)</f>
        <v>0</v>
      </c>
      <c r="L30" s="96">
        <f>VLOOKUP(D30,Steuerseite!A$3:G$38,6,FALSE)</f>
        <v>0</v>
      </c>
      <c r="M30" s="96">
        <f>VLOOKUP(D30,Steuerseite!A$3:G$38,7,FALSE)</f>
        <v>0</v>
      </c>
      <c r="N30" s="96">
        <f>VLOOKUP(D30,Steuerseite!A$3:$D$38,2,FALSE)</f>
        <v>0</v>
      </c>
      <c r="O30" s="96">
        <f>VLOOKUP(D30,Steuerseite!A$3:D$38,3,FALSE)</f>
        <v>0</v>
      </c>
      <c r="P30" s="96">
        <f>VLOOKUP(D30,Steuerseite!A$3:D$38,4,FALSE)</f>
        <v>0</v>
      </c>
      <c r="Q30" s="94"/>
      <c r="R30" s="98"/>
      <c r="S30" s="95">
        <f t="shared" si="1"/>
        <v>0</v>
      </c>
      <c r="T30" s="137">
        <f>IF(AND(J30="VOR",Leistungen!A$52="SVS VOR"),Leistungen!B$52, IF(AND(J30="QOR",Leistungen!A$31="SVS QOR"),Leistungen!B$31,""))</f>
        <v>0</v>
      </c>
      <c r="U30" s="97">
        <f t="shared" si="2"/>
        <v>0</v>
      </c>
      <c r="V30" s="100">
        <f t="shared" si="3"/>
        <v>0</v>
      </c>
      <c r="W30" s="100">
        <f t="shared" si="4"/>
        <v>0</v>
      </c>
      <c r="X30" s="99"/>
    </row>
    <row r="31" spans="1:24" s="45" customFormat="1" ht="15" x14ac:dyDescent="0.2">
      <c r="A31" s="91" t="s">
        <v>173</v>
      </c>
      <c r="B31" s="91" t="s">
        <v>193</v>
      </c>
      <c r="C31" s="91" t="s">
        <v>409</v>
      </c>
      <c r="D31" s="91" t="s">
        <v>59</v>
      </c>
      <c r="E31" s="91" t="s">
        <v>110</v>
      </c>
      <c r="F31" s="91" t="s">
        <v>956</v>
      </c>
      <c r="G31" s="167">
        <v>14.12</v>
      </c>
      <c r="H31" s="91"/>
      <c r="I31" s="136">
        <f t="shared" si="0"/>
        <v>14.12</v>
      </c>
      <c r="J31" s="91" t="s">
        <v>10</v>
      </c>
      <c r="K31" s="96">
        <f>VLOOKUP(D31,Steuerseite!A$3:G$38,5,FALSE)</f>
        <v>0</v>
      </c>
      <c r="L31" s="96">
        <f>VLOOKUP(D31,Steuerseite!A$3:G$38,6,FALSE)</f>
        <v>0</v>
      </c>
      <c r="M31" s="96">
        <f>VLOOKUP(D31,Steuerseite!A$3:G$38,7,FALSE)</f>
        <v>0</v>
      </c>
      <c r="N31" s="96">
        <f>VLOOKUP(D31,Steuerseite!A$3:$D$38,2,FALSE)</f>
        <v>0</v>
      </c>
      <c r="O31" s="96">
        <f>VLOOKUP(D31,Steuerseite!A$3:D$38,3,FALSE)</f>
        <v>0</v>
      </c>
      <c r="P31" s="96">
        <f>VLOOKUP(D31,Steuerseite!A$3:D$38,4,FALSE)</f>
        <v>0</v>
      </c>
      <c r="Q31" s="94"/>
      <c r="R31" s="98"/>
      <c r="S31" s="95">
        <f t="shared" si="1"/>
        <v>0</v>
      </c>
      <c r="T31" s="137">
        <f>IF(AND(J31="VOR",Leistungen!A$52="SVS VOR"),Leistungen!B$52, IF(AND(J31="QOR",Leistungen!A$31="SVS QOR"),Leistungen!B$31,""))</f>
        <v>0</v>
      </c>
      <c r="U31" s="97">
        <f t="shared" si="2"/>
        <v>0</v>
      </c>
      <c r="V31" s="100">
        <f t="shared" si="3"/>
        <v>0</v>
      </c>
      <c r="W31" s="100">
        <f t="shared" si="4"/>
        <v>0</v>
      </c>
      <c r="X31" s="99"/>
    </row>
    <row r="32" spans="1:24" s="45" customFormat="1" ht="13.5" customHeight="1" x14ac:dyDescent="0.2">
      <c r="A32" s="92" t="s">
        <v>173</v>
      </c>
      <c r="B32" s="92" t="s">
        <v>183</v>
      </c>
      <c r="C32" s="92" t="s">
        <v>410</v>
      </c>
      <c r="D32" s="92" t="s">
        <v>21</v>
      </c>
      <c r="E32" s="92" t="s">
        <v>18</v>
      </c>
      <c r="F32" s="92" t="s">
        <v>117</v>
      </c>
      <c r="G32" s="168">
        <v>10.49</v>
      </c>
      <c r="H32" s="92"/>
      <c r="I32" s="138">
        <f t="shared" si="0"/>
        <v>10.49</v>
      </c>
      <c r="J32" s="92" t="s">
        <v>10</v>
      </c>
      <c r="K32" s="96">
        <f>VLOOKUP(D32,Steuerseite!A$3:G$38,5,FALSE)</f>
        <v>0</v>
      </c>
      <c r="L32" s="96">
        <f>VLOOKUP(D32,Steuerseite!A$3:G$38,6,FALSE)</f>
        <v>0</v>
      </c>
      <c r="M32" s="96">
        <f>VLOOKUP(D32,Steuerseite!A$3:G$38,7,FALSE)</f>
        <v>1E-3</v>
      </c>
      <c r="N32" s="96">
        <f>VLOOKUP(D32,Steuerseite!A$3:$D$38,2,FALSE)</f>
        <v>0</v>
      </c>
      <c r="O32" s="96">
        <f>VLOOKUP(D32,Steuerseite!A$3:D$38,3,FALSE)</f>
        <v>0</v>
      </c>
      <c r="P32" s="96">
        <f>VLOOKUP(D32,Steuerseite!A$3:D$38,4,FALSE)</f>
        <v>0</v>
      </c>
      <c r="Q32" s="94"/>
      <c r="R32" s="98"/>
      <c r="S32" s="95">
        <f t="shared" si="1"/>
        <v>0</v>
      </c>
      <c r="T32" s="137">
        <f>IF(AND(J32="VOR",Leistungen!A$52="SVS VOR"),Leistungen!B$52, IF(AND(J32="QOR",Leistungen!A$31="SVS QOR"),Leistungen!B$31,""))</f>
        <v>0</v>
      </c>
      <c r="U32" s="97">
        <f t="shared" si="2"/>
        <v>0</v>
      </c>
      <c r="V32" s="100">
        <f t="shared" si="3"/>
        <v>0</v>
      </c>
      <c r="W32" s="100">
        <f t="shared" si="4"/>
        <v>0</v>
      </c>
      <c r="X32" s="99"/>
    </row>
    <row r="33" spans="1:24" s="45" customFormat="1" ht="15" x14ac:dyDescent="0.2">
      <c r="A33" s="91" t="s">
        <v>173</v>
      </c>
      <c r="B33" s="91" t="s">
        <v>194</v>
      </c>
      <c r="C33" s="91" t="s">
        <v>411</v>
      </c>
      <c r="D33" s="91" t="s">
        <v>59</v>
      </c>
      <c r="E33" s="91" t="s">
        <v>110</v>
      </c>
      <c r="F33" s="91" t="s">
        <v>956</v>
      </c>
      <c r="G33" s="167">
        <v>29.06</v>
      </c>
      <c r="H33" s="91"/>
      <c r="I33" s="136">
        <f t="shared" si="0"/>
        <v>29.06</v>
      </c>
      <c r="J33" s="91" t="s">
        <v>10</v>
      </c>
      <c r="K33" s="96">
        <f>VLOOKUP(D33,Steuerseite!A$3:G$38,5,FALSE)</f>
        <v>0</v>
      </c>
      <c r="L33" s="96">
        <f>VLOOKUP(D33,Steuerseite!A$3:G$38,6,FALSE)</f>
        <v>0</v>
      </c>
      <c r="M33" s="96">
        <f>VLOOKUP(D33,Steuerseite!A$3:G$38,7,FALSE)</f>
        <v>0</v>
      </c>
      <c r="N33" s="96">
        <f>VLOOKUP(D33,Steuerseite!A$3:$D$38,2,FALSE)</f>
        <v>0</v>
      </c>
      <c r="O33" s="96">
        <f>VLOOKUP(D33,Steuerseite!A$3:D$38,3,FALSE)</f>
        <v>0</v>
      </c>
      <c r="P33" s="96">
        <f>VLOOKUP(D33,Steuerseite!A$3:D$38,4,FALSE)</f>
        <v>0</v>
      </c>
      <c r="Q33" s="94"/>
      <c r="R33" s="98"/>
      <c r="S33" s="95">
        <f t="shared" si="1"/>
        <v>0</v>
      </c>
      <c r="T33" s="137">
        <f>IF(AND(J33="VOR",Leistungen!A$52="SVS VOR"),Leistungen!B$52, IF(AND(J33="QOR",Leistungen!A$31="SVS QOR"),Leistungen!B$31,""))</f>
        <v>0</v>
      </c>
      <c r="U33" s="97">
        <f t="shared" si="2"/>
        <v>0</v>
      </c>
      <c r="V33" s="100">
        <f t="shared" si="3"/>
        <v>0</v>
      </c>
      <c r="W33" s="100">
        <f t="shared" si="4"/>
        <v>0</v>
      </c>
      <c r="X33" s="99"/>
    </row>
    <row r="34" spans="1:24" s="45" customFormat="1" ht="15" x14ac:dyDescent="0.2">
      <c r="A34" s="92" t="s">
        <v>170</v>
      </c>
      <c r="B34" s="92" t="s">
        <v>195</v>
      </c>
      <c r="C34" s="92" t="s">
        <v>412</v>
      </c>
      <c r="D34" s="92" t="s">
        <v>59</v>
      </c>
      <c r="E34" s="92" t="s">
        <v>110</v>
      </c>
      <c r="F34" s="92" t="s">
        <v>956</v>
      </c>
      <c r="G34" s="168">
        <v>20.02</v>
      </c>
      <c r="H34" s="92"/>
      <c r="I34" s="138">
        <f t="shared" si="0"/>
        <v>20.02</v>
      </c>
      <c r="J34" s="92" t="s">
        <v>10</v>
      </c>
      <c r="K34" s="96">
        <f>VLOOKUP(D34,Steuerseite!A$3:G$38,5,FALSE)</f>
        <v>0</v>
      </c>
      <c r="L34" s="96">
        <f>VLOOKUP(D34,Steuerseite!A$3:G$38,6,FALSE)</f>
        <v>0</v>
      </c>
      <c r="M34" s="96">
        <f>VLOOKUP(D34,Steuerseite!A$3:G$38,7,FALSE)</f>
        <v>0</v>
      </c>
      <c r="N34" s="96">
        <f>VLOOKUP(D34,Steuerseite!A$3:$D$38,2,FALSE)</f>
        <v>0</v>
      </c>
      <c r="O34" s="96">
        <f>VLOOKUP(D34,Steuerseite!A$3:D$38,3,FALSE)</f>
        <v>0</v>
      </c>
      <c r="P34" s="96">
        <f>VLOOKUP(D34,Steuerseite!A$3:D$38,4,FALSE)</f>
        <v>0</v>
      </c>
      <c r="Q34" s="94"/>
      <c r="R34" s="98"/>
      <c r="S34" s="95">
        <f t="shared" si="1"/>
        <v>0</v>
      </c>
      <c r="T34" s="137">
        <f>IF(AND(J34="VOR",Leistungen!A$52="SVS VOR"),Leistungen!B$52, IF(AND(J34="QOR",Leistungen!A$31="SVS QOR"),Leistungen!B$31,""))</f>
        <v>0</v>
      </c>
      <c r="U34" s="97">
        <f t="shared" si="2"/>
        <v>0</v>
      </c>
      <c r="V34" s="100">
        <f t="shared" si="3"/>
        <v>0</v>
      </c>
      <c r="W34" s="100">
        <f t="shared" si="4"/>
        <v>0</v>
      </c>
      <c r="X34" s="99"/>
    </row>
    <row r="35" spans="1:24" s="45" customFormat="1" ht="15" x14ac:dyDescent="0.2">
      <c r="A35" s="91" t="s">
        <v>174</v>
      </c>
      <c r="B35" s="91" t="s">
        <v>125</v>
      </c>
      <c r="C35" s="91" t="s">
        <v>413</v>
      </c>
      <c r="D35" s="91" t="s">
        <v>38</v>
      </c>
      <c r="E35" s="91" t="s">
        <v>121</v>
      </c>
      <c r="F35" s="91" t="s">
        <v>112</v>
      </c>
      <c r="G35" s="167">
        <v>29.51</v>
      </c>
      <c r="H35" s="91"/>
      <c r="I35" s="136">
        <f t="shared" si="0"/>
        <v>29.51</v>
      </c>
      <c r="J35" s="91" t="s">
        <v>10</v>
      </c>
      <c r="K35" s="96">
        <f>VLOOKUP(D35,Steuerseite!A$3:G$38,5,FALSE)</f>
        <v>0</v>
      </c>
      <c r="L35" s="96">
        <f>VLOOKUP(D35,Steuerseite!A$3:G$38,6,FALSE)</f>
        <v>0</v>
      </c>
      <c r="M35" s="96">
        <f>VLOOKUP(D35,Steuerseite!A$3:G$38,7,FALSE)</f>
        <v>0</v>
      </c>
      <c r="N35" s="96">
        <f>VLOOKUP(D35,Steuerseite!A$3:$D$38,2,FALSE)</f>
        <v>0</v>
      </c>
      <c r="O35" s="96">
        <f>VLOOKUP(D35,Steuerseite!A$3:D$38,3,FALSE)</f>
        <v>0</v>
      </c>
      <c r="P35" s="96">
        <f>VLOOKUP(D35,Steuerseite!A$3:D$38,4,FALSE)</f>
        <v>0</v>
      </c>
      <c r="Q35" s="94"/>
      <c r="R35" s="98"/>
      <c r="S35" s="95">
        <f t="shared" si="1"/>
        <v>0</v>
      </c>
      <c r="T35" s="137">
        <f>IF(AND(J35="VOR",Leistungen!A$52="SVS VOR"),Leistungen!B$52, IF(AND(J35="QOR",Leistungen!A$31="SVS QOR"),Leistungen!B$31,""))</f>
        <v>0</v>
      </c>
      <c r="U35" s="97">
        <f t="shared" si="2"/>
        <v>0</v>
      </c>
      <c r="V35" s="100">
        <f t="shared" si="3"/>
        <v>0</v>
      </c>
      <c r="W35" s="100">
        <f t="shared" si="4"/>
        <v>0</v>
      </c>
      <c r="X35" s="99"/>
    </row>
    <row r="36" spans="1:24" s="45" customFormat="1" ht="15" x14ac:dyDescent="0.2">
      <c r="A36" s="92" t="s">
        <v>174</v>
      </c>
      <c r="B36" s="92" t="s">
        <v>122</v>
      </c>
      <c r="C36" s="92" t="s">
        <v>414</v>
      </c>
      <c r="D36" s="92" t="s">
        <v>26</v>
      </c>
      <c r="E36" s="92" t="s">
        <v>41</v>
      </c>
      <c r="F36" s="92" t="s">
        <v>956</v>
      </c>
      <c r="G36" s="168">
        <v>9.89</v>
      </c>
      <c r="H36" s="92"/>
      <c r="I36" s="138">
        <f t="shared" si="0"/>
        <v>9.89</v>
      </c>
      <c r="J36" s="92" t="s">
        <v>10</v>
      </c>
      <c r="K36" s="96">
        <f>VLOOKUP(D36,Steuerseite!A$3:G$38,5,FALSE)</f>
        <v>0</v>
      </c>
      <c r="L36" s="96">
        <f>VLOOKUP(D36,Steuerseite!A$3:G$38,6,FALSE)</f>
        <v>0</v>
      </c>
      <c r="M36" s="96">
        <f>VLOOKUP(D36,Steuerseite!A$3:G$38,7,FALSE)</f>
        <v>1E-3</v>
      </c>
      <c r="N36" s="96">
        <f>VLOOKUP(D36,Steuerseite!A$3:$D$38,2,FALSE)</f>
        <v>0</v>
      </c>
      <c r="O36" s="96">
        <f>VLOOKUP(D36,Steuerseite!A$3:D$38,3,FALSE)</f>
        <v>0</v>
      </c>
      <c r="P36" s="96">
        <f>VLOOKUP(D36,Steuerseite!A$3:D$38,4,FALSE)</f>
        <v>0</v>
      </c>
      <c r="Q36" s="94"/>
      <c r="R36" s="98"/>
      <c r="S36" s="95">
        <f t="shared" si="1"/>
        <v>0</v>
      </c>
      <c r="T36" s="137">
        <f>IF(AND(J36="VOR",Leistungen!A$52="SVS VOR"),Leistungen!B$52, IF(AND(J36="QOR",Leistungen!A$31="SVS QOR"),Leistungen!B$31,""))</f>
        <v>0</v>
      </c>
      <c r="U36" s="97">
        <f t="shared" si="2"/>
        <v>0</v>
      </c>
      <c r="V36" s="100">
        <f t="shared" si="3"/>
        <v>0</v>
      </c>
      <c r="W36" s="100">
        <f t="shared" ref="W36:W67" si="5">U36/250</f>
        <v>0</v>
      </c>
      <c r="X36" s="99"/>
    </row>
    <row r="37" spans="1:24" s="45" customFormat="1" ht="15" x14ac:dyDescent="0.2">
      <c r="A37" s="91" t="s">
        <v>174</v>
      </c>
      <c r="B37" s="91" t="s">
        <v>196</v>
      </c>
      <c r="C37" s="91" t="s">
        <v>415</v>
      </c>
      <c r="D37" s="91" t="s">
        <v>39</v>
      </c>
      <c r="E37" s="91" t="s">
        <v>79</v>
      </c>
      <c r="F37" s="91" t="s">
        <v>956</v>
      </c>
      <c r="G37" s="167">
        <v>33.869999999999997</v>
      </c>
      <c r="H37" s="91"/>
      <c r="I37" s="136">
        <f t="shared" si="0"/>
        <v>33.869999999999997</v>
      </c>
      <c r="J37" s="91" t="s">
        <v>10</v>
      </c>
      <c r="K37" s="96">
        <f>VLOOKUP(D37,Steuerseite!A$3:G$38,5,FALSE)</f>
        <v>0</v>
      </c>
      <c r="L37" s="96">
        <f>VLOOKUP(D37,Steuerseite!A$3:G$38,6,FALSE)</f>
        <v>0</v>
      </c>
      <c r="M37" s="96">
        <f>VLOOKUP(D37,Steuerseite!A$3:G$38,7,FALSE)</f>
        <v>0</v>
      </c>
      <c r="N37" s="96">
        <f>VLOOKUP(D37,Steuerseite!A$3:$D$38,2,FALSE)</f>
        <v>0</v>
      </c>
      <c r="O37" s="96">
        <f>VLOOKUP(D37,Steuerseite!A$3:D$38,3,FALSE)</f>
        <v>0</v>
      </c>
      <c r="P37" s="96">
        <f>VLOOKUP(D37,Steuerseite!A$3:D$38,4,FALSE)</f>
        <v>0</v>
      </c>
      <c r="Q37" s="94"/>
      <c r="R37" s="98"/>
      <c r="S37" s="95">
        <f t="shared" si="1"/>
        <v>0</v>
      </c>
      <c r="T37" s="137">
        <f>IF(AND(J37="VOR",Leistungen!A$52="SVS VOR"),Leistungen!B$52, IF(AND(J37="QOR",Leistungen!A$31="SVS QOR"),Leistungen!B$31,""))</f>
        <v>0</v>
      </c>
      <c r="U37" s="97">
        <f t="shared" si="2"/>
        <v>0</v>
      </c>
      <c r="V37" s="100">
        <f t="shared" si="3"/>
        <v>0</v>
      </c>
      <c r="W37" s="100">
        <f t="shared" si="5"/>
        <v>0</v>
      </c>
      <c r="X37" s="99"/>
    </row>
    <row r="38" spans="1:24" s="45" customFormat="1" ht="15" x14ac:dyDescent="0.2">
      <c r="A38" s="92" t="s">
        <v>174</v>
      </c>
      <c r="B38" s="92" t="s">
        <v>129</v>
      </c>
      <c r="C38" s="92" t="s">
        <v>416</v>
      </c>
      <c r="D38" s="92" t="s">
        <v>23</v>
      </c>
      <c r="E38" s="92" t="s">
        <v>127</v>
      </c>
      <c r="F38" s="92" t="s">
        <v>956</v>
      </c>
      <c r="G38" s="168">
        <v>29.97</v>
      </c>
      <c r="H38" s="92"/>
      <c r="I38" s="138">
        <f t="shared" si="0"/>
        <v>29.97</v>
      </c>
      <c r="J38" s="92" t="s">
        <v>10</v>
      </c>
      <c r="K38" s="96">
        <f>VLOOKUP(D38,Steuerseite!A$3:G$38,5,FALSE)</f>
        <v>0</v>
      </c>
      <c r="L38" s="96">
        <f>VLOOKUP(D38,Steuerseite!A$3:G$38,6,FALSE)</f>
        <v>0</v>
      </c>
      <c r="M38" s="96">
        <f>VLOOKUP(D38,Steuerseite!A$3:G$38,7,FALSE)</f>
        <v>0</v>
      </c>
      <c r="N38" s="96">
        <f>VLOOKUP(D38,Steuerseite!A$3:$D$38,2,FALSE)</f>
        <v>0</v>
      </c>
      <c r="O38" s="96">
        <f>VLOOKUP(D38,Steuerseite!A$3:D$38,3,FALSE)</f>
        <v>0</v>
      </c>
      <c r="P38" s="96">
        <f>VLOOKUP(D38,Steuerseite!A$3:D$38,4,FALSE)</f>
        <v>0</v>
      </c>
      <c r="Q38" s="94"/>
      <c r="R38" s="98"/>
      <c r="S38" s="95">
        <f t="shared" si="1"/>
        <v>0</v>
      </c>
      <c r="T38" s="137">
        <f>IF(AND(J38="VOR",Leistungen!A$52="SVS VOR"),Leistungen!B$52, IF(AND(J38="QOR",Leistungen!A$31="SVS QOR"),Leistungen!B$31,""))</f>
        <v>0</v>
      </c>
      <c r="U38" s="97">
        <f t="shared" si="2"/>
        <v>0</v>
      </c>
      <c r="V38" s="100">
        <f t="shared" si="3"/>
        <v>0</v>
      </c>
      <c r="W38" s="100">
        <f t="shared" si="5"/>
        <v>0</v>
      </c>
      <c r="X38" s="99"/>
    </row>
    <row r="39" spans="1:24" s="45" customFormat="1" ht="15" x14ac:dyDescent="0.2">
      <c r="A39" s="91" t="s">
        <v>174</v>
      </c>
      <c r="B39" s="91" t="s">
        <v>191</v>
      </c>
      <c r="C39" s="91" t="s">
        <v>417</v>
      </c>
      <c r="D39" s="91" t="s">
        <v>42</v>
      </c>
      <c r="E39" s="91" t="s">
        <v>951</v>
      </c>
      <c r="F39" s="91" t="s">
        <v>117</v>
      </c>
      <c r="G39" s="167">
        <v>15.34</v>
      </c>
      <c r="H39" s="91"/>
      <c r="I39" s="136">
        <f t="shared" si="0"/>
        <v>15.34</v>
      </c>
      <c r="J39" s="91" t="s">
        <v>10</v>
      </c>
      <c r="K39" s="96">
        <f>VLOOKUP(D39,Steuerseite!A$3:G$38,5,FALSE)</f>
        <v>0</v>
      </c>
      <c r="L39" s="96">
        <f>VLOOKUP(D39,Steuerseite!A$3:G$38,6,FALSE)</f>
        <v>0</v>
      </c>
      <c r="M39" s="96">
        <f>VLOOKUP(D39,Steuerseite!A$3:G$38,7,FALSE)</f>
        <v>0</v>
      </c>
      <c r="N39" s="96">
        <f>VLOOKUP(D39,Steuerseite!A$3:$D$38,2,FALSE)</f>
        <v>0</v>
      </c>
      <c r="O39" s="96">
        <f>VLOOKUP(D39,Steuerseite!A$3:D$38,3,FALSE)</f>
        <v>0</v>
      </c>
      <c r="P39" s="96">
        <f>VLOOKUP(D39,Steuerseite!A$3:D$38,4,FALSE)</f>
        <v>0</v>
      </c>
      <c r="Q39" s="94"/>
      <c r="R39" s="98"/>
      <c r="S39" s="95">
        <f t="shared" si="1"/>
        <v>0</v>
      </c>
      <c r="T39" s="137">
        <f>IF(AND(J39="VOR",Leistungen!A$52="SVS VOR"),Leistungen!B$52, IF(AND(J39="QOR",Leistungen!A$31="SVS QOR"),Leistungen!B$31,""))</f>
        <v>0</v>
      </c>
      <c r="U39" s="97">
        <f t="shared" si="2"/>
        <v>0</v>
      </c>
      <c r="V39" s="100">
        <f t="shared" si="3"/>
        <v>0</v>
      </c>
      <c r="W39" s="100">
        <f t="shared" si="5"/>
        <v>0</v>
      </c>
      <c r="X39" s="99"/>
    </row>
    <row r="40" spans="1:24" s="45" customFormat="1" ht="15" x14ac:dyDescent="0.2">
      <c r="A40" s="92" t="s">
        <v>174</v>
      </c>
      <c r="B40" s="92" t="s">
        <v>113</v>
      </c>
      <c r="C40" s="92" t="s">
        <v>418</v>
      </c>
      <c r="D40" s="92" t="s">
        <v>22</v>
      </c>
      <c r="E40" s="92" t="s">
        <v>114</v>
      </c>
      <c r="F40" s="92" t="s">
        <v>117</v>
      </c>
      <c r="G40" s="168">
        <v>35.72</v>
      </c>
      <c r="H40" s="92"/>
      <c r="I40" s="138">
        <f t="shared" si="0"/>
        <v>35.72</v>
      </c>
      <c r="J40" s="92" t="s">
        <v>10</v>
      </c>
      <c r="K40" s="96">
        <f>VLOOKUP(D40,Steuerseite!A$3:G$38,5,FALSE)</f>
        <v>0</v>
      </c>
      <c r="L40" s="96">
        <f>VLOOKUP(D40,Steuerseite!A$3:G$38,6,FALSE)</f>
        <v>0</v>
      </c>
      <c r="M40" s="96">
        <f>VLOOKUP(D40,Steuerseite!A$3:G$38,7,FALSE)</f>
        <v>0</v>
      </c>
      <c r="N40" s="96">
        <f>VLOOKUP(D40,Steuerseite!A$3:$D$38,2,FALSE)</f>
        <v>0</v>
      </c>
      <c r="O40" s="96">
        <f>VLOOKUP(D40,Steuerseite!A$3:D$38,3,FALSE)</f>
        <v>0</v>
      </c>
      <c r="P40" s="96">
        <f>VLOOKUP(D40,Steuerseite!A$3:D$38,4,FALSE)</f>
        <v>0</v>
      </c>
      <c r="Q40" s="94"/>
      <c r="R40" s="98"/>
      <c r="S40" s="95">
        <f t="shared" si="1"/>
        <v>0</v>
      </c>
      <c r="T40" s="137">
        <f>IF(AND(J40="VOR",Leistungen!A$52="SVS VOR"),Leistungen!B$52, IF(AND(J40="QOR",Leistungen!A$31="SVS QOR"),Leistungen!B$31,""))</f>
        <v>0</v>
      </c>
      <c r="U40" s="97">
        <f t="shared" si="2"/>
        <v>0</v>
      </c>
      <c r="V40" s="100">
        <f t="shared" si="3"/>
        <v>0</v>
      </c>
      <c r="W40" s="100">
        <f t="shared" si="5"/>
        <v>0</v>
      </c>
      <c r="X40" s="99"/>
    </row>
    <row r="41" spans="1:24" s="45" customFormat="1" ht="15" x14ac:dyDescent="0.2">
      <c r="A41" s="91" t="s">
        <v>174</v>
      </c>
      <c r="B41" s="91" t="s">
        <v>113</v>
      </c>
      <c r="C41" s="91" t="s">
        <v>419</v>
      </c>
      <c r="D41" s="91" t="s">
        <v>22</v>
      </c>
      <c r="E41" s="91" t="s">
        <v>114</v>
      </c>
      <c r="F41" s="91" t="s">
        <v>956</v>
      </c>
      <c r="G41" s="167">
        <v>105.56</v>
      </c>
      <c r="H41" s="91"/>
      <c r="I41" s="136">
        <f t="shared" si="0"/>
        <v>105.56</v>
      </c>
      <c r="J41" s="91" t="s">
        <v>10</v>
      </c>
      <c r="K41" s="96">
        <f>VLOOKUP(D41,Steuerseite!A$3:G$38,5,FALSE)</f>
        <v>0</v>
      </c>
      <c r="L41" s="96">
        <f>VLOOKUP(D41,Steuerseite!A$3:G$38,6,FALSE)</f>
        <v>0</v>
      </c>
      <c r="M41" s="96">
        <f>VLOOKUP(D41,Steuerseite!A$3:G$38,7,FALSE)</f>
        <v>0</v>
      </c>
      <c r="N41" s="96">
        <f>VLOOKUP(D41,Steuerseite!A$3:$D$38,2,FALSE)</f>
        <v>0</v>
      </c>
      <c r="O41" s="96">
        <f>VLOOKUP(D41,Steuerseite!A$3:D$38,3,FALSE)</f>
        <v>0</v>
      </c>
      <c r="P41" s="96">
        <f>VLOOKUP(D41,Steuerseite!A$3:D$38,4,FALSE)</f>
        <v>0</v>
      </c>
      <c r="Q41" s="94"/>
      <c r="R41" s="98"/>
      <c r="S41" s="95">
        <f t="shared" si="1"/>
        <v>0</v>
      </c>
      <c r="T41" s="137">
        <f>IF(AND(J41="VOR",Leistungen!A$52="SVS VOR"),Leistungen!B$52, IF(AND(J41="QOR",Leistungen!A$31="SVS QOR"),Leistungen!B$31,""))</f>
        <v>0</v>
      </c>
      <c r="U41" s="97">
        <f t="shared" si="2"/>
        <v>0</v>
      </c>
      <c r="V41" s="100">
        <f t="shared" si="3"/>
        <v>0</v>
      </c>
      <c r="W41" s="100">
        <f t="shared" si="5"/>
        <v>0</v>
      </c>
      <c r="X41" s="99"/>
    </row>
    <row r="42" spans="1:24" s="45" customFormat="1" ht="15" x14ac:dyDescent="0.2">
      <c r="A42" s="92" t="s">
        <v>174</v>
      </c>
      <c r="B42" s="92" t="s">
        <v>113</v>
      </c>
      <c r="C42" s="92" t="s">
        <v>420</v>
      </c>
      <c r="D42" s="92" t="s">
        <v>22</v>
      </c>
      <c r="E42" s="92" t="s">
        <v>114</v>
      </c>
      <c r="F42" s="92" t="s">
        <v>956</v>
      </c>
      <c r="G42" s="168">
        <v>52.29</v>
      </c>
      <c r="H42" s="92"/>
      <c r="I42" s="138">
        <f t="shared" si="0"/>
        <v>52.29</v>
      </c>
      <c r="J42" s="92" t="s">
        <v>10</v>
      </c>
      <c r="K42" s="96">
        <f>VLOOKUP(D42,Steuerseite!A$3:G$38,5,FALSE)</f>
        <v>0</v>
      </c>
      <c r="L42" s="96">
        <f>VLOOKUP(D42,Steuerseite!A$3:G$38,6,FALSE)</f>
        <v>0</v>
      </c>
      <c r="M42" s="96">
        <f>VLOOKUP(D42,Steuerseite!A$3:G$38,7,FALSE)</f>
        <v>0</v>
      </c>
      <c r="N42" s="96">
        <f>VLOOKUP(D42,Steuerseite!A$3:$D$38,2,FALSE)</f>
        <v>0</v>
      </c>
      <c r="O42" s="96">
        <f>VLOOKUP(D42,Steuerseite!A$3:D$38,3,FALSE)</f>
        <v>0</v>
      </c>
      <c r="P42" s="96">
        <f>VLOOKUP(D42,Steuerseite!A$3:D$38,4,FALSE)</f>
        <v>0</v>
      </c>
      <c r="Q42" s="94"/>
      <c r="R42" s="98"/>
      <c r="S42" s="95">
        <f t="shared" si="1"/>
        <v>0</v>
      </c>
      <c r="T42" s="137">
        <f>IF(AND(J42="VOR",Leistungen!A$52="SVS VOR"),Leistungen!B$52, IF(AND(J42="QOR",Leistungen!A$31="SVS QOR"),Leistungen!B$31,""))</f>
        <v>0</v>
      </c>
      <c r="U42" s="97">
        <f t="shared" si="2"/>
        <v>0</v>
      </c>
      <c r="V42" s="100">
        <f t="shared" si="3"/>
        <v>0</v>
      </c>
      <c r="W42" s="100">
        <f t="shared" si="5"/>
        <v>0</v>
      </c>
      <c r="X42" s="99"/>
    </row>
    <row r="43" spans="1:24" s="45" customFormat="1" ht="15" x14ac:dyDescent="0.2">
      <c r="A43" s="91" t="s">
        <v>174</v>
      </c>
      <c r="B43" s="91" t="s">
        <v>197</v>
      </c>
      <c r="C43" s="91" t="s">
        <v>421</v>
      </c>
      <c r="D43" s="91" t="s">
        <v>29</v>
      </c>
      <c r="E43" s="91" t="s">
        <v>116</v>
      </c>
      <c r="F43" s="91" t="s">
        <v>956</v>
      </c>
      <c r="G43" s="167">
        <v>90.46</v>
      </c>
      <c r="H43" s="91"/>
      <c r="I43" s="136">
        <f t="shared" si="0"/>
        <v>90.46</v>
      </c>
      <c r="J43" s="91" t="s">
        <v>124</v>
      </c>
      <c r="K43" s="96">
        <f>VLOOKUP(D43,Steuerseite!A$3:G$38,5,FALSE)</f>
        <v>0</v>
      </c>
      <c r="L43" s="96">
        <f>VLOOKUP(D43,Steuerseite!A$3:G$38,6,FALSE)</f>
        <v>0</v>
      </c>
      <c r="M43" s="96">
        <f>VLOOKUP(D43,Steuerseite!A$3:G$38,7,FALSE)</f>
        <v>0</v>
      </c>
      <c r="N43" s="96">
        <f>VLOOKUP(D43,Steuerseite!A$3:$D$38,2,FALSE)</f>
        <v>0</v>
      </c>
      <c r="O43" s="96">
        <f>VLOOKUP(D43,Steuerseite!A$3:D$38,3,FALSE)</f>
        <v>0</v>
      </c>
      <c r="P43" s="96">
        <f>VLOOKUP(D43,Steuerseite!A$3:D$38,4,FALSE)</f>
        <v>0</v>
      </c>
      <c r="Q43" s="94">
        <v>2</v>
      </c>
      <c r="R43" s="98">
        <v>2</v>
      </c>
      <c r="S43" s="95" t="e">
        <f t="shared" si="1"/>
        <v>#DIV/0!</v>
      </c>
      <c r="T43" s="137">
        <f>IF(AND(J43="VOR",Leistungen!A$52="SVS VOR"),Leistungen!B$52, IF(AND(J43="QOR",Leistungen!A$31="SVS QOR"),Leistungen!B$31,""))</f>
        <v>0</v>
      </c>
      <c r="U43" s="97" t="e">
        <f t="shared" si="2"/>
        <v>#DIV/0!</v>
      </c>
      <c r="V43" s="100" t="e">
        <f t="shared" si="3"/>
        <v>#DIV/0!</v>
      </c>
      <c r="W43" s="100" t="e">
        <f t="shared" si="5"/>
        <v>#DIV/0!</v>
      </c>
      <c r="X43" s="99" t="s">
        <v>959</v>
      </c>
    </row>
    <row r="44" spans="1:24" s="45" customFormat="1" ht="15" x14ac:dyDescent="0.2">
      <c r="A44" s="92" t="s">
        <v>175</v>
      </c>
      <c r="B44" s="92" t="s">
        <v>198</v>
      </c>
      <c r="C44" s="92" t="s">
        <v>422</v>
      </c>
      <c r="D44" s="92" t="s">
        <v>59</v>
      </c>
      <c r="E44" s="92" t="s">
        <v>110</v>
      </c>
      <c r="F44" s="92" t="s">
        <v>956</v>
      </c>
      <c r="G44" s="168">
        <v>20.58</v>
      </c>
      <c r="H44" s="92"/>
      <c r="I44" s="138">
        <f t="shared" si="0"/>
        <v>20.58</v>
      </c>
      <c r="J44" s="92" t="s">
        <v>10</v>
      </c>
      <c r="K44" s="96">
        <f>VLOOKUP(D44,Steuerseite!A$3:G$38,5,FALSE)</f>
        <v>0</v>
      </c>
      <c r="L44" s="96">
        <f>VLOOKUP(D44,Steuerseite!A$3:G$38,6,FALSE)</f>
        <v>0</v>
      </c>
      <c r="M44" s="96">
        <f>VLOOKUP(D44,Steuerseite!A$3:G$38,7,FALSE)</f>
        <v>0</v>
      </c>
      <c r="N44" s="96">
        <f>VLOOKUP(D44,Steuerseite!A$3:$D$38,2,FALSE)</f>
        <v>0</v>
      </c>
      <c r="O44" s="96">
        <f>VLOOKUP(D44,Steuerseite!A$3:D$38,3,FALSE)</f>
        <v>0</v>
      </c>
      <c r="P44" s="96">
        <f>VLOOKUP(D44,Steuerseite!A$3:D$38,4,FALSE)</f>
        <v>0</v>
      </c>
      <c r="Q44" s="94"/>
      <c r="R44" s="98"/>
      <c r="S44" s="95">
        <f t="shared" si="1"/>
        <v>0</v>
      </c>
      <c r="T44" s="137">
        <f>IF(AND(J44="VOR",Leistungen!A$52="SVS VOR"),Leistungen!B$52, IF(AND(J44="QOR",Leistungen!A$31="SVS QOR"),Leistungen!B$31,""))</f>
        <v>0</v>
      </c>
      <c r="U44" s="97">
        <f t="shared" si="2"/>
        <v>0</v>
      </c>
      <c r="V44" s="100">
        <f t="shared" si="3"/>
        <v>0</v>
      </c>
      <c r="W44" s="100">
        <f t="shared" si="5"/>
        <v>0</v>
      </c>
      <c r="X44" s="99"/>
    </row>
    <row r="45" spans="1:24" s="45" customFormat="1" ht="15" x14ac:dyDescent="0.2">
      <c r="A45" s="91" t="s">
        <v>175</v>
      </c>
      <c r="B45" s="91" t="s">
        <v>199</v>
      </c>
      <c r="C45" s="91" t="s">
        <v>423</v>
      </c>
      <c r="D45" s="91" t="s">
        <v>39</v>
      </c>
      <c r="E45" s="91" t="s">
        <v>79</v>
      </c>
      <c r="F45" s="91" t="s">
        <v>956</v>
      </c>
      <c r="G45" s="167">
        <v>20.13</v>
      </c>
      <c r="H45" s="91"/>
      <c r="I45" s="136">
        <f t="shared" si="0"/>
        <v>20.13</v>
      </c>
      <c r="J45" s="91" t="s">
        <v>10</v>
      </c>
      <c r="K45" s="96">
        <f>VLOOKUP(D45,Steuerseite!A$3:G$38,5,FALSE)</f>
        <v>0</v>
      </c>
      <c r="L45" s="96">
        <f>VLOOKUP(D45,Steuerseite!A$3:G$38,6,FALSE)</f>
        <v>0</v>
      </c>
      <c r="M45" s="96">
        <f>VLOOKUP(D45,Steuerseite!A$3:G$38,7,FALSE)</f>
        <v>0</v>
      </c>
      <c r="N45" s="96">
        <f>VLOOKUP(D45,Steuerseite!A$3:$D$38,2,FALSE)</f>
        <v>0</v>
      </c>
      <c r="O45" s="96">
        <f>VLOOKUP(D45,Steuerseite!A$3:D$38,3,FALSE)</f>
        <v>0</v>
      </c>
      <c r="P45" s="96">
        <f>VLOOKUP(D45,Steuerseite!A$3:D$38,4,FALSE)</f>
        <v>0</v>
      </c>
      <c r="Q45" s="94"/>
      <c r="R45" s="98"/>
      <c r="S45" s="95">
        <f t="shared" si="1"/>
        <v>0</v>
      </c>
      <c r="T45" s="137">
        <f>IF(AND(J45="VOR",Leistungen!A$52="SVS VOR"),Leistungen!B$52, IF(AND(J45="QOR",Leistungen!A$31="SVS QOR"),Leistungen!B$31,""))</f>
        <v>0</v>
      </c>
      <c r="U45" s="97">
        <f t="shared" si="2"/>
        <v>0</v>
      </c>
      <c r="V45" s="100">
        <f t="shared" si="3"/>
        <v>0</v>
      </c>
      <c r="W45" s="100">
        <f t="shared" si="5"/>
        <v>0</v>
      </c>
      <c r="X45" s="99"/>
    </row>
    <row r="46" spans="1:24" s="45" customFormat="1" ht="15" x14ac:dyDescent="0.2">
      <c r="A46" s="92" t="s">
        <v>175</v>
      </c>
      <c r="B46" s="92" t="s">
        <v>200</v>
      </c>
      <c r="C46" s="92" t="s">
        <v>424</v>
      </c>
      <c r="D46" s="92" t="s">
        <v>59</v>
      </c>
      <c r="E46" s="92" t="s">
        <v>110</v>
      </c>
      <c r="F46" s="92" t="s">
        <v>956</v>
      </c>
      <c r="G46" s="168">
        <v>20.57</v>
      </c>
      <c r="H46" s="92"/>
      <c r="I46" s="138">
        <f t="shared" si="0"/>
        <v>20.57</v>
      </c>
      <c r="J46" s="92" t="s">
        <v>10</v>
      </c>
      <c r="K46" s="96">
        <f>VLOOKUP(D46,Steuerseite!A$3:G$38,5,FALSE)</f>
        <v>0</v>
      </c>
      <c r="L46" s="96">
        <f>VLOOKUP(D46,Steuerseite!A$3:G$38,6,FALSE)</f>
        <v>0</v>
      </c>
      <c r="M46" s="96">
        <f>VLOOKUP(D46,Steuerseite!A$3:G$38,7,FALSE)</f>
        <v>0</v>
      </c>
      <c r="N46" s="96">
        <f>VLOOKUP(D46,Steuerseite!A$3:$D$38,2,FALSE)</f>
        <v>0</v>
      </c>
      <c r="O46" s="96">
        <f>VLOOKUP(D46,Steuerseite!A$3:D$38,3,FALSE)</f>
        <v>0</v>
      </c>
      <c r="P46" s="96">
        <f>VLOOKUP(D46,Steuerseite!A$3:D$38,4,FALSE)</f>
        <v>0</v>
      </c>
      <c r="Q46" s="94"/>
      <c r="R46" s="98"/>
      <c r="S46" s="95">
        <f t="shared" si="1"/>
        <v>0</v>
      </c>
      <c r="T46" s="137">
        <f>IF(AND(J46="VOR",Leistungen!A$52="SVS VOR"),Leistungen!B$52, IF(AND(J46="QOR",Leistungen!A$31="SVS QOR"),Leistungen!B$31,""))</f>
        <v>0</v>
      </c>
      <c r="U46" s="97">
        <f t="shared" si="2"/>
        <v>0</v>
      </c>
      <c r="V46" s="100">
        <f t="shared" si="3"/>
        <v>0</v>
      </c>
      <c r="W46" s="100">
        <f t="shared" si="5"/>
        <v>0</v>
      </c>
      <c r="X46" s="99"/>
    </row>
    <row r="47" spans="1:24" s="45" customFormat="1" ht="15" x14ac:dyDescent="0.2">
      <c r="A47" s="91" t="s">
        <v>175</v>
      </c>
      <c r="B47" s="91" t="s">
        <v>201</v>
      </c>
      <c r="C47" s="91" t="s">
        <v>425</v>
      </c>
      <c r="D47" s="91" t="s">
        <v>23</v>
      </c>
      <c r="E47" s="91" t="s">
        <v>127</v>
      </c>
      <c r="F47" s="91" t="s">
        <v>956</v>
      </c>
      <c r="G47" s="167">
        <v>19.09</v>
      </c>
      <c r="H47" s="91"/>
      <c r="I47" s="136">
        <f t="shared" si="0"/>
        <v>19.09</v>
      </c>
      <c r="J47" s="91" t="s">
        <v>10</v>
      </c>
      <c r="K47" s="96">
        <f>VLOOKUP(D47,Steuerseite!A$3:G$38,5,FALSE)</f>
        <v>0</v>
      </c>
      <c r="L47" s="96">
        <f>VLOOKUP(D47,Steuerseite!A$3:G$38,6,FALSE)</f>
        <v>0</v>
      </c>
      <c r="M47" s="96">
        <f>VLOOKUP(D47,Steuerseite!A$3:G$38,7,FALSE)</f>
        <v>0</v>
      </c>
      <c r="N47" s="96">
        <f>VLOOKUP(D47,Steuerseite!A$3:$D$38,2,FALSE)</f>
        <v>0</v>
      </c>
      <c r="O47" s="96">
        <f>VLOOKUP(D47,Steuerseite!A$3:D$38,3,FALSE)</f>
        <v>0</v>
      </c>
      <c r="P47" s="96">
        <f>VLOOKUP(D47,Steuerseite!A$3:D$38,4,FALSE)</f>
        <v>0</v>
      </c>
      <c r="Q47" s="94"/>
      <c r="R47" s="98"/>
      <c r="S47" s="95">
        <f t="shared" si="1"/>
        <v>0</v>
      </c>
      <c r="T47" s="137">
        <f>IF(AND(J47="VOR",Leistungen!A$52="SVS VOR"),Leistungen!B$52, IF(AND(J47="QOR",Leistungen!A$31="SVS QOR"),Leistungen!B$31,""))</f>
        <v>0</v>
      </c>
      <c r="U47" s="97">
        <f t="shared" si="2"/>
        <v>0</v>
      </c>
      <c r="V47" s="100">
        <f t="shared" si="3"/>
        <v>0</v>
      </c>
      <c r="W47" s="100">
        <f t="shared" si="5"/>
        <v>0</v>
      </c>
      <c r="X47" s="99"/>
    </row>
    <row r="48" spans="1:24" s="45" customFormat="1" ht="15" x14ac:dyDescent="0.2">
      <c r="A48" s="92" t="s">
        <v>175</v>
      </c>
      <c r="B48" s="92" t="s">
        <v>200</v>
      </c>
      <c r="C48" s="92" t="s">
        <v>426</v>
      </c>
      <c r="D48" s="92" t="s">
        <v>59</v>
      </c>
      <c r="E48" s="92" t="s">
        <v>110</v>
      </c>
      <c r="F48" s="92" t="s">
        <v>956</v>
      </c>
      <c r="G48" s="168">
        <v>20.59</v>
      </c>
      <c r="H48" s="92"/>
      <c r="I48" s="138">
        <f t="shared" si="0"/>
        <v>20.59</v>
      </c>
      <c r="J48" s="92" t="s">
        <v>10</v>
      </c>
      <c r="K48" s="96">
        <f>VLOOKUP(D48,Steuerseite!A$3:G$38,5,FALSE)</f>
        <v>0</v>
      </c>
      <c r="L48" s="96">
        <f>VLOOKUP(D48,Steuerseite!A$3:G$38,6,FALSE)</f>
        <v>0</v>
      </c>
      <c r="M48" s="96">
        <f>VLOOKUP(D48,Steuerseite!A$3:G$38,7,FALSE)</f>
        <v>0</v>
      </c>
      <c r="N48" s="96">
        <f>VLOOKUP(D48,Steuerseite!A$3:$D$38,2,FALSE)</f>
        <v>0</v>
      </c>
      <c r="O48" s="96">
        <f>VLOOKUP(D48,Steuerseite!A$3:D$38,3,FALSE)</f>
        <v>0</v>
      </c>
      <c r="P48" s="96">
        <f>VLOOKUP(D48,Steuerseite!A$3:D$38,4,FALSE)</f>
        <v>0</v>
      </c>
      <c r="Q48" s="94"/>
      <c r="R48" s="98"/>
      <c r="S48" s="95">
        <f t="shared" si="1"/>
        <v>0</v>
      </c>
      <c r="T48" s="137">
        <f>IF(AND(J48="VOR",Leistungen!A$52="SVS VOR"),Leistungen!B$52, IF(AND(J48="QOR",Leistungen!A$31="SVS QOR"),Leistungen!B$31,""))</f>
        <v>0</v>
      </c>
      <c r="U48" s="97">
        <f t="shared" si="2"/>
        <v>0</v>
      </c>
      <c r="V48" s="100">
        <f t="shared" si="3"/>
        <v>0</v>
      </c>
      <c r="W48" s="100">
        <f t="shared" si="5"/>
        <v>0</v>
      </c>
      <c r="X48" s="99"/>
    </row>
    <row r="49" spans="1:24" s="45" customFormat="1" ht="15" x14ac:dyDescent="0.2">
      <c r="A49" s="91" t="s">
        <v>175</v>
      </c>
      <c r="B49" s="91" t="s">
        <v>181</v>
      </c>
      <c r="C49" s="91" t="s">
        <v>427</v>
      </c>
      <c r="D49" s="91" t="s">
        <v>21</v>
      </c>
      <c r="E49" s="91" t="s">
        <v>18</v>
      </c>
      <c r="F49" s="91" t="s">
        <v>117</v>
      </c>
      <c r="G49" s="167">
        <v>8.17</v>
      </c>
      <c r="H49" s="91"/>
      <c r="I49" s="136">
        <f t="shared" si="0"/>
        <v>8.17</v>
      </c>
      <c r="J49" s="91" t="s">
        <v>10</v>
      </c>
      <c r="K49" s="96">
        <f>VLOOKUP(D49,Steuerseite!A$3:G$38,5,FALSE)</f>
        <v>0</v>
      </c>
      <c r="L49" s="96">
        <f>VLOOKUP(D49,Steuerseite!A$3:G$38,6,FALSE)</f>
        <v>0</v>
      </c>
      <c r="M49" s="96">
        <f>VLOOKUP(D49,Steuerseite!A$3:G$38,7,FALSE)</f>
        <v>1E-3</v>
      </c>
      <c r="N49" s="96">
        <f>VLOOKUP(D49,Steuerseite!A$3:$D$38,2,FALSE)</f>
        <v>0</v>
      </c>
      <c r="O49" s="96">
        <f>VLOOKUP(D49,Steuerseite!A$3:D$38,3,FALSE)</f>
        <v>0</v>
      </c>
      <c r="P49" s="96">
        <f>VLOOKUP(D49,Steuerseite!A$3:D$38,4,FALSE)</f>
        <v>0</v>
      </c>
      <c r="Q49" s="94"/>
      <c r="R49" s="98"/>
      <c r="S49" s="95">
        <f t="shared" si="1"/>
        <v>0</v>
      </c>
      <c r="T49" s="137">
        <f>IF(AND(J49="VOR",Leistungen!A$52="SVS VOR"),Leistungen!B$52, IF(AND(J49="QOR",Leistungen!A$31="SVS QOR"),Leistungen!B$31,""))</f>
        <v>0</v>
      </c>
      <c r="U49" s="97">
        <f t="shared" si="2"/>
        <v>0</v>
      </c>
      <c r="V49" s="100">
        <f t="shared" si="3"/>
        <v>0</v>
      </c>
      <c r="W49" s="100">
        <f t="shared" si="5"/>
        <v>0</v>
      </c>
      <c r="X49" s="99"/>
    </row>
    <row r="50" spans="1:24" s="45" customFormat="1" ht="15" x14ac:dyDescent="0.2">
      <c r="A50" s="92" t="s">
        <v>175</v>
      </c>
      <c r="B50" s="92" t="s">
        <v>198</v>
      </c>
      <c r="C50" s="92" t="s">
        <v>428</v>
      </c>
      <c r="D50" s="92" t="s">
        <v>59</v>
      </c>
      <c r="E50" s="92" t="s">
        <v>110</v>
      </c>
      <c r="F50" s="92" t="s">
        <v>956</v>
      </c>
      <c r="G50" s="168">
        <v>20.52</v>
      </c>
      <c r="H50" s="92"/>
      <c r="I50" s="138">
        <f t="shared" si="0"/>
        <v>20.52</v>
      </c>
      <c r="J50" s="92" t="s">
        <v>10</v>
      </c>
      <c r="K50" s="96">
        <f>VLOOKUP(D50,Steuerseite!A$3:G$38,5,FALSE)</f>
        <v>0</v>
      </c>
      <c r="L50" s="96">
        <f>VLOOKUP(D50,Steuerseite!A$3:G$38,6,FALSE)</f>
        <v>0</v>
      </c>
      <c r="M50" s="96">
        <f>VLOOKUP(D50,Steuerseite!A$3:G$38,7,FALSE)</f>
        <v>0</v>
      </c>
      <c r="N50" s="96">
        <f>VLOOKUP(D50,Steuerseite!A$3:$D$38,2,FALSE)</f>
        <v>0</v>
      </c>
      <c r="O50" s="96">
        <f>VLOOKUP(D50,Steuerseite!A$3:D$38,3,FALSE)</f>
        <v>0</v>
      </c>
      <c r="P50" s="96">
        <f>VLOOKUP(D50,Steuerseite!A$3:D$38,4,FALSE)</f>
        <v>0</v>
      </c>
      <c r="Q50" s="94"/>
      <c r="R50" s="98"/>
      <c r="S50" s="95">
        <f t="shared" si="1"/>
        <v>0</v>
      </c>
      <c r="T50" s="137">
        <f>IF(AND(J50="VOR",Leistungen!A$52="SVS VOR"),Leistungen!B$52, IF(AND(J50="QOR",Leistungen!A$31="SVS QOR"),Leistungen!B$31,""))</f>
        <v>0</v>
      </c>
      <c r="U50" s="97">
        <f t="shared" si="2"/>
        <v>0</v>
      </c>
      <c r="V50" s="100">
        <f t="shared" si="3"/>
        <v>0</v>
      </c>
      <c r="W50" s="100">
        <f t="shared" si="5"/>
        <v>0</v>
      </c>
      <c r="X50" s="99"/>
    </row>
    <row r="51" spans="1:24" s="45" customFormat="1" ht="15" x14ac:dyDescent="0.2">
      <c r="A51" s="91" t="s">
        <v>175</v>
      </c>
      <c r="B51" s="91" t="s">
        <v>183</v>
      </c>
      <c r="C51" s="91" t="s">
        <v>429</v>
      </c>
      <c r="D51" s="91" t="s">
        <v>21</v>
      </c>
      <c r="E51" s="91" t="s">
        <v>18</v>
      </c>
      <c r="F51" s="91" t="s">
        <v>117</v>
      </c>
      <c r="G51" s="167">
        <v>8.3699999999999992</v>
      </c>
      <c r="H51" s="91"/>
      <c r="I51" s="136">
        <f t="shared" si="0"/>
        <v>8.3699999999999992</v>
      </c>
      <c r="J51" s="91" t="s">
        <v>10</v>
      </c>
      <c r="K51" s="96">
        <f>VLOOKUP(D51,Steuerseite!A$3:G$38,5,FALSE)</f>
        <v>0</v>
      </c>
      <c r="L51" s="96">
        <f>VLOOKUP(D51,Steuerseite!A$3:G$38,6,FALSE)</f>
        <v>0</v>
      </c>
      <c r="M51" s="96">
        <f>VLOOKUP(D51,Steuerseite!A$3:G$38,7,FALSE)</f>
        <v>1E-3</v>
      </c>
      <c r="N51" s="96">
        <f>VLOOKUP(D51,Steuerseite!A$3:$D$38,2,FALSE)</f>
        <v>0</v>
      </c>
      <c r="O51" s="96">
        <f>VLOOKUP(D51,Steuerseite!A$3:D$38,3,FALSE)</f>
        <v>0</v>
      </c>
      <c r="P51" s="96">
        <f>VLOOKUP(D51,Steuerseite!A$3:D$38,4,FALSE)</f>
        <v>0</v>
      </c>
      <c r="Q51" s="94"/>
      <c r="R51" s="98"/>
      <c r="S51" s="95">
        <f t="shared" si="1"/>
        <v>0</v>
      </c>
      <c r="T51" s="137">
        <f>IF(AND(J51="VOR",Leistungen!A$52="SVS VOR"),Leistungen!B$52, IF(AND(J51="QOR",Leistungen!A$31="SVS QOR"),Leistungen!B$31,""))</f>
        <v>0</v>
      </c>
      <c r="U51" s="97">
        <f t="shared" si="2"/>
        <v>0</v>
      </c>
      <c r="V51" s="100">
        <f t="shared" si="3"/>
        <v>0</v>
      </c>
      <c r="W51" s="100">
        <f t="shared" si="5"/>
        <v>0</v>
      </c>
      <c r="X51" s="99"/>
    </row>
    <row r="52" spans="1:24" s="45" customFormat="1" ht="15" x14ac:dyDescent="0.2">
      <c r="A52" s="92" t="s">
        <v>175</v>
      </c>
      <c r="B52" s="92" t="s">
        <v>198</v>
      </c>
      <c r="C52" s="92" t="s">
        <v>430</v>
      </c>
      <c r="D52" s="92" t="s">
        <v>59</v>
      </c>
      <c r="E52" s="92" t="s">
        <v>110</v>
      </c>
      <c r="F52" s="92" t="s">
        <v>956</v>
      </c>
      <c r="G52" s="168">
        <v>13.46</v>
      </c>
      <c r="H52" s="92"/>
      <c r="I52" s="138">
        <f t="shared" si="0"/>
        <v>13.46</v>
      </c>
      <c r="J52" s="92" t="s">
        <v>10</v>
      </c>
      <c r="K52" s="96">
        <f>VLOOKUP(D52,Steuerseite!A$3:G$38,5,FALSE)</f>
        <v>0</v>
      </c>
      <c r="L52" s="96">
        <f>VLOOKUP(D52,Steuerseite!A$3:G$38,6,FALSE)</f>
        <v>0</v>
      </c>
      <c r="M52" s="96">
        <f>VLOOKUP(D52,Steuerseite!A$3:G$38,7,FALSE)</f>
        <v>0</v>
      </c>
      <c r="N52" s="96">
        <f>VLOOKUP(D52,Steuerseite!A$3:$D$38,2,FALSE)</f>
        <v>0</v>
      </c>
      <c r="O52" s="96">
        <f>VLOOKUP(D52,Steuerseite!A$3:D$38,3,FALSE)</f>
        <v>0</v>
      </c>
      <c r="P52" s="96">
        <f>VLOOKUP(D52,Steuerseite!A$3:D$38,4,FALSE)</f>
        <v>0</v>
      </c>
      <c r="Q52" s="94"/>
      <c r="R52" s="98"/>
      <c r="S52" s="95">
        <f t="shared" si="1"/>
        <v>0</v>
      </c>
      <c r="T52" s="137">
        <f>IF(AND(J52="VOR",Leistungen!A$52="SVS VOR"),Leistungen!B$52, IF(AND(J52="QOR",Leistungen!A$31="SVS QOR"),Leistungen!B$31,""))</f>
        <v>0</v>
      </c>
      <c r="U52" s="97">
        <f t="shared" si="2"/>
        <v>0</v>
      </c>
      <c r="V52" s="100">
        <f t="shared" si="3"/>
        <v>0</v>
      </c>
      <c r="W52" s="100">
        <f t="shared" si="5"/>
        <v>0</v>
      </c>
      <c r="X52" s="99"/>
    </row>
    <row r="53" spans="1:24" s="45" customFormat="1" ht="15" x14ac:dyDescent="0.2">
      <c r="A53" s="91" t="s">
        <v>175</v>
      </c>
      <c r="B53" s="91" t="s">
        <v>181</v>
      </c>
      <c r="C53" s="91" t="s">
        <v>431</v>
      </c>
      <c r="D53" s="91" t="s">
        <v>21</v>
      </c>
      <c r="E53" s="91" t="s">
        <v>18</v>
      </c>
      <c r="F53" s="91" t="s">
        <v>117</v>
      </c>
      <c r="G53" s="167">
        <v>8.36</v>
      </c>
      <c r="H53" s="91"/>
      <c r="I53" s="136">
        <f t="shared" si="0"/>
        <v>8.36</v>
      </c>
      <c r="J53" s="91" t="s">
        <v>10</v>
      </c>
      <c r="K53" s="96">
        <f>VLOOKUP(D53,Steuerseite!A$3:G$38,5,FALSE)</f>
        <v>0</v>
      </c>
      <c r="L53" s="96">
        <f>VLOOKUP(D53,Steuerseite!A$3:G$38,6,FALSE)</f>
        <v>0</v>
      </c>
      <c r="M53" s="96">
        <f>VLOOKUP(D53,Steuerseite!A$3:G$38,7,FALSE)</f>
        <v>1E-3</v>
      </c>
      <c r="N53" s="96">
        <f>VLOOKUP(D53,Steuerseite!A$3:$D$38,2,FALSE)</f>
        <v>0</v>
      </c>
      <c r="O53" s="96">
        <f>VLOOKUP(D53,Steuerseite!A$3:D$38,3,FALSE)</f>
        <v>0</v>
      </c>
      <c r="P53" s="96">
        <f>VLOOKUP(D53,Steuerseite!A$3:D$38,4,FALSE)</f>
        <v>0</v>
      </c>
      <c r="Q53" s="94"/>
      <c r="R53" s="98"/>
      <c r="S53" s="95">
        <f t="shared" si="1"/>
        <v>0</v>
      </c>
      <c r="T53" s="137">
        <f>IF(AND(J53="VOR",Leistungen!A$52="SVS VOR"),Leistungen!B$52, IF(AND(J53="QOR",Leistungen!A$31="SVS QOR"),Leistungen!B$31,""))</f>
        <v>0</v>
      </c>
      <c r="U53" s="97">
        <f t="shared" si="2"/>
        <v>0</v>
      </c>
      <c r="V53" s="100">
        <f t="shared" si="3"/>
        <v>0</v>
      </c>
      <c r="W53" s="100">
        <f t="shared" si="5"/>
        <v>0</v>
      </c>
      <c r="X53" s="99"/>
    </row>
    <row r="54" spans="1:24" s="45" customFormat="1" ht="15" x14ac:dyDescent="0.2">
      <c r="A54" s="92" t="s">
        <v>175</v>
      </c>
      <c r="B54" s="92" t="s">
        <v>202</v>
      </c>
      <c r="C54" s="92" t="s">
        <v>432</v>
      </c>
      <c r="D54" s="92" t="s">
        <v>59</v>
      </c>
      <c r="E54" s="92" t="s">
        <v>110</v>
      </c>
      <c r="F54" s="92" t="s">
        <v>956</v>
      </c>
      <c r="G54" s="168">
        <v>20.57</v>
      </c>
      <c r="H54" s="92"/>
      <c r="I54" s="138">
        <f t="shared" si="0"/>
        <v>20.57</v>
      </c>
      <c r="J54" s="92" t="s">
        <v>10</v>
      </c>
      <c r="K54" s="96">
        <f>VLOOKUP(D54,Steuerseite!A$3:G$38,5,FALSE)</f>
        <v>0</v>
      </c>
      <c r="L54" s="96">
        <f>VLOOKUP(D54,Steuerseite!A$3:G$38,6,FALSE)</f>
        <v>0</v>
      </c>
      <c r="M54" s="96">
        <f>VLOOKUP(D54,Steuerseite!A$3:G$38,7,FALSE)</f>
        <v>0</v>
      </c>
      <c r="N54" s="96">
        <f>VLOOKUP(D54,Steuerseite!A$3:$D$38,2,FALSE)</f>
        <v>0</v>
      </c>
      <c r="O54" s="96">
        <f>VLOOKUP(D54,Steuerseite!A$3:D$38,3,FALSE)</f>
        <v>0</v>
      </c>
      <c r="P54" s="96">
        <f>VLOOKUP(D54,Steuerseite!A$3:D$38,4,FALSE)</f>
        <v>0</v>
      </c>
      <c r="Q54" s="94"/>
      <c r="R54" s="98"/>
      <c r="S54" s="95">
        <f t="shared" si="1"/>
        <v>0</v>
      </c>
      <c r="T54" s="137">
        <f>IF(AND(J54="VOR",Leistungen!A$52="SVS VOR"),Leistungen!B$52, IF(AND(J54="QOR",Leistungen!A$31="SVS QOR"),Leistungen!B$31,""))</f>
        <v>0</v>
      </c>
      <c r="U54" s="97">
        <f t="shared" si="2"/>
        <v>0</v>
      </c>
      <c r="V54" s="100">
        <f t="shared" si="3"/>
        <v>0</v>
      </c>
      <c r="W54" s="100">
        <f t="shared" si="5"/>
        <v>0</v>
      </c>
      <c r="X54" s="99"/>
    </row>
    <row r="55" spans="1:24" s="45" customFormat="1" ht="15" x14ac:dyDescent="0.2">
      <c r="A55" s="91" t="s">
        <v>175</v>
      </c>
      <c r="B55" s="91" t="s">
        <v>183</v>
      </c>
      <c r="C55" s="91" t="s">
        <v>433</v>
      </c>
      <c r="D55" s="91" t="s">
        <v>21</v>
      </c>
      <c r="E55" s="91" t="s">
        <v>18</v>
      </c>
      <c r="F55" s="91" t="s">
        <v>117</v>
      </c>
      <c r="G55" s="167">
        <v>8.17</v>
      </c>
      <c r="H55" s="91"/>
      <c r="I55" s="136">
        <f t="shared" si="0"/>
        <v>8.17</v>
      </c>
      <c r="J55" s="91" t="s">
        <v>10</v>
      </c>
      <c r="K55" s="96">
        <f>VLOOKUP(D55,Steuerseite!A$3:G$38,5,FALSE)</f>
        <v>0</v>
      </c>
      <c r="L55" s="96">
        <f>VLOOKUP(D55,Steuerseite!A$3:G$38,6,FALSE)</f>
        <v>0</v>
      </c>
      <c r="M55" s="96">
        <f>VLOOKUP(D55,Steuerseite!A$3:G$38,7,FALSE)</f>
        <v>1E-3</v>
      </c>
      <c r="N55" s="96">
        <f>VLOOKUP(D55,Steuerseite!A$3:$D$38,2,FALSE)</f>
        <v>0</v>
      </c>
      <c r="O55" s="96">
        <f>VLOOKUP(D55,Steuerseite!A$3:D$38,3,FALSE)</f>
        <v>0</v>
      </c>
      <c r="P55" s="96">
        <f>VLOOKUP(D55,Steuerseite!A$3:D$38,4,FALSE)</f>
        <v>0</v>
      </c>
      <c r="Q55" s="94"/>
      <c r="R55" s="98"/>
      <c r="S55" s="95">
        <f t="shared" si="1"/>
        <v>0</v>
      </c>
      <c r="T55" s="137">
        <f>IF(AND(J55="VOR",Leistungen!A$52="SVS VOR"),Leistungen!B$52, IF(AND(J55="QOR",Leistungen!A$31="SVS QOR"),Leistungen!B$31,""))</f>
        <v>0</v>
      </c>
      <c r="U55" s="97">
        <f t="shared" si="2"/>
        <v>0</v>
      </c>
      <c r="V55" s="100">
        <f t="shared" si="3"/>
        <v>0</v>
      </c>
      <c r="W55" s="100">
        <f t="shared" si="5"/>
        <v>0</v>
      </c>
      <c r="X55" s="99"/>
    </row>
    <row r="56" spans="1:24" s="45" customFormat="1" ht="15" x14ac:dyDescent="0.2">
      <c r="A56" s="92" t="s">
        <v>175</v>
      </c>
      <c r="B56" s="92" t="s">
        <v>202</v>
      </c>
      <c r="C56" s="92" t="s">
        <v>434</v>
      </c>
      <c r="D56" s="92" t="s">
        <v>59</v>
      </c>
      <c r="E56" s="92" t="s">
        <v>110</v>
      </c>
      <c r="F56" s="92" t="s">
        <v>956</v>
      </c>
      <c r="G56" s="168">
        <v>20.57</v>
      </c>
      <c r="H56" s="92"/>
      <c r="I56" s="138">
        <f t="shared" si="0"/>
        <v>20.57</v>
      </c>
      <c r="J56" s="92" t="s">
        <v>10</v>
      </c>
      <c r="K56" s="96">
        <f>VLOOKUP(D56,Steuerseite!A$3:G$38,5,FALSE)</f>
        <v>0</v>
      </c>
      <c r="L56" s="96">
        <f>VLOOKUP(D56,Steuerseite!A$3:G$38,6,FALSE)</f>
        <v>0</v>
      </c>
      <c r="M56" s="96">
        <f>VLOOKUP(D56,Steuerseite!A$3:G$38,7,FALSE)</f>
        <v>0</v>
      </c>
      <c r="N56" s="96">
        <f>VLOOKUP(D56,Steuerseite!A$3:$D$38,2,FALSE)</f>
        <v>0</v>
      </c>
      <c r="O56" s="96">
        <f>VLOOKUP(D56,Steuerseite!A$3:D$38,3,FALSE)</f>
        <v>0</v>
      </c>
      <c r="P56" s="96">
        <f>VLOOKUP(D56,Steuerseite!A$3:D$38,4,FALSE)</f>
        <v>0</v>
      </c>
      <c r="Q56" s="94"/>
      <c r="R56" s="98"/>
      <c r="S56" s="95">
        <f t="shared" si="1"/>
        <v>0</v>
      </c>
      <c r="T56" s="137">
        <f>IF(AND(J56="VOR",Leistungen!A$52="SVS VOR"),Leistungen!B$52, IF(AND(J56="QOR",Leistungen!A$31="SVS QOR"),Leistungen!B$31,""))</f>
        <v>0</v>
      </c>
      <c r="U56" s="97">
        <f t="shared" si="2"/>
        <v>0</v>
      </c>
      <c r="V56" s="100">
        <f t="shared" si="3"/>
        <v>0</v>
      </c>
      <c r="W56" s="100">
        <f t="shared" si="5"/>
        <v>0</v>
      </c>
      <c r="X56" s="99"/>
    </row>
    <row r="57" spans="1:24" s="45" customFormat="1" ht="15" x14ac:dyDescent="0.2">
      <c r="A57" s="91" t="s">
        <v>175</v>
      </c>
      <c r="B57" s="91" t="s">
        <v>202</v>
      </c>
      <c r="C57" s="91" t="s">
        <v>435</v>
      </c>
      <c r="D57" s="91" t="s">
        <v>59</v>
      </c>
      <c r="E57" s="91" t="s">
        <v>110</v>
      </c>
      <c r="F57" s="91" t="s">
        <v>956</v>
      </c>
      <c r="G57" s="167">
        <v>20.57</v>
      </c>
      <c r="H57" s="91"/>
      <c r="I57" s="136">
        <f t="shared" si="0"/>
        <v>20.57</v>
      </c>
      <c r="J57" s="91" t="s">
        <v>10</v>
      </c>
      <c r="K57" s="96">
        <f>VLOOKUP(D57,Steuerseite!A$3:G$38,5,FALSE)</f>
        <v>0</v>
      </c>
      <c r="L57" s="96">
        <f>VLOOKUP(D57,Steuerseite!A$3:G$38,6,FALSE)</f>
        <v>0</v>
      </c>
      <c r="M57" s="96">
        <f>VLOOKUP(D57,Steuerseite!A$3:G$38,7,FALSE)</f>
        <v>0</v>
      </c>
      <c r="N57" s="96">
        <f>VLOOKUP(D57,Steuerseite!A$3:$D$38,2,FALSE)</f>
        <v>0</v>
      </c>
      <c r="O57" s="96">
        <f>VLOOKUP(D57,Steuerseite!A$3:D$38,3,FALSE)</f>
        <v>0</v>
      </c>
      <c r="P57" s="96">
        <f>VLOOKUP(D57,Steuerseite!A$3:D$38,4,FALSE)</f>
        <v>0</v>
      </c>
      <c r="Q57" s="94"/>
      <c r="R57" s="98"/>
      <c r="S57" s="95">
        <f t="shared" si="1"/>
        <v>0</v>
      </c>
      <c r="T57" s="137">
        <f>IF(AND(J57="VOR",Leistungen!A$52="SVS VOR"),Leistungen!B$52, IF(AND(J57="QOR",Leistungen!A$31="SVS QOR"),Leistungen!B$31,""))</f>
        <v>0</v>
      </c>
      <c r="U57" s="97">
        <f t="shared" si="2"/>
        <v>0</v>
      </c>
      <c r="V57" s="100">
        <f t="shared" si="3"/>
        <v>0</v>
      </c>
      <c r="W57" s="100">
        <f t="shared" si="5"/>
        <v>0</v>
      </c>
      <c r="X57" s="99"/>
    </row>
    <row r="58" spans="1:24" s="45" customFormat="1" ht="15" x14ac:dyDescent="0.2">
      <c r="A58" s="92" t="s">
        <v>175</v>
      </c>
      <c r="B58" s="92" t="s">
        <v>202</v>
      </c>
      <c r="C58" s="92" t="s">
        <v>436</v>
      </c>
      <c r="D58" s="92" t="s">
        <v>59</v>
      </c>
      <c r="E58" s="92" t="s">
        <v>110</v>
      </c>
      <c r="F58" s="92" t="s">
        <v>956</v>
      </c>
      <c r="G58" s="168">
        <v>13.43</v>
      </c>
      <c r="H58" s="92"/>
      <c r="I58" s="138">
        <f t="shared" si="0"/>
        <v>13.43</v>
      </c>
      <c r="J58" s="92" t="s">
        <v>10</v>
      </c>
      <c r="K58" s="96">
        <f>VLOOKUP(D58,Steuerseite!A$3:G$38,5,FALSE)</f>
        <v>0</v>
      </c>
      <c r="L58" s="96">
        <f>VLOOKUP(D58,Steuerseite!A$3:G$38,6,FALSE)</f>
        <v>0</v>
      </c>
      <c r="M58" s="96">
        <f>VLOOKUP(D58,Steuerseite!A$3:G$38,7,FALSE)</f>
        <v>0</v>
      </c>
      <c r="N58" s="96">
        <f>VLOOKUP(D58,Steuerseite!A$3:$D$38,2,FALSE)</f>
        <v>0</v>
      </c>
      <c r="O58" s="96">
        <f>VLOOKUP(D58,Steuerseite!A$3:D$38,3,FALSE)</f>
        <v>0</v>
      </c>
      <c r="P58" s="96">
        <f>VLOOKUP(D58,Steuerseite!A$3:D$38,4,FALSE)</f>
        <v>0</v>
      </c>
      <c r="Q58" s="94"/>
      <c r="R58" s="98"/>
      <c r="S58" s="95">
        <f t="shared" si="1"/>
        <v>0</v>
      </c>
      <c r="T58" s="137">
        <f>IF(AND(J58="VOR",Leistungen!A$52="SVS VOR"),Leistungen!B$52, IF(AND(J58="QOR",Leistungen!A$31="SVS QOR"),Leistungen!B$31,""))</f>
        <v>0</v>
      </c>
      <c r="U58" s="97">
        <f t="shared" si="2"/>
        <v>0</v>
      </c>
      <c r="V58" s="100">
        <f t="shared" si="3"/>
        <v>0</v>
      </c>
      <c r="W58" s="100">
        <f t="shared" si="5"/>
        <v>0</v>
      </c>
      <c r="X58" s="99"/>
    </row>
    <row r="59" spans="1:24" s="45" customFormat="1" ht="15" x14ac:dyDescent="0.2">
      <c r="A59" s="91" t="s">
        <v>175</v>
      </c>
      <c r="B59" s="91" t="s">
        <v>202</v>
      </c>
      <c r="C59" s="91" t="s">
        <v>437</v>
      </c>
      <c r="D59" s="91" t="s">
        <v>59</v>
      </c>
      <c r="E59" s="91" t="s">
        <v>110</v>
      </c>
      <c r="F59" s="91" t="s">
        <v>956</v>
      </c>
      <c r="G59" s="167">
        <v>27.76</v>
      </c>
      <c r="H59" s="91"/>
      <c r="I59" s="136">
        <f t="shared" si="0"/>
        <v>27.76</v>
      </c>
      <c r="J59" s="91" t="s">
        <v>10</v>
      </c>
      <c r="K59" s="96">
        <f>VLOOKUP(D59,Steuerseite!A$3:G$38,5,FALSE)</f>
        <v>0</v>
      </c>
      <c r="L59" s="96">
        <f>VLOOKUP(D59,Steuerseite!A$3:G$38,6,FALSE)</f>
        <v>0</v>
      </c>
      <c r="M59" s="96">
        <f>VLOOKUP(D59,Steuerseite!A$3:G$38,7,FALSE)</f>
        <v>0</v>
      </c>
      <c r="N59" s="96">
        <f>VLOOKUP(D59,Steuerseite!A$3:$D$38,2,FALSE)</f>
        <v>0</v>
      </c>
      <c r="O59" s="96">
        <f>VLOOKUP(D59,Steuerseite!A$3:D$38,3,FALSE)</f>
        <v>0</v>
      </c>
      <c r="P59" s="96">
        <f>VLOOKUP(D59,Steuerseite!A$3:D$38,4,FALSE)</f>
        <v>0</v>
      </c>
      <c r="Q59" s="94"/>
      <c r="R59" s="98"/>
      <c r="S59" s="95">
        <f t="shared" si="1"/>
        <v>0</v>
      </c>
      <c r="T59" s="137">
        <f>IF(AND(J59="VOR",Leistungen!A$52="SVS VOR"),Leistungen!B$52, IF(AND(J59="QOR",Leistungen!A$31="SVS QOR"),Leistungen!B$31,""))</f>
        <v>0</v>
      </c>
      <c r="U59" s="97">
        <f t="shared" si="2"/>
        <v>0</v>
      </c>
      <c r="V59" s="100">
        <f t="shared" si="3"/>
        <v>0</v>
      </c>
      <c r="W59" s="100">
        <f t="shared" si="5"/>
        <v>0</v>
      </c>
      <c r="X59" s="99"/>
    </row>
    <row r="60" spans="1:24" s="45" customFormat="1" ht="15" x14ac:dyDescent="0.2">
      <c r="A60" s="92" t="s">
        <v>175</v>
      </c>
      <c r="B60" s="92" t="s">
        <v>203</v>
      </c>
      <c r="C60" s="92" t="s">
        <v>438</v>
      </c>
      <c r="D60" s="92" t="s">
        <v>59</v>
      </c>
      <c r="E60" s="92" t="s">
        <v>110</v>
      </c>
      <c r="F60" s="92" t="s">
        <v>112</v>
      </c>
      <c r="G60" s="168">
        <v>27.5</v>
      </c>
      <c r="H60" s="92"/>
      <c r="I60" s="138">
        <f t="shared" si="0"/>
        <v>27.5</v>
      </c>
      <c r="J60" s="92" t="s">
        <v>10</v>
      </c>
      <c r="K60" s="96">
        <f>VLOOKUP(D60,Steuerseite!A$3:G$38,5,FALSE)</f>
        <v>0</v>
      </c>
      <c r="L60" s="96">
        <f>VLOOKUP(D60,Steuerseite!A$3:G$38,6,FALSE)</f>
        <v>0</v>
      </c>
      <c r="M60" s="96">
        <f>VLOOKUP(D60,Steuerseite!A$3:G$38,7,FALSE)</f>
        <v>0</v>
      </c>
      <c r="N60" s="96">
        <f>VLOOKUP(D60,Steuerseite!A$3:$D$38,2,FALSE)</f>
        <v>0</v>
      </c>
      <c r="O60" s="96">
        <f>VLOOKUP(D60,Steuerseite!A$3:D$38,3,FALSE)</f>
        <v>0</v>
      </c>
      <c r="P60" s="96">
        <f>VLOOKUP(D60,Steuerseite!A$3:D$38,4,FALSE)</f>
        <v>0</v>
      </c>
      <c r="Q60" s="94"/>
      <c r="R60" s="98"/>
      <c r="S60" s="95">
        <f t="shared" si="1"/>
        <v>0</v>
      </c>
      <c r="T60" s="137">
        <f>IF(AND(J60="VOR",Leistungen!A$52="SVS VOR"),Leistungen!B$52, IF(AND(J60="QOR",Leistungen!A$31="SVS QOR"),Leistungen!B$31,""))</f>
        <v>0</v>
      </c>
      <c r="U60" s="97">
        <f t="shared" si="2"/>
        <v>0</v>
      </c>
      <c r="V60" s="100">
        <f t="shared" si="3"/>
        <v>0</v>
      </c>
      <c r="W60" s="100">
        <f t="shared" si="5"/>
        <v>0</v>
      </c>
      <c r="X60" s="99"/>
    </row>
    <row r="61" spans="1:24" s="45" customFormat="1" ht="15" x14ac:dyDescent="0.2">
      <c r="A61" s="91" t="s">
        <v>175</v>
      </c>
      <c r="B61" s="91" t="s">
        <v>202</v>
      </c>
      <c r="C61" s="91" t="s">
        <v>439</v>
      </c>
      <c r="D61" s="91" t="s">
        <v>59</v>
      </c>
      <c r="E61" s="91" t="s">
        <v>110</v>
      </c>
      <c r="F61" s="91" t="s">
        <v>956</v>
      </c>
      <c r="G61" s="167">
        <v>27.75</v>
      </c>
      <c r="H61" s="91"/>
      <c r="I61" s="136">
        <f t="shared" si="0"/>
        <v>27.75</v>
      </c>
      <c r="J61" s="91" t="s">
        <v>10</v>
      </c>
      <c r="K61" s="96">
        <f>VLOOKUP(D61,Steuerseite!A$3:G$38,5,FALSE)</f>
        <v>0</v>
      </c>
      <c r="L61" s="96">
        <f>VLOOKUP(D61,Steuerseite!A$3:G$38,6,FALSE)</f>
        <v>0</v>
      </c>
      <c r="M61" s="96">
        <f>VLOOKUP(D61,Steuerseite!A$3:G$38,7,FALSE)</f>
        <v>0</v>
      </c>
      <c r="N61" s="96">
        <f>VLOOKUP(D61,Steuerseite!A$3:$D$38,2,FALSE)</f>
        <v>0</v>
      </c>
      <c r="O61" s="96">
        <f>VLOOKUP(D61,Steuerseite!A$3:D$38,3,FALSE)</f>
        <v>0</v>
      </c>
      <c r="P61" s="96">
        <f>VLOOKUP(D61,Steuerseite!A$3:D$38,4,FALSE)</f>
        <v>0</v>
      </c>
      <c r="Q61" s="94"/>
      <c r="R61" s="98"/>
      <c r="S61" s="95">
        <f t="shared" si="1"/>
        <v>0</v>
      </c>
      <c r="T61" s="137">
        <f>IF(AND(J61="VOR",Leistungen!A$52="SVS VOR"),Leistungen!B$52, IF(AND(J61="QOR",Leistungen!A$31="SVS QOR"),Leistungen!B$31,""))</f>
        <v>0</v>
      </c>
      <c r="U61" s="97">
        <f t="shared" si="2"/>
        <v>0</v>
      </c>
      <c r="V61" s="100">
        <f t="shared" si="3"/>
        <v>0</v>
      </c>
      <c r="W61" s="100">
        <f t="shared" si="5"/>
        <v>0</v>
      </c>
      <c r="X61" s="99"/>
    </row>
    <row r="62" spans="1:24" s="45" customFormat="1" ht="15" x14ac:dyDescent="0.2">
      <c r="A62" s="92" t="s">
        <v>175</v>
      </c>
      <c r="B62" s="92" t="s">
        <v>204</v>
      </c>
      <c r="C62" s="92" t="s">
        <v>440</v>
      </c>
      <c r="D62" s="92" t="s">
        <v>59</v>
      </c>
      <c r="E62" s="92" t="s">
        <v>110</v>
      </c>
      <c r="F62" s="92" t="s">
        <v>956</v>
      </c>
      <c r="G62" s="168">
        <v>20.440000000000001</v>
      </c>
      <c r="H62" s="92"/>
      <c r="I62" s="138">
        <f t="shared" si="0"/>
        <v>20.440000000000001</v>
      </c>
      <c r="J62" s="92" t="s">
        <v>10</v>
      </c>
      <c r="K62" s="96">
        <f>VLOOKUP(D62,Steuerseite!A$3:G$38,5,FALSE)</f>
        <v>0</v>
      </c>
      <c r="L62" s="96">
        <f>VLOOKUP(D62,Steuerseite!A$3:G$38,6,FALSE)</f>
        <v>0</v>
      </c>
      <c r="M62" s="96">
        <f>VLOOKUP(D62,Steuerseite!A$3:G$38,7,FALSE)</f>
        <v>0</v>
      </c>
      <c r="N62" s="96">
        <f>VLOOKUP(D62,Steuerseite!A$3:$D$38,2,FALSE)</f>
        <v>0</v>
      </c>
      <c r="O62" s="96">
        <f>VLOOKUP(D62,Steuerseite!A$3:D$38,3,FALSE)</f>
        <v>0</v>
      </c>
      <c r="P62" s="96">
        <f>VLOOKUP(D62,Steuerseite!A$3:D$38,4,FALSE)</f>
        <v>0</v>
      </c>
      <c r="Q62" s="94"/>
      <c r="R62" s="98"/>
      <c r="S62" s="95">
        <f t="shared" si="1"/>
        <v>0</v>
      </c>
      <c r="T62" s="137">
        <f>IF(AND(J62="VOR",Leistungen!A$52="SVS VOR"),Leistungen!B$52, IF(AND(J62="QOR",Leistungen!A$31="SVS QOR"),Leistungen!B$31,""))</f>
        <v>0</v>
      </c>
      <c r="U62" s="97">
        <f t="shared" si="2"/>
        <v>0</v>
      </c>
      <c r="V62" s="100">
        <f t="shared" si="3"/>
        <v>0</v>
      </c>
      <c r="W62" s="100">
        <f t="shared" si="5"/>
        <v>0</v>
      </c>
      <c r="X62" s="99"/>
    </row>
    <row r="63" spans="1:24" s="45" customFormat="1" ht="15" x14ac:dyDescent="0.2">
      <c r="A63" s="91" t="s">
        <v>175</v>
      </c>
      <c r="B63" s="91" t="s">
        <v>202</v>
      </c>
      <c r="C63" s="91" t="s">
        <v>441</v>
      </c>
      <c r="D63" s="91" t="s">
        <v>59</v>
      </c>
      <c r="E63" s="91" t="s">
        <v>110</v>
      </c>
      <c r="F63" s="91" t="s">
        <v>956</v>
      </c>
      <c r="G63" s="167">
        <v>25.27</v>
      </c>
      <c r="H63" s="91"/>
      <c r="I63" s="136">
        <f t="shared" si="0"/>
        <v>25.27</v>
      </c>
      <c r="J63" s="91" t="s">
        <v>10</v>
      </c>
      <c r="K63" s="96">
        <f>VLOOKUP(D63,Steuerseite!A$3:G$38,5,FALSE)</f>
        <v>0</v>
      </c>
      <c r="L63" s="96">
        <f>VLOOKUP(D63,Steuerseite!A$3:G$38,6,FALSE)</f>
        <v>0</v>
      </c>
      <c r="M63" s="96">
        <f>VLOOKUP(D63,Steuerseite!A$3:G$38,7,FALSE)</f>
        <v>0</v>
      </c>
      <c r="N63" s="96">
        <f>VLOOKUP(D63,Steuerseite!A$3:$D$38,2,FALSE)</f>
        <v>0</v>
      </c>
      <c r="O63" s="96">
        <f>VLOOKUP(D63,Steuerseite!A$3:D$38,3,FALSE)</f>
        <v>0</v>
      </c>
      <c r="P63" s="96">
        <f>VLOOKUP(D63,Steuerseite!A$3:D$38,4,FALSE)</f>
        <v>0</v>
      </c>
      <c r="Q63" s="94"/>
      <c r="R63" s="98"/>
      <c r="S63" s="95">
        <f t="shared" si="1"/>
        <v>0</v>
      </c>
      <c r="T63" s="137">
        <f>IF(AND(J63="VOR",Leistungen!A$52="SVS VOR"),Leistungen!B$52, IF(AND(J63="QOR",Leistungen!A$31="SVS QOR"),Leistungen!B$31,""))</f>
        <v>0</v>
      </c>
      <c r="U63" s="97">
        <f t="shared" si="2"/>
        <v>0</v>
      </c>
      <c r="V63" s="100">
        <f t="shared" si="3"/>
        <v>0</v>
      </c>
      <c r="W63" s="100">
        <f t="shared" si="5"/>
        <v>0</v>
      </c>
      <c r="X63" s="99"/>
    </row>
    <row r="64" spans="1:24" s="45" customFormat="1" ht="15" x14ac:dyDescent="0.2">
      <c r="A64" s="92" t="s">
        <v>175</v>
      </c>
      <c r="B64" s="92" t="s">
        <v>205</v>
      </c>
      <c r="C64" s="92" t="s">
        <v>442</v>
      </c>
      <c r="D64" s="92" t="s">
        <v>59</v>
      </c>
      <c r="E64" s="92" t="s">
        <v>110</v>
      </c>
      <c r="F64" s="92" t="s">
        <v>112</v>
      </c>
      <c r="G64" s="168">
        <v>14.74</v>
      </c>
      <c r="H64" s="92"/>
      <c r="I64" s="138">
        <f t="shared" si="0"/>
        <v>14.74</v>
      </c>
      <c r="J64" s="92" t="s">
        <v>10</v>
      </c>
      <c r="K64" s="96">
        <f>VLOOKUP(D64,Steuerseite!A$3:G$38,5,FALSE)</f>
        <v>0</v>
      </c>
      <c r="L64" s="96">
        <f>VLOOKUP(D64,Steuerseite!A$3:G$38,6,FALSE)</f>
        <v>0</v>
      </c>
      <c r="M64" s="96">
        <f>VLOOKUP(D64,Steuerseite!A$3:G$38,7,FALSE)</f>
        <v>0</v>
      </c>
      <c r="N64" s="96">
        <f>VLOOKUP(D64,Steuerseite!A$3:$D$38,2,FALSE)</f>
        <v>0</v>
      </c>
      <c r="O64" s="96">
        <f>VLOOKUP(D64,Steuerseite!A$3:D$38,3,FALSE)</f>
        <v>0</v>
      </c>
      <c r="P64" s="96">
        <f>VLOOKUP(D64,Steuerseite!A$3:D$38,4,FALSE)</f>
        <v>0</v>
      </c>
      <c r="Q64" s="94"/>
      <c r="R64" s="98"/>
      <c r="S64" s="95">
        <f t="shared" si="1"/>
        <v>0</v>
      </c>
      <c r="T64" s="137">
        <f>IF(AND(J64="VOR",Leistungen!A$52="SVS VOR"),Leistungen!B$52, IF(AND(J64="QOR",Leistungen!A$31="SVS QOR"),Leistungen!B$31,""))</f>
        <v>0</v>
      </c>
      <c r="U64" s="97">
        <f t="shared" si="2"/>
        <v>0</v>
      </c>
      <c r="V64" s="100">
        <f t="shared" si="3"/>
        <v>0</v>
      </c>
      <c r="W64" s="100">
        <f t="shared" si="5"/>
        <v>0</v>
      </c>
      <c r="X64" s="99"/>
    </row>
    <row r="65" spans="1:24" s="45" customFormat="1" ht="15" x14ac:dyDescent="0.2">
      <c r="A65" s="91" t="s">
        <v>175</v>
      </c>
      <c r="B65" s="91" t="s">
        <v>191</v>
      </c>
      <c r="C65" s="91" t="s">
        <v>443</v>
      </c>
      <c r="D65" s="91" t="s">
        <v>42</v>
      </c>
      <c r="E65" s="91" t="s">
        <v>951</v>
      </c>
      <c r="F65" s="91" t="s">
        <v>117</v>
      </c>
      <c r="G65" s="167">
        <v>15.45</v>
      </c>
      <c r="H65" s="91"/>
      <c r="I65" s="136">
        <f t="shared" si="0"/>
        <v>15.45</v>
      </c>
      <c r="J65" s="91" t="s">
        <v>10</v>
      </c>
      <c r="K65" s="96">
        <f>VLOOKUP(D65,Steuerseite!A$3:G$38,5,FALSE)</f>
        <v>0</v>
      </c>
      <c r="L65" s="96">
        <f>VLOOKUP(D65,Steuerseite!A$3:G$38,6,FALSE)</f>
        <v>0</v>
      </c>
      <c r="M65" s="96">
        <f>VLOOKUP(D65,Steuerseite!A$3:G$38,7,FALSE)</f>
        <v>0</v>
      </c>
      <c r="N65" s="96">
        <f>VLOOKUP(D65,Steuerseite!A$3:$D$38,2,FALSE)</f>
        <v>0</v>
      </c>
      <c r="O65" s="96">
        <f>VLOOKUP(D65,Steuerseite!A$3:D$38,3,FALSE)</f>
        <v>0</v>
      </c>
      <c r="P65" s="96">
        <f>VLOOKUP(D65,Steuerseite!A$3:D$38,4,FALSE)</f>
        <v>0</v>
      </c>
      <c r="Q65" s="94"/>
      <c r="R65" s="98"/>
      <c r="S65" s="95">
        <f t="shared" si="1"/>
        <v>0</v>
      </c>
      <c r="T65" s="137">
        <f>IF(AND(J65="VOR",Leistungen!A$52="SVS VOR"),Leistungen!B$52, IF(AND(J65="QOR",Leistungen!A$31="SVS QOR"),Leistungen!B$31,""))</f>
        <v>0</v>
      </c>
      <c r="U65" s="97">
        <f t="shared" si="2"/>
        <v>0</v>
      </c>
      <c r="V65" s="100">
        <f t="shared" si="3"/>
        <v>0</v>
      </c>
      <c r="W65" s="100">
        <f t="shared" si="5"/>
        <v>0</v>
      </c>
      <c r="X65" s="99"/>
    </row>
    <row r="66" spans="1:24" s="45" customFormat="1" ht="15" x14ac:dyDescent="0.2">
      <c r="A66" s="92" t="s">
        <v>175</v>
      </c>
      <c r="B66" s="92" t="s">
        <v>206</v>
      </c>
      <c r="C66" s="92" t="s">
        <v>444</v>
      </c>
      <c r="D66" s="92" t="s">
        <v>22</v>
      </c>
      <c r="E66" s="92" t="s">
        <v>114</v>
      </c>
      <c r="F66" s="92" t="s">
        <v>117</v>
      </c>
      <c r="G66" s="168">
        <v>14.4</v>
      </c>
      <c r="H66" s="92"/>
      <c r="I66" s="138">
        <f t="shared" si="0"/>
        <v>14.4</v>
      </c>
      <c r="J66" s="92" t="s">
        <v>10</v>
      </c>
      <c r="K66" s="96">
        <f>VLOOKUP(D66,Steuerseite!A$3:G$38,5,FALSE)</f>
        <v>0</v>
      </c>
      <c r="L66" s="96">
        <f>VLOOKUP(D66,Steuerseite!A$3:G$38,6,FALSE)</f>
        <v>0</v>
      </c>
      <c r="M66" s="96">
        <f>VLOOKUP(D66,Steuerseite!A$3:G$38,7,FALSE)</f>
        <v>0</v>
      </c>
      <c r="N66" s="96">
        <f>VLOOKUP(D66,Steuerseite!A$3:$D$38,2,FALSE)</f>
        <v>0</v>
      </c>
      <c r="O66" s="96">
        <f>VLOOKUP(D66,Steuerseite!A$3:D$38,3,FALSE)</f>
        <v>0</v>
      </c>
      <c r="P66" s="96">
        <f>VLOOKUP(D66,Steuerseite!A$3:D$38,4,FALSE)</f>
        <v>0</v>
      </c>
      <c r="Q66" s="94"/>
      <c r="R66" s="98"/>
      <c r="S66" s="95">
        <f t="shared" si="1"/>
        <v>0</v>
      </c>
      <c r="T66" s="137">
        <f>IF(AND(J66="VOR",Leistungen!A$52="SVS VOR"),Leistungen!B$52, IF(AND(J66="QOR",Leistungen!A$31="SVS QOR"),Leistungen!B$31,""))</f>
        <v>0</v>
      </c>
      <c r="U66" s="97">
        <f t="shared" si="2"/>
        <v>0</v>
      </c>
      <c r="V66" s="100">
        <f t="shared" si="3"/>
        <v>0</v>
      </c>
      <c r="W66" s="100">
        <f t="shared" si="5"/>
        <v>0</v>
      </c>
      <c r="X66" s="99"/>
    </row>
    <row r="67" spans="1:24" s="45" customFormat="1" ht="15" x14ac:dyDescent="0.2">
      <c r="A67" s="91" t="s">
        <v>175</v>
      </c>
      <c r="B67" s="91" t="s">
        <v>113</v>
      </c>
      <c r="C67" s="91" t="s">
        <v>445</v>
      </c>
      <c r="D67" s="91" t="s">
        <v>22</v>
      </c>
      <c r="E67" s="91" t="s">
        <v>114</v>
      </c>
      <c r="F67" s="91" t="s">
        <v>956</v>
      </c>
      <c r="G67" s="167">
        <v>91.52</v>
      </c>
      <c r="H67" s="91"/>
      <c r="I67" s="136">
        <f t="shared" si="0"/>
        <v>91.52</v>
      </c>
      <c r="J67" s="91" t="s">
        <v>10</v>
      </c>
      <c r="K67" s="96">
        <f>VLOOKUP(D67,Steuerseite!A$3:G$38,5,FALSE)</f>
        <v>0</v>
      </c>
      <c r="L67" s="96">
        <f>VLOOKUP(D67,Steuerseite!A$3:G$38,6,FALSE)</f>
        <v>0</v>
      </c>
      <c r="M67" s="96">
        <f>VLOOKUP(D67,Steuerseite!A$3:G$38,7,FALSE)</f>
        <v>0</v>
      </c>
      <c r="N67" s="96">
        <f>VLOOKUP(D67,Steuerseite!A$3:$D$38,2,FALSE)</f>
        <v>0</v>
      </c>
      <c r="O67" s="96">
        <f>VLOOKUP(D67,Steuerseite!A$3:D$38,3,FALSE)</f>
        <v>0</v>
      </c>
      <c r="P67" s="96">
        <f>VLOOKUP(D67,Steuerseite!A$3:D$38,4,FALSE)</f>
        <v>0</v>
      </c>
      <c r="Q67" s="94"/>
      <c r="R67" s="98"/>
      <c r="S67" s="95">
        <f t="shared" si="1"/>
        <v>0</v>
      </c>
      <c r="T67" s="137">
        <f>IF(AND(J67="VOR",Leistungen!A$52="SVS VOR"),Leistungen!B$52, IF(AND(J67="QOR",Leistungen!A$31="SVS QOR"),Leistungen!B$31,""))</f>
        <v>0</v>
      </c>
      <c r="U67" s="97">
        <f t="shared" si="2"/>
        <v>0</v>
      </c>
      <c r="V67" s="100">
        <f t="shared" si="3"/>
        <v>0</v>
      </c>
      <c r="W67" s="100">
        <f t="shared" si="5"/>
        <v>0</v>
      </c>
      <c r="X67" s="99"/>
    </row>
    <row r="68" spans="1:24" s="45" customFormat="1" ht="15" x14ac:dyDescent="0.2">
      <c r="A68" s="92" t="s">
        <v>175</v>
      </c>
      <c r="B68" s="92" t="s">
        <v>113</v>
      </c>
      <c r="C68" s="92" t="s">
        <v>446</v>
      </c>
      <c r="D68" s="92" t="s">
        <v>22</v>
      </c>
      <c r="E68" s="92" t="s">
        <v>114</v>
      </c>
      <c r="F68" s="92" t="s">
        <v>956</v>
      </c>
      <c r="G68" s="168">
        <v>105.24</v>
      </c>
      <c r="H68" s="92"/>
      <c r="I68" s="138">
        <f t="shared" ref="I68:I131" si="6">IF(H68="x",0,IF(ISBLANK(H68),G68,""))</f>
        <v>105.24</v>
      </c>
      <c r="J68" s="92" t="s">
        <v>10</v>
      </c>
      <c r="K68" s="96">
        <f>VLOOKUP(D68,Steuerseite!A$3:G$38,5,FALSE)</f>
        <v>0</v>
      </c>
      <c r="L68" s="96">
        <f>VLOOKUP(D68,Steuerseite!A$3:G$38,6,FALSE)</f>
        <v>0</v>
      </c>
      <c r="M68" s="96">
        <f>VLOOKUP(D68,Steuerseite!A$3:G$38,7,FALSE)</f>
        <v>0</v>
      </c>
      <c r="N68" s="96">
        <f>VLOOKUP(D68,Steuerseite!A$3:$D$38,2,FALSE)</f>
        <v>0</v>
      </c>
      <c r="O68" s="96">
        <f>VLOOKUP(D68,Steuerseite!A$3:D$38,3,FALSE)</f>
        <v>0</v>
      </c>
      <c r="P68" s="96">
        <f>VLOOKUP(D68,Steuerseite!A$3:D$38,4,FALSE)</f>
        <v>0</v>
      </c>
      <c r="Q68" s="94"/>
      <c r="R68" s="98"/>
      <c r="S68" s="95">
        <f t="shared" ref="S68:S131" si="7">IF(J68="QOR",I68*K68,(I68/O68*Q68)+(I68/P68*R68))</f>
        <v>0</v>
      </c>
      <c r="T68" s="137">
        <f>IF(AND(J68="VOR",Leistungen!A$52="SVS VOR"),Leistungen!B$52, IF(AND(J68="QOR",Leistungen!A$31="SVS QOR"),Leistungen!B$31,""))</f>
        <v>0</v>
      </c>
      <c r="U68" s="97">
        <f t="shared" ref="U68:U131" si="8">S68*T68</f>
        <v>0</v>
      </c>
      <c r="V68" s="100">
        <f t="shared" ref="V68:V131" si="9">U68/12</f>
        <v>0</v>
      </c>
      <c r="W68" s="100">
        <f t="shared" ref="W68:W98" si="10">U68/250</f>
        <v>0</v>
      </c>
      <c r="X68" s="99"/>
    </row>
    <row r="69" spans="1:24" s="45" customFormat="1" ht="15" x14ac:dyDescent="0.2">
      <c r="A69" s="91" t="s">
        <v>175</v>
      </c>
      <c r="B69" s="91" t="s">
        <v>207</v>
      </c>
      <c r="C69" s="91" t="s">
        <v>447</v>
      </c>
      <c r="D69" s="91" t="s">
        <v>29</v>
      </c>
      <c r="E69" s="91" t="s">
        <v>116</v>
      </c>
      <c r="F69" s="91" t="s">
        <v>117</v>
      </c>
      <c r="G69" s="167">
        <v>0.78</v>
      </c>
      <c r="H69" s="91" t="s">
        <v>157</v>
      </c>
      <c r="I69" s="136">
        <f t="shared" si="6"/>
        <v>0</v>
      </c>
      <c r="J69" s="91" t="s">
        <v>10</v>
      </c>
      <c r="K69" s="96">
        <f>VLOOKUP(D69,Steuerseite!A$3:G$38,5,FALSE)</f>
        <v>0</v>
      </c>
      <c r="L69" s="96">
        <f>VLOOKUP(D69,Steuerseite!A$3:G$38,6,FALSE)</f>
        <v>0</v>
      </c>
      <c r="M69" s="96">
        <f>VLOOKUP(D69,Steuerseite!A$3:G$38,7,FALSE)</f>
        <v>0</v>
      </c>
      <c r="N69" s="96">
        <f>VLOOKUP(D69,Steuerseite!A$3:$D$38,2,FALSE)</f>
        <v>0</v>
      </c>
      <c r="O69" s="96">
        <f>VLOOKUP(D69,Steuerseite!A$3:D$38,3,FALSE)</f>
        <v>0</v>
      </c>
      <c r="P69" s="96">
        <f>VLOOKUP(D69,Steuerseite!A$3:D$38,4,FALSE)</f>
        <v>0</v>
      </c>
      <c r="Q69" s="94"/>
      <c r="R69" s="98"/>
      <c r="S69" s="95">
        <f t="shared" si="7"/>
        <v>0</v>
      </c>
      <c r="T69" s="137">
        <f>IF(AND(J69="VOR",Leistungen!A$52="SVS VOR"),Leistungen!B$52, IF(AND(J69="QOR",Leistungen!A$31="SVS QOR"),Leistungen!B$31,""))</f>
        <v>0</v>
      </c>
      <c r="U69" s="97">
        <f t="shared" si="8"/>
        <v>0</v>
      </c>
      <c r="V69" s="100">
        <f t="shared" si="9"/>
        <v>0</v>
      </c>
      <c r="W69" s="100">
        <f t="shared" si="10"/>
        <v>0</v>
      </c>
      <c r="X69" s="99"/>
    </row>
    <row r="70" spans="1:24" s="45" customFormat="1" ht="15" x14ac:dyDescent="0.2">
      <c r="A70" s="92" t="s">
        <v>175</v>
      </c>
      <c r="B70" s="92" t="s">
        <v>207</v>
      </c>
      <c r="C70" s="92" t="s">
        <v>448</v>
      </c>
      <c r="D70" s="92" t="s">
        <v>29</v>
      </c>
      <c r="E70" s="92" t="s">
        <v>116</v>
      </c>
      <c r="F70" s="92" t="s">
        <v>957</v>
      </c>
      <c r="G70" s="168">
        <v>2.97</v>
      </c>
      <c r="H70" s="92" t="s">
        <v>157</v>
      </c>
      <c r="I70" s="138">
        <f t="shared" si="6"/>
        <v>0</v>
      </c>
      <c r="J70" s="92" t="s">
        <v>10</v>
      </c>
      <c r="K70" s="96">
        <f>VLOOKUP(D70,Steuerseite!A$3:G$38,5,FALSE)</f>
        <v>0</v>
      </c>
      <c r="L70" s="96">
        <f>VLOOKUP(D70,Steuerseite!A$3:G$38,6,FALSE)</f>
        <v>0</v>
      </c>
      <c r="M70" s="96">
        <f>VLOOKUP(D70,Steuerseite!A$3:G$38,7,FALSE)</f>
        <v>0</v>
      </c>
      <c r="N70" s="96">
        <f>VLOOKUP(D70,Steuerseite!A$3:$D$38,2,FALSE)</f>
        <v>0</v>
      </c>
      <c r="O70" s="96">
        <f>VLOOKUP(D70,Steuerseite!A$3:D$38,3,FALSE)</f>
        <v>0</v>
      </c>
      <c r="P70" s="96">
        <f>VLOOKUP(D70,Steuerseite!A$3:D$38,4,FALSE)</f>
        <v>0</v>
      </c>
      <c r="Q70" s="94"/>
      <c r="R70" s="98"/>
      <c r="S70" s="95">
        <f t="shared" si="7"/>
        <v>0</v>
      </c>
      <c r="T70" s="137">
        <f>IF(AND(J70="VOR",Leistungen!A$52="SVS VOR"),Leistungen!B$52, IF(AND(J70="QOR",Leistungen!A$31="SVS QOR"),Leistungen!B$31,""))</f>
        <v>0</v>
      </c>
      <c r="U70" s="97">
        <f t="shared" si="8"/>
        <v>0</v>
      </c>
      <c r="V70" s="100">
        <f t="shared" si="9"/>
        <v>0</v>
      </c>
      <c r="W70" s="100">
        <f t="shared" si="10"/>
        <v>0</v>
      </c>
      <c r="X70" s="99"/>
    </row>
    <row r="71" spans="1:24" s="45" customFormat="1" ht="15" x14ac:dyDescent="0.2">
      <c r="A71" s="91" t="s">
        <v>175</v>
      </c>
      <c r="B71" s="91" t="s">
        <v>181</v>
      </c>
      <c r="C71" s="91" t="s">
        <v>449</v>
      </c>
      <c r="D71" s="91" t="s">
        <v>21</v>
      </c>
      <c r="E71" s="91" t="s">
        <v>18</v>
      </c>
      <c r="F71" s="91" t="s">
        <v>117</v>
      </c>
      <c r="G71" s="167">
        <v>11.02</v>
      </c>
      <c r="H71" s="91"/>
      <c r="I71" s="136">
        <f t="shared" si="6"/>
        <v>11.02</v>
      </c>
      <c r="J71" s="91" t="s">
        <v>10</v>
      </c>
      <c r="K71" s="96">
        <f>VLOOKUP(D71,Steuerseite!A$3:G$38,5,FALSE)</f>
        <v>0</v>
      </c>
      <c r="L71" s="96">
        <f>VLOOKUP(D71,Steuerseite!A$3:G$38,6,FALSE)</f>
        <v>0</v>
      </c>
      <c r="M71" s="96">
        <f>VLOOKUP(D71,Steuerseite!A$3:G$38,7,FALSE)</f>
        <v>1E-3</v>
      </c>
      <c r="N71" s="96">
        <f>VLOOKUP(D71,Steuerseite!A$3:$D$38,2,FALSE)</f>
        <v>0</v>
      </c>
      <c r="O71" s="96">
        <f>VLOOKUP(D71,Steuerseite!A$3:D$38,3,FALSE)</f>
        <v>0</v>
      </c>
      <c r="P71" s="96">
        <f>VLOOKUP(D71,Steuerseite!A$3:D$38,4,FALSE)</f>
        <v>0</v>
      </c>
      <c r="Q71" s="94"/>
      <c r="R71" s="98"/>
      <c r="S71" s="95">
        <f t="shared" si="7"/>
        <v>0</v>
      </c>
      <c r="T71" s="137">
        <f>IF(AND(J71="VOR",Leistungen!A$52="SVS VOR"),Leistungen!B$52, IF(AND(J71="QOR",Leistungen!A$31="SVS QOR"),Leistungen!B$31,""))</f>
        <v>0</v>
      </c>
      <c r="U71" s="97">
        <f t="shared" si="8"/>
        <v>0</v>
      </c>
      <c r="V71" s="100">
        <f t="shared" si="9"/>
        <v>0</v>
      </c>
      <c r="W71" s="100">
        <f t="shared" si="10"/>
        <v>0</v>
      </c>
      <c r="X71" s="99"/>
    </row>
    <row r="72" spans="1:24" s="45" customFormat="1" ht="15" x14ac:dyDescent="0.2">
      <c r="A72" s="92" t="s">
        <v>175</v>
      </c>
      <c r="B72" s="92" t="s">
        <v>208</v>
      </c>
      <c r="C72" s="92" t="s">
        <v>450</v>
      </c>
      <c r="D72" s="92" t="s">
        <v>59</v>
      </c>
      <c r="E72" s="92" t="s">
        <v>110</v>
      </c>
      <c r="F72" s="92" t="s">
        <v>956</v>
      </c>
      <c r="G72" s="168">
        <v>18.809999999999999</v>
      </c>
      <c r="H72" s="92"/>
      <c r="I72" s="138">
        <f t="shared" si="6"/>
        <v>18.809999999999999</v>
      </c>
      <c r="J72" s="92" t="s">
        <v>10</v>
      </c>
      <c r="K72" s="96">
        <f>VLOOKUP(D72,Steuerseite!A$3:G$38,5,FALSE)</f>
        <v>0</v>
      </c>
      <c r="L72" s="96">
        <f>VLOOKUP(D72,Steuerseite!A$3:G$38,6,FALSE)</f>
        <v>0</v>
      </c>
      <c r="M72" s="96">
        <f>VLOOKUP(D72,Steuerseite!A$3:G$38,7,FALSE)</f>
        <v>0</v>
      </c>
      <c r="N72" s="96">
        <f>VLOOKUP(D72,Steuerseite!A$3:$D$38,2,FALSE)</f>
        <v>0</v>
      </c>
      <c r="O72" s="96">
        <f>VLOOKUP(D72,Steuerseite!A$3:D$38,3,FALSE)</f>
        <v>0</v>
      </c>
      <c r="P72" s="96">
        <f>VLOOKUP(D72,Steuerseite!A$3:D$38,4,FALSE)</f>
        <v>0</v>
      </c>
      <c r="Q72" s="94"/>
      <c r="R72" s="98"/>
      <c r="S72" s="95">
        <f t="shared" si="7"/>
        <v>0</v>
      </c>
      <c r="T72" s="137">
        <f>IF(AND(J72="VOR",Leistungen!A$52="SVS VOR"),Leistungen!B$52, IF(AND(J72="QOR",Leistungen!A$31="SVS QOR"),Leistungen!B$31,""))</f>
        <v>0</v>
      </c>
      <c r="U72" s="97">
        <f t="shared" si="8"/>
        <v>0</v>
      </c>
      <c r="V72" s="100">
        <f t="shared" si="9"/>
        <v>0</v>
      </c>
      <c r="W72" s="100">
        <f t="shared" si="10"/>
        <v>0</v>
      </c>
      <c r="X72" s="99"/>
    </row>
    <row r="73" spans="1:24" s="45" customFormat="1" ht="15" x14ac:dyDescent="0.2">
      <c r="A73" s="91" t="s">
        <v>175</v>
      </c>
      <c r="B73" s="91" t="s">
        <v>183</v>
      </c>
      <c r="C73" s="91" t="s">
        <v>451</v>
      </c>
      <c r="D73" s="91" t="s">
        <v>21</v>
      </c>
      <c r="E73" s="91" t="s">
        <v>18</v>
      </c>
      <c r="F73" s="91" t="s">
        <v>117</v>
      </c>
      <c r="G73" s="167">
        <v>8.1199999999999992</v>
      </c>
      <c r="H73" s="91"/>
      <c r="I73" s="136">
        <f t="shared" si="6"/>
        <v>8.1199999999999992</v>
      </c>
      <c r="J73" s="91" t="s">
        <v>10</v>
      </c>
      <c r="K73" s="96">
        <f>VLOOKUP(D73,Steuerseite!A$3:G$38,5,FALSE)</f>
        <v>0</v>
      </c>
      <c r="L73" s="96">
        <f>VLOOKUP(D73,Steuerseite!A$3:G$38,6,FALSE)</f>
        <v>0</v>
      </c>
      <c r="M73" s="96">
        <f>VLOOKUP(D73,Steuerseite!A$3:G$38,7,FALSE)</f>
        <v>1E-3</v>
      </c>
      <c r="N73" s="96">
        <f>VLOOKUP(D73,Steuerseite!A$3:$D$38,2,FALSE)</f>
        <v>0</v>
      </c>
      <c r="O73" s="96">
        <f>VLOOKUP(D73,Steuerseite!A$3:D$38,3,FALSE)</f>
        <v>0</v>
      </c>
      <c r="P73" s="96">
        <f>VLOOKUP(D73,Steuerseite!A$3:D$38,4,FALSE)</f>
        <v>0</v>
      </c>
      <c r="Q73" s="94"/>
      <c r="R73" s="98"/>
      <c r="S73" s="95">
        <f t="shared" si="7"/>
        <v>0</v>
      </c>
      <c r="T73" s="137">
        <f>IF(AND(J73="VOR",Leistungen!A$52="SVS VOR"),Leistungen!B$52, IF(AND(J73="QOR",Leistungen!A$31="SVS QOR"),Leistungen!B$31,""))</f>
        <v>0</v>
      </c>
      <c r="U73" s="97">
        <f t="shared" si="8"/>
        <v>0</v>
      </c>
      <c r="V73" s="100">
        <f t="shared" si="9"/>
        <v>0</v>
      </c>
      <c r="W73" s="100">
        <f t="shared" si="10"/>
        <v>0</v>
      </c>
      <c r="X73" s="99"/>
    </row>
    <row r="74" spans="1:24" s="45" customFormat="1" ht="15" x14ac:dyDescent="0.2">
      <c r="A74" s="92" t="s">
        <v>175</v>
      </c>
      <c r="B74" s="92" t="s">
        <v>208</v>
      </c>
      <c r="C74" s="92" t="s">
        <v>452</v>
      </c>
      <c r="D74" s="92" t="s">
        <v>59</v>
      </c>
      <c r="E74" s="92" t="s">
        <v>110</v>
      </c>
      <c r="F74" s="92" t="s">
        <v>956</v>
      </c>
      <c r="G74" s="168">
        <v>17.489999999999998</v>
      </c>
      <c r="H74" s="92"/>
      <c r="I74" s="138">
        <f t="shared" si="6"/>
        <v>17.489999999999998</v>
      </c>
      <c r="J74" s="92" t="s">
        <v>10</v>
      </c>
      <c r="K74" s="96">
        <f>VLOOKUP(D74,Steuerseite!A$3:G$38,5,FALSE)</f>
        <v>0</v>
      </c>
      <c r="L74" s="96">
        <f>VLOOKUP(D74,Steuerseite!A$3:G$38,6,FALSE)</f>
        <v>0</v>
      </c>
      <c r="M74" s="96">
        <f>VLOOKUP(D74,Steuerseite!A$3:G$38,7,FALSE)</f>
        <v>0</v>
      </c>
      <c r="N74" s="96">
        <f>VLOOKUP(D74,Steuerseite!A$3:$D$38,2,FALSE)</f>
        <v>0</v>
      </c>
      <c r="O74" s="96">
        <f>VLOOKUP(D74,Steuerseite!A$3:D$38,3,FALSE)</f>
        <v>0</v>
      </c>
      <c r="P74" s="96">
        <f>VLOOKUP(D74,Steuerseite!A$3:D$38,4,FALSE)</f>
        <v>0</v>
      </c>
      <c r="Q74" s="94"/>
      <c r="R74" s="98"/>
      <c r="S74" s="95">
        <f t="shared" si="7"/>
        <v>0</v>
      </c>
      <c r="T74" s="137">
        <f>IF(AND(J74="VOR",Leistungen!A$52="SVS VOR"),Leistungen!B$52, IF(AND(J74="QOR",Leistungen!A$31="SVS QOR"),Leistungen!B$31,""))</f>
        <v>0</v>
      </c>
      <c r="U74" s="97">
        <f t="shared" si="8"/>
        <v>0</v>
      </c>
      <c r="V74" s="100">
        <f t="shared" si="9"/>
        <v>0</v>
      </c>
      <c r="W74" s="100">
        <f t="shared" si="10"/>
        <v>0</v>
      </c>
      <c r="X74" s="99"/>
    </row>
    <row r="75" spans="1:24" s="45" customFormat="1" ht="15" x14ac:dyDescent="0.2">
      <c r="A75" s="91" t="s">
        <v>173</v>
      </c>
      <c r="B75" s="91" t="s">
        <v>181</v>
      </c>
      <c r="C75" s="91" t="s">
        <v>453</v>
      </c>
      <c r="D75" s="91" t="s">
        <v>21</v>
      </c>
      <c r="E75" s="91" t="s">
        <v>18</v>
      </c>
      <c r="F75" s="91" t="s">
        <v>117</v>
      </c>
      <c r="G75" s="167">
        <v>8.33</v>
      </c>
      <c r="H75" s="91"/>
      <c r="I75" s="136">
        <f t="shared" si="6"/>
        <v>8.33</v>
      </c>
      <c r="J75" s="91" t="s">
        <v>10</v>
      </c>
      <c r="K75" s="96">
        <f>VLOOKUP(D75,Steuerseite!A$3:G$38,5,FALSE)</f>
        <v>0</v>
      </c>
      <c r="L75" s="96">
        <f>VLOOKUP(D75,Steuerseite!A$3:G$38,6,FALSE)</f>
        <v>0</v>
      </c>
      <c r="M75" s="96">
        <f>VLOOKUP(D75,Steuerseite!A$3:G$38,7,FALSE)</f>
        <v>1E-3</v>
      </c>
      <c r="N75" s="96">
        <f>VLOOKUP(D75,Steuerseite!A$3:$D$38,2,FALSE)</f>
        <v>0</v>
      </c>
      <c r="O75" s="96">
        <f>VLOOKUP(D75,Steuerseite!A$3:D$38,3,FALSE)</f>
        <v>0</v>
      </c>
      <c r="P75" s="96">
        <f>VLOOKUP(D75,Steuerseite!A$3:D$38,4,FALSE)</f>
        <v>0</v>
      </c>
      <c r="Q75" s="94"/>
      <c r="R75" s="98"/>
      <c r="S75" s="95">
        <f t="shared" si="7"/>
        <v>0</v>
      </c>
      <c r="T75" s="137">
        <f>IF(AND(J75="VOR",Leistungen!A$52="SVS VOR"),Leistungen!B$52, IF(AND(J75="QOR",Leistungen!A$31="SVS QOR"),Leistungen!B$31,""))</f>
        <v>0</v>
      </c>
      <c r="U75" s="97">
        <f t="shared" si="8"/>
        <v>0</v>
      </c>
      <c r="V75" s="100">
        <f t="shared" si="9"/>
        <v>0</v>
      </c>
      <c r="W75" s="100">
        <f t="shared" si="10"/>
        <v>0</v>
      </c>
      <c r="X75" s="99"/>
    </row>
    <row r="76" spans="1:24" s="45" customFormat="1" ht="15" x14ac:dyDescent="0.2">
      <c r="A76" s="92" t="s">
        <v>173</v>
      </c>
      <c r="B76" s="92" t="s">
        <v>209</v>
      </c>
      <c r="C76" s="92" t="s">
        <v>454</v>
      </c>
      <c r="D76" s="92" t="s">
        <v>59</v>
      </c>
      <c r="E76" s="92" t="s">
        <v>110</v>
      </c>
      <c r="F76" s="92" t="s">
        <v>956</v>
      </c>
      <c r="G76" s="168">
        <v>21.36</v>
      </c>
      <c r="H76" s="92"/>
      <c r="I76" s="138">
        <f t="shared" si="6"/>
        <v>21.36</v>
      </c>
      <c r="J76" s="92" t="s">
        <v>10</v>
      </c>
      <c r="K76" s="96">
        <f>VLOOKUP(D76,Steuerseite!A$3:G$38,5,FALSE)</f>
        <v>0</v>
      </c>
      <c r="L76" s="96">
        <f>VLOOKUP(D76,Steuerseite!A$3:G$38,6,FALSE)</f>
        <v>0</v>
      </c>
      <c r="M76" s="96">
        <f>VLOOKUP(D76,Steuerseite!A$3:G$38,7,FALSE)</f>
        <v>0</v>
      </c>
      <c r="N76" s="96">
        <f>VLOOKUP(D76,Steuerseite!A$3:$D$38,2,FALSE)</f>
        <v>0</v>
      </c>
      <c r="O76" s="96">
        <f>VLOOKUP(D76,Steuerseite!A$3:D$38,3,FALSE)</f>
        <v>0</v>
      </c>
      <c r="P76" s="96">
        <f>VLOOKUP(D76,Steuerseite!A$3:D$38,4,FALSE)</f>
        <v>0</v>
      </c>
      <c r="Q76" s="94"/>
      <c r="R76" s="98"/>
      <c r="S76" s="95">
        <f t="shared" si="7"/>
        <v>0</v>
      </c>
      <c r="T76" s="137">
        <f>IF(AND(J76="VOR",Leistungen!A$52="SVS VOR"),Leistungen!B$52, IF(AND(J76="QOR",Leistungen!A$31="SVS QOR"),Leistungen!B$31,""))</f>
        <v>0</v>
      </c>
      <c r="U76" s="97">
        <f t="shared" si="8"/>
        <v>0</v>
      </c>
      <c r="V76" s="100">
        <f t="shared" si="9"/>
        <v>0</v>
      </c>
      <c r="W76" s="100">
        <f t="shared" si="10"/>
        <v>0</v>
      </c>
      <c r="X76" s="99"/>
    </row>
    <row r="77" spans="1:24" s="45" customFormat="1" ht="15" x14ac:dyDescent="0.2">
      <c r="A77" s="91" t="s">
        <v>173</v>
      </c>
      <c r="B77" s="91" t="s">
        <v>129</v>
      </c>
      <c r="C77" s="91" t="s">
        <v>455</v>
      </c>
      <c r="D77" s="91" t="s">
        <v>23</v>
      </c>
      <c r="E77" s="91" t="s">
        <v>127</v>
      </c>
      <c r="F77" s="91" t="s">
        <v>956</v>
      </c>
      <c r="G77" s="167">
        <v>13.36</v>
      </c>
      <c r="H77" s="91"/>
      <c r="I77" s="136">
        <f t="shared" si="6"/>
        <v>13.36</v>
      </c>
      <c r="J77" s="91" t="s">
        <v>10</v>
      </c>
      <c r="K77" s="96">
        <f>VLOOKUP(D77,Steuerseite!A$3:G$38,5,FALSE)</f>
        <v>0</v>
      </c>
      <c r="L77" s="96">
        <f>VLOOKUP(D77,Steuerseite!A$3:G$38,6,FALSE)</f>
        <v>0</v>
      </c>
      <c r="M77" s="96">
        <f>VLOOKUP(D77,Steuerseite!A$3:G$38,7,FALSE)</f>
        <v>0</v>
      </c>
      <c r="N77" s="96">
        <f>VLOOKUP(D77,Steuerseite!A$3:$D$38,2,FALSE)</f>
        <v>0</v>
      </c>
      <c r="O77" s="96">
        <f>VLOOKUP(D77,Steuerseite!A$3:D$38,3,FALSE)</f>
        <v>0</v>
      </c>
      <c r="P77" s="96">
        <f>VLOOKUP(D77,Steuerseite!A$3:D$38,4,FALSE)</f>
        <v>0</v>
      </c>
      <c r="Q77" s="94"/>
      <c r="R77" s="98"/>
      <c r="S77" s="95">
        <f t="shared" si="7"/>
        <v>0</v>
      </c>
      <c r="T77" s="137">
        <f>IF(AND(J77="VOR",Leistungen!A$52="SVS VOR"),Leistungen!B$52, IF(AND(J77="QOR",Leistungen!A$31="SVS QOR"),Leistungen!B$31,""))</f>
        <v>0</v>
      </c>
      <c r="U77" s="97">
        <f t="shared" si="8"/>
        <v>0</v>
      </c>
      <c r="V77" s="100">
        <f t="shared" si="9"/>
        <v>0</v>
      </c>
      <c r="W77" s="100">
        <f t="shared" si="10"/>
        <v>0</v>
      </c>
      <c r="X77" s="99"/>
    </row>
    <row r="78" spans="1:24" s="45" customFormat="1" ht="15" x14ac:dyDescent="0.2">
      <c r="A78" s="92" t="s">
        <v>173</v>
      </c>
      <c r="B78" s="92" t="s">
        <v>209</v>
      </c>
      <c r="C78" s="92" t="s">
        <v>456</v>
      </c>
      <c r="D78" s="92" t="s">
        <v>59</v>
      </c>
      <c r="E78" s="92" t="s">
        <v>110</v>
      </c>
      <c r="F78" s="92" t="s">
        <v>956</v>
      </c>
      <c r="G78" s="168">
        <v>21.49</v>
      </c>
      <c r="H78" s="92"/>
      <c r="I78" s="138">
        <f t="shared" si="6"/>
        <v>21.49</v>
      </c>
      <c r="J78" s="92" t="s">
        <v>10</v>
      </c>
      <c r="K78" s="96">
        <f>VLOOKUP(D78,Steuerseite!A$3:G$38,5,FALSE)</f>
        <v>0</v>
      </c>
      <c r="L78" s="96">
        <f>VLOOKUP(D78,Steuerseite!A$3:G$38,6,FALSE)</f>
        <v>0</v>
      </c>
      <c r="M78" s="96">
        <f>VLOOKUP(D78,Steuerseite!A$3:G$38,7,FALSE)</f>
        <v>0</v>
      </c>
      <c r="N78" s="96">
        <f>VLOOKUP(D78,Steuerseite!A$3:$D$38,2,FALSE)</f>
        <v>0</v>
      </c>
      <c r="O78" s="96">
        <f>VLOOKUP(D78,Steuerseite!A$3:D$38,3,FALSE)</f>
        <v>0</v>
      </c>
      <c r="P78" s="96">
        <f>VLOOKUP(D78,Steuerseite!A$3:D$38,4,FALSE)</f>
        <v>0</v>
      </c>
      <c r="Q78" s="94"/>
      <c r="R78" s="98"/>
      <c r="S78" s="95">
        <f t="shared" si="7"/>
        <v>0</v>
      </c>
      <c r="T78" s="137">
        <f>IF(AND(J78="VOR",Leistungen!A$52="SVS VOR"),Leistungen!B$52, IF(AND(J78="QOR",Leistungen!A$31="SVS QOR"),Leistungen!B$31,""))</f>
        <v>0</v>
      </c>
      <c r="U78" s="97">
        <f t="shared" si="8"/>
        <v>0</v>
      </c>
      <c r="V78" s="100">
        <f t="shared" si="9"/>
        <v>0</v>
      </c>
      <c r="W78" s="100">
        <f t="shared" si="10"/>
        <v>0</v>
      </c>
      <c r="X78" s="99"/>
    </row>
    <row r="79" spans="1:24" s="45" customFormat="1" ht="15" x14ac:dyDescent="0.2">
      <c r="A79" s="91" t="s">
        <v>173</v>
      </c>
      <c r="B79" s="91" t="s">
        <v>125</v>
      </c>
      <c r="C79" s="91" t="s">
        <v>457</v>
      </c>
      <c r="D79" s="91" t="s">
        <v>38</v>
      </c>
      <c r="E79" s="91" t="s">
        <v>121</v>
      </c>
      <c r="F79" s="91" t="s">
        <v>112</v>
      </c>
      <c r="G79" s="167">
        <v>47.09</v>
      </c>
      <c r="H79" s="91"/>
      <c r="I79" s="136">
        <f t="shared" si="6"/>
        <v>47.09</v>
      </c>
      <c r="J79" s="91" t="s">
        <v>10</v>
      </c>
      <c r="K79" s="96">
        <f>VLOOKUP(D79,Steuerseite!A$3:G$38,5,FALSE)</f>
        <v>0</v>
      </c>
      <c r="L79" s="96">
        <f>VLOOKUP(D79,Steuerseite!A$3:G$38,6,FALSE)</f>
        <v>0</v>
      </c>
      <c r="M79" s="96">
        <f>VLOOKUP(D79,Steuerseite!A$3:G$38,7,FALSE)</f>
        <v>0</v>
      </c>
      <c r="N79" s="96">
        <f>VLOOKUP(D79,Steuerseite!A$3:$D$38,2,FALSE)</f>
        <v>0</v>
      </c>
      <c r="O79" s="96">
        <f>VLOOKUP(D79,Steuerseite!A$3:D$38,3,FALSE)</f>
        <v>0</v>
      </c>
      <c r="P79" s="96">
        <f>VLOOKUP(D79,Steuerseite!A$3:D$38,4,FALSE)</f>
        <v>0</v>
      </c>
      <c r="Q79" s="94"/>
      <c r="R79" s="98"/>
      <c r="S79" s="95">
        <f t="shared" si="7"/>
        <v>0</v>
      </c>
      <c r="T79" s="137">
        <f>IF(AND(J79="VOR",Leistungen!A$52="SVS VOR"),Leistungen!B$52, IF(AND(J79="QOR",Leistungen!A$31="SVS QOR"),Leistungen!B$31,""))</f>
        <v>0</v>
      </c>
      <c r="U79" s="97">
        <f t="shared" si="8"/>
        <v>0</v>
      </c>
      <c r="V79" s="100">
        <f t="shared" si="9"/>
        <v>0</v>
      </c>
      <c r="W79" s="100">
        <f t="shared" si="10"/>
        <v>0</v>
      </c>
      <c r="X79" s="99"/>
    </row>
    <row r="80" spans="1:24" s="45" customFormat="1" ht="15" x14ac:dyDescent="0.2">
      <c r="A80" s="92" t="s">
        <v>173</v>
      </c>
      <c r="B80" s="92" t="s">
        <v>209</v>
      </c>
      <c r="C80" s="92" t="s">
        <v>458</v>
      </c>
      <c r="D80" s="92" t="s">
        <v>59</v>
      </c>
      <c r="E80" s="92" t="s">
        <v>110</v>
      </c>
      <c r="F80" s="92" t="s">
        <v>956</v>
      </c>
      <c r="G80" s="168">
        <v>21.49</v>
      </c>
      <c r="H80" s="92"/>
      <c r="I80" s="138">
        <f t="shared" si="6"/>
        <v>21.49</v>
      </c>
      <c r="J80" s="92" t="s">
        <v>10</v>
      </c>
      <c r="K80" s="96">
        <f>VLOOKUP(D80,Steuerseite!A$3:G$38,5,FALSE)</f>
        <v>0</v>
      </c>
      <c r="L80" s="96">
        <f>VLOOKUP(D80,Steuerseite!A$3:G$38,6,FALSE)</f>
        <v>0</v>
      </c>
      <c r="M80" s="96">
        <f>VLOOKUP(D80,Steuerseite!A$3:G$38,7,FALSE)</f>
        <v>0</v>
      </c>
      <c r="N80" s="96">
        <f>VLOOKUP(D80,Steuerseite!A$3:$D$38,2,FALSE)</f>
        <v>0</v>
      </c>
      <c r="O80" s="96">
        <f>VLOOKUP(D80,Steuerseite!A$3:D$38,3,FALSE)</f>
        <v>0</v>
      </c>
      <c r="P80" s="96">
        <f>VLOOKUP(D80,Steuerseite!A$3:D$38,4,FALSE)</f>
        <v>0</v>
      </c>
      <c r="Q80" s="94"/>
      <c r="R80" s="98"/>
      <c r="S80" s="95">
        <f t="shared" si="7"/>
        <v>0</v>
      </c>
      <c r="T80" s="137">
        <f>IF(AND(J80="VOR",Leistungen!A$52="SVS VOR"),Leistungen!B$52, IF(AND(J80="QOR",Leistungen!A$31="SVS QOR"),Leistungen!B$31,""))</f>
        <v>0</v>
      </c>
      <c r="U80" s="97">
        <f t="shared" si="8"/>
        <v>0</v>
      </c>
      <c r="V80" s="100">
        <f t="shared" si="9"/>
        <v>0</v>
      </c>
      <c r="W80" s="100">
        <f t="shared" si="10"/>
        <v>0</v>
      </c>
      <c r="X80" s="99"/>
    </row>
    <row r="81" spans="1:24" s="45" customFormat="1" ht="15" x14ac:dyDescent="0.2">
      <c r="A81" s="91" t="s">
        <v>170</v>
      </c>
      <c r="B81" s="91" t="s">
        <v>195</v>
      </c>
      <c r="C81" s="91" t="s">
        <v>459</v>
      </c>
      <c r="D81" s="91" t="s">
        <v>59</v>
      </c>
      <c r="E81" s="91" t="s">
        <v>110</v>
      </c>
      <c r="F81" s="91" t="s">
        <v>956</v>
      </c>
      <c r="G81" s="167">
        <v>19.440000000000001</v>
      </c>
      <c r="H81" s="91"/>
      <c r="I81" s="136">
        <f t="shared" si="6"/>
        <v>19.440000000000001</v>
      </c>
      <c r="J81" s="91" t="s">
        <v>10</v>
      </c>
      <c r="K81" s="96">
        <f>VLOOKUP(D81,Steuerseite!A$3:G$38,5,FALSE)</f>
        <v>0</v>
      </c>
      <c r="L81" s="96">
        <f>VLOOKUP(D81,Steuerseite!A$3:G$38,6,FALSE)</f>
        <v>0</v>
      </c>
      <c r="M81" s="96">
        <f>VLOOKUP(D81,Steuerseite!A$3:G$38,7,FALSE)</f>
        <v>0</v>
      </c>
      <c r="N81" s="96">
        <f>VLOOKUP(D81,Steuerseite!A$3:$D$38,2,FALSE)</f>
        <v>0</v>
      </c>
      <c r="O81" s="96">
        <f>VLOOKUP(D81,Steuerseite!A$3:D$38,3,FALSE)</f>
        <v>0</v>
      </c>
      <c r="P81" s="96">
        <f>VLOOKUP(D81,Steuerseite!A$3:D$38,4,FALSE)</f>
        <v>0</v>
      </c>
      <c r="Q81" s="94"/>
      <c r="R81" s="98"/>
      <c r="S81" s="95">
        <f t="shared" si="7"/>
        <v>0</v>
      </c>
      <c r="T81" s="137">
        <f>IF(AND(J81="VOR",Leistungen!A$52="SVS VOR"),Leistungen!B$52, IF(AND(J81="QOR",Leistungen!A$31="SVS QOR"),Leistungen!B$31,""))</f>
        <v>0</v>
      </c>
      <c r="U81" s="97">
        <f t="shared" si="8"/>
        <v>0</v>
      </c>
      <c r="V81" s="100">
        <f t="shared" si="9"/>
        <v>0</v>
      </c>
      <c r="W81" s="100">
        <f t="shared" si="10"/>
        <v>0</v>
      </c>
      <c r="X81" s="99"/>
    </row>
    <row r="82" spans="1:24" s="45" customFormat="1" ht="15" x14ac:dyDescent="0.2">
      <c r="A82" s="92" t="s">
        <v>170</v>
      </c>
      <c r="B82" s="92" t="s">
        <v>195</v>
      </c>
      <c r="C82" s="92" t="s">
        <v>460</v>
      </c>
      <c r="D82" s="92" t="s">
        <v>59</v>
      </c>
      <c r="E82" s="92" t="s">
        <v>110</v>
      </c>
      <c r="F82" s="92" t="s">
        <v>956</v>
      </c>
      <c r="G82" s="168">
        <v>19.829999999999998</v>
      </c>
      <c r="H82" s="92"/>
      <c r="I82" s="138">
        <f t="shared" si="6"/>
        <v>19.829999999999998</v>
      </c>
      <c r="J82" s="92" t="s">
        <v>10</v>
      </c>
      <c r="K82" s="96">
        <f>VLOOKUP(D82,Steuerseite!A$3:G$38,5,FALSE)</f>
        <v>0</v>
      </c>
      <c r="L82" s="96">
        <f>VLOOKUP(D82,Steuerseite!A$3:G$38,6,FALSE)</f>
        <v>0</v>
      </c>
      <c r="M82" s="96">
        <f>VLOOKUP(D82,Steuerseite!A$3:G$38,7,FALSE)</f>
        <v>0</v>
      </c>
      <c r="N82" s="96">
        <f>VLOOKUP(D82,Steuerseite!A$3:$D$38,2,FALSE)</f>
        <v>0</v>
      </c>
      <c r="O82" s="96">
        <f>VLOOKUP(D82,Steuerseite!A$3:D$38,3,FALSE)</f>
        <v>0</v>
      </c>
      <c r="P82" s="96">
        <f>VLOOKUP(D82,Steuerseite!A$3:D$38,4,FALSE)</f>
        <v>0</v>
      </c>
      <c r="Q82" s="94"/>
      <c r="R82" s="98"/>
      <c r="S82" s="95">
        <f t="shared" si="7"/>
        <v>0</v>
      </c>
      <c r="T82" s="137">
        <f>IF(AND(J82="VOR",Leistungen!A$52="SVS VOR"),Leistungen!B$52, IF(AND(J82="QOR",Leistungen!A$31="SVS QOR"),Leistungen!B$31,""))</f>
        <v>0</v>
      </c>
      <c r="U82" s="97">
        <f t="shared" si="8"/>
        <v>0</v>
      </c>
      <c r="V82" s="100">
        <f t="shared" si="9"/>
        <v>0</v>
      </c>
      <c r="W82" s="100">
        <f t="shared" si="10"/>
        <v>0</v>
      </c>
      <c r="X82" s="99"/>
    </row>
    <row r="83" spans="1:24" s="45" customFormat="1" ht="15" x14ac:dyDescent="0.2">
      <c r="A83" s="91" t="s">
        <v>170</v>
      </c>
      <c r="B83" s="91" t="s">
        <v>191</v>
      </c>
      <c r="C83" s="91" t="s">
        <v>461</v>
      </c>
      <c r="D83" s="91" t="s">
        <v>42</v>
      </c>
      <c r="E83" s="91" t="s">
        <v>951</v>
      </c>
      <c r="F83" s="91" t="s">
        <v>117</v>
      </c>
      <c r="G83" s="167">
        <v>15.5</v>
      </c>
      <c r="H83" s="91"/>
      <c r="I83" s="136">
        <f t="shared" si="6"/>
        <v>15.5</v>
      </c>
      <c r="J83" s="91" t="s">
        <v>10</v>
      </c>
      <c r="K83" s="96">
        <f>VLOOKUP(D83,Steuerseite!A$3:G$38,5,FALSE)</f>
        <v>0</v>
      </c>
      <c r="L83" s="96">
        <f>VLOOKUP(D83,Steuerseite!A$3:G$38,6,FALSE)</f>
        <v>0</v>
      </c>
      <c r="M83" s="96">
        <f>VLOOKUP(D83,Steuerseite!A$3:G$38,7,FALSE)</f>
        <v>0</v>
      </c>
      <c r="N83" s="96">
        <f>VLOOKUP(D83,Steuerseite!A$3:$D$38,2,FALSE)</f>
        <v>0</v>
      </c>
      <c r="O83" s="96">
        <f>VLOOKUP(D83,Steuerseite!A$3:D$38,3,FALSE)</f>
        <v>0</v>
      </c>
      <c r="P83" s="96">
        <f>VLOOKUP(D83,Steuerseite!A$3:D$38,4,FALSE)</f>
        <v>0</v>
      </c>
      <c r="Q83" s="94"/>
      <c r="R83" s="98"/>
      <c r="S83" s="95">
        <f t="shared" si="7"/>
        <v>0</v>
      </c>
      <c r="T83" s="137">
        <f>IF(AND(J83="VOR",Leistungen!A$52="SVS VOR"),Leistungen!B$52, IF(AND(J83="QOR",Leistungen!A$31="SVS QOR"),Leistungen!B$31,""))</f>
        <v>0</v>
      </c>
      <c r="U83" s="97">
        <f t="shared" si="8"/>
        <v>0</v>
      </c>
      <c r="V83" s="100">
        <f t="shared" si="9"/>
        <v>0</v>
      </c>
      <c r="W83" s="100">
        <f t="shared" si="10"/>
        <v>0</v>
      </c>
      <c r="X83" s="99"/>
    </row>
    <row r="84" spans="1:24" s="45" customFormat="1" ht="15" x14ac:dyDescent="0.2">
      <c r="A84" s="92" t="s">
        <v>170</v>
      </c>
      <c r="B84" s="92" t="s">
        <v>206</v>
      </c>
      <c r="C84" s="92" t="s">
        <v>462</v>
      </c>
      <c r="D84" s="92" t="s">
        <v>22</v>
      </c>
      <c r="E84" s="92" t="s">
        <v>114</v>
      </c>
      <c r="F84" s="92" t="s">
        <v>117</v>
      </c>
      <c r="G84" s="168">
        <v>14.5</v>
      </c>
      <c r="H84" s="92"/>
      <c r="I84" s="138">
        <f t="shared" si="6"/>
        <v>14.5</v>
      </c>
      <c r="J84" s="92" t="s">
        <v>10</v>
      </c>
      <c r="K84" s="96">
        <f>VLOOKUP(D84,Steuerseite!A$3:G$38,5,FALSE)</f>
        <v>0</v>
      </c>
      <c r="L84" s="96">
        <f>VLOOKUP(D84,Steuerseite!A$3:G$38,6,FALSE)</f>
        <v>0</v>
      </c>
      <c r="M84" s="96">
        <f>VLOOKUP(D84,Steuerseite!A$3:G$38,7,FALSE)</f>
        <v>0</v>
      </c>
      <c r="N84" s="96">
        <f>VLOOKUP(D84,Steuerseite!A$3:$D$38,2,FALSE)</f>
        <v>0</v>
      </c>
      <c r="O84" s="96">
        <f>VLOOKUP(D84,Steuerseite!A$3:D$38,3,FALSE)</f>
        <v>0</v>
      </c>
      <c r="P84" s="96">
        <f>VLOOKUP(D84,Steuerseite!A$3:D$38,4,FALSE)</f>
        <v>0</v>
      </c>
      <c r="Q84" s="94"/>
      <c r="R84" s="98"/>
      <c r="S84" s="95">
        <f t="shared" si="7"/>
        <v>0</v>
      </c>
      <c r="T84" s="137">
        <f>IF(AND(J84="VOR",Leistungen!A$52="SVS VOR"),Leistungen!B$52, IF(AND(J84="QOR",Leistungen!A$31="SVS QOR"),Leistungen!B$31,""))</f>
        <v>0</v>
      </c>
      <c r="U84" s="97">
        <f t="shared" si="8"/>
        <v>0</v>
      </c>
      <c r="V84" s="100">
        <f t="shared" si="9"/>
        <v>0</v>
      </c>
      <c r="W84" s="100">
        <f t="shared" si="10"/>
        <v>0</v>
      </c>
      <c r="X84" s="99"/>
    </row>
    <row r="85" spans="1:24" s="45" customFormat="1" ht="15" x14ac:dyDescent="0.2">
      <c r="A85" s="91" t="s">
        <v>170</v>
      </c>
      <c r="B85" s="91" t="s">
        <v>113</v>
      </c>
      <c r="C85" s="91" t="s">
        <v>463</v>
      </c>
      <c r="D85" s="91" t="s">
        <v>22</v>
      </c>
      <c r="E85" s="91" t="s">
        <v>114</v>
      </c>
      <c r="F85" s="91" t="s">
        <v>956</v>
      </c>
      <c r="G85" s="167">
        <v>91.17</v>
      </c>
      <c r="H85" s="91"/>
      <c r="I85" s="136">
        <f t="shared" si="6"/>
        <v>91.17</v>
      </c>
      <c r="J85" s="91" t="s">
        <v>10</v>
      </c>
      <c r="K85" s="96">
        <f>VLOOKUP(D85,Steuerseite!A$3:G$38,5,FALSE)</f>
        <v>0</v>
      </c>
      <c r="L85" s="96">
        <f>VLOOKUP(D85,Steuerseite!A$3:G$38,6,FALSE)</f>
        <v>0</v>
      </c>
      <c r="M85" s="96">
        <f>VLOOKUP(D85,Steuerseite!A$3:G$38,7,FALSE)</f>
        <v>0</v>
      </c>
      <c r="N85" s="96">
        <f>VLOOKUP(D85,Steuerseite!A$3:$D$38,2,FALSE)</f>
        <v>0</v>
      </c>
      <c r="O85" s="96">
        <f>VLOOKUP(D85,Steuerseite!A$3:D$38,3,FALSE)</f>
        <v>0</v>
      </c>
      <c r="P85" s="96">
        <f>VLOOKUP(D85,Steuerseite!A$3:D$38,4,FALSE)</f>
        <v>0</v>
      </c>
      <c r="Q85" s="94"/>
      <c r="R85" s="98"/>
      <c r="S85" s="95">
        <f t="shared" si="7"/>
        <v>0</v>
      </c>
      <c r="T85" s="137">
        <f>IF(AND(J85="VOR",Leistungen!A$52="SVS VOR"),Leistungen!B$52, IF(AND(J85="QOR",Leistungen!A$31="SVS QOR"),Leistungen!B$31,""))</f>
        <v>0</v>
      </c>
      <c r="U85" s="97">
        <f t="shared" si="8"/>
        <v>0</v>
      </c>
      <c r="V85" s="100">
        <f t="shared" si="9"/>
        <v>0</v>
      </c>
      <c r="W85" s="100">
        <f t="shared" si="10"/>
        <v>0</v>
      </c>
      <c r="X85" s="99"/>
    </row>
    <row r="86" spans="1:24" s="45" customFormat="1" ht="15" x14ac:dyDescent="0.2">
      <c r="A86" s="92" t="s">
        <v>170</v>
      </c>
      <c r="B86" s="92" t="s">
        <v>113</v>
      </c>
      <c r="C86" s="92" t="s">
        <v>464</v>
      </c>
      <c r="D86" s="92" t="s">
        <v>22</v>
      </c>
      <c r="E86" s="92" t="s">
        <v>114</v>
      </c>
      <c r="F86" s="92" t="s">
        <v>956</v>
      </c>
      <c r="G86" s="168">
        <v>100.64</v>
      </c>
      <c r="H86" s="92"/>
      <c r="I86" s="138">
        <f t="shared" si="6"/>
        <v>100.64</v>
      </c>
      <c r="J86" s="92" t="s">
        <v>10</v>
      </c>
      <c r="K86" s="96">
        <f>VLOOKUP(D86,Steuerseite!A$3:G$38,5,FALSE)</f>
        <v>0</v>
      </c>
      <c r="L86" s="96">
        <f>VLOOKUP(D86,Steuerseite!A$3:G$38,6,FALSE)</f>
        <v>0</v>
      </c>
      <c r="M86" s="96">
        <f>VLOOKUP(D86,Steuerseite!A$3:G$38,7,FALSE)</f>
        <v>0</v>
      </c>
      <c r="N86" s="96">
        <f>VLOOKUP(D86,Steuerseite!A$3:$D$38,2,FALSE)</f>
        <v>0</v>
      </c>
      <c r="O86" s="96">
        <f>VLOOKUP(D86,Steuerseite!A$3:D$38,3,FALSE)</f>
        <v>0</v>
      </c>
      <c r="P86" s="96">
        <f>VLOOKUP(D86,Steuerseite!A$3:D$38,4,FALSE)</f>
        <v>0</v>
      </c>
      <c r="Q86" s="94"/>
      <c r="R86" s="98"/>
      <c r="S86" s="95">
        <f t="shared" si="7"/>
        <v>0</v>
      </c>
      <c r="T86" s="137">
        <f>IF(AND(J86="VOR",Leistungen!A$52="SVS VOR"),Leistungen!B$52, IF(AND(J86="QOR",Leistungen!A$31="SVS QOR"),Leistungen!B$31,""))</f>
        <v>0</v>
      </c>
      <c r="U86" s="97">
        <f t="shared" si="8"/>
        <v>0</v>
      </c>
      <c r="V86" s="100">
        <f t="shared" si="9"/>
        <v>0</v>
      </c>
      <c r="W86" s="100">
        <f t="shared" si="10"/>
        <v>0</v>
      </c>
      <c r="X86" s="99"/>
    </row>
    <row r="87" spans="1:24" s="45" customFormat="1" ht="15" x14ac:dyDescent="0.2">
      <c r="A87" s="91" t="s">
        <v>170</v>
      </c>
      <c r="B87" s="91" t="s">
        <v>207</v>
      </c>
      <c r="C87" s="91" t="s">
        <v>465</v>
      </c>
      <c r="D87" s="91" t="s">
        <v>29</v>
      </c>
      <c r="E87" s="91" t="s">
        <v>116</v>
      </c>
      <c r="F87" s="91" t="s">
        <v>117</v>
      </c>
      <c r="G87" s="167">
        <v>0.78</v>
      </c>
      <c r="H87" s="91" t="s">
        <v>157</v>
      </c>
      <c r="I87" s="136">
        <f t="shared" si="6"/>
        <v>0</v>
      </c>
      <c r="J87" s="91" t="s">
        <v>10</v>
      </c>
      <c r="K87" s="96">
        <f>VLOOKUP(D87,Steuerseite!A$3:G$38,5,FALSE)</f>
        <v>0</v>
      </c>
      <c r="L87" s="96">
        <f>VLOOKUP(D87,Steuerseite!A$3:G$38,6,FALSE)</f>
        <v>0</v>
      </c>
      <c r="M87" s="96">
        <f>VLOOKUP(D87,Steuerseite!A$3:G$38,7,FALSE)</f>
        <v>0</v>
      </c>
      <c r="N87" s="96">
        <f>VLOOKUP(D87,Steuerseite!A$3:$D$38,2,FALSE)</f>
        <v>0</v>
      </c>
      <c r="O87" s="96">
        <f>VLOOKUP(D87,Steuerseite!A$3:D$38,3,FALSE)</f>
        <v>0</v>
      </c>
      <c r="P87" s="96">
        <f>VLOOKUP(D87,Steuerseite!A$3:D$38,4,FALSE)</f>
        <v>0</v>
      </c>
      <c r="Q87" s="94"/>
      <c r="R87" s="98"/>
      <c r="S87" s="95">
        <f t="shared" si="7"/>
        <v>0</v>
      </c>
      <c r="T87" s="137">
        <f>IF(AND(J87="VOR",Leistungen!A$52="SVS VOR"),Leistungen!B$52, IF(AND(J87="QOR",Leistungen!A$31="SVS QOR"),Leistungen!B$31,""))</f>
        <v>0</v>
      </c>
      <c r="U87" s="97">
        <f t="shared" si="8"/>
        <v>0</v>
      </c>
      <c r="V87" s="100">
        <f t="shared" si="9"/>
        <v>0</v>
      </c>
      <c r="W87" s="100">
        <f t="shared" si="10"/>
        <v>0</v>
      </c>
      <c r="X87" s="99"/>
    </row>
    <row r="88" spans="1:24" s="45" customFormat="1" ht="15" x14ac:dyDescent="0.2">
      <c r="A88" s="92" t="s">
        <v>170</v>
      </c>
      <c r="B88" s="92" t="s">
        <v>207</v>
      </c>
      <c r="C88" s="92" t="s">
        <v>466</v>
      </c>
      <c r="D88" s="92" t="s">
        <v>29</v>
      </c>
      <c r="E88" s="92" t="s">
        <v>116</v>
      </c>
      <c r="F88" s="92" t="s">
        <v>957</v>
      </c>
      <c r="G88" s="168">
        <v>2.33</v>
      </c>
      <c r="H88" s="92" t="s">
        <v>157</v>
      </c>
      <c r="I88" s="138">
        <f t="shared" si="6"/>
        <v>0</v>
      </c>
      <c r="J88" s="92" t="s">
        <v>10</v>
      </c>
      <c r="K88" s="96">
        <f>VLOOKUP(D88,Steuerseite!A$3:G$38,5,FALSE)</f>
        <v>0</v>
      </c>
      <c r="L88" s="96">
        <f>VLOOKUP(D88,Steuerseite!A$3:G$38,6,FALSE)</f>
        <v>0</v>
      </c>
      <c r="M88" s="96">
        <f>VLOOKUP(D88,Steuerseite!A$3:G$38,7,FALSE)</f>
        <v>0</v>
      </c>
      <c r="N88" s="96">
        <f>VLOOKUP(D88,Steuerseite!A$3:$D$38,2,FALSE)</f>
        <v>0</v>
      </c>
      <c r="O88" s="96">
        <f>VLOOKUP(D88,Steuerseite!A$3:D$38,3,FALSE)</f>
        <v>0</v>
      </c>
      <c r="P88" s="96">
        <f>VLOOKUP(D88,Steuerseite!A$3:D$38,4,FALSE)</f>
        <v>0</v>
      </c>
      <c r="Q88" s="94"/>
      <c r="R88" s="98"/>
      <c r="S88" s="95">
        <f t="shared" si="7"/>
        <v>0</v>
      </c>
      <c r="T88" s="137">
        <f>IF(AND(J88="VOR",Leistungen!A$52="SVS VOR"),Leistungen!B$52, IF(AND(J88="QOR",Leistungen!A$31="SVS QOR"),Leistungen!B$31,""))</f>
        <v>0</v>
      </c>
      <c r="U88" s="97">
        <f t="shared" si="8"/>
        <v>0</v>
      </c>
      <c r="V88" s="100">
        <f t="shared" si="9"/>
        <v>0</v>
      </c>
      <c r="W88" s="100">
        <f t="shared" si="10"/>
        <v>0</v>
      </c>
      <c r="X88" s="99"/>
    </row>
    <row r="89" spans="1:24" s="45" customFormat="1" ht="15" x14ac:dyDescent="0.2">
      <c r="A89" s="91" t="s">
        <v>170</v>
      </c>
      <c r="B89" s="91" t="s">
        <v>210</v>
      </c>
      <c r="C89" s="91" t="s">
        <v>467</v>
      </c>
      <c r="D89" s="91" t="s">
        <v>59</v>
      </c>
      <c r="E89" s="91" t="s">
        <v>110</v>
      </c>
      <c r="F89" s="91" t="s">
        <v>956</v>
      </c>
      <c r="G89" s="167">
        <v>18.440000000000001</v>
      </c>
      <c r="H89" s="91"/>
      <c r="I89" s="136">
        <f t="shared" si="6"/>
        <v>18.440000000000001</v>
      </c>
      <c r="J89" s="91" t="s">
        <v>10</v>
      </c>
      <c r="K89" s="96">
        <f>VLOOKUP(D89,Steuerseite!A$3:G$38,5,FALSE)</f>
        <v>0</v>
      </c>
      <c r="L89" s="96">
        <f>VLOOKUP(D89,Steuerseite!A$3:G$38,6,FALSE)</f>
        <v>0</v>
      </c>
      <c r="M89" s="96">
        <f>VLOOKUP(D89,Steuerseite!A$3:G$38,7,FALSE)</f>
        <v>0</v>
      </c>
      <c r="N89" s="96">
        <f>VLOOKUP(D89,Steuerseite!A$3:$D$38,2,FALSE)</f>
        <v>0</v>
      </c>
      <c r="O89" s="96">
        <f>VLOOKUP(D89,Steuerseite!A$3:D$38,3,FALSE)</f>
        <v>0</v>
      </c>
      <c r="P89" s="96">
        <f>VLOOKUP(D89,Steuerseite!A$3:D$38,4,FALSE)</f>
        <v>0</v>
      </c>
      <c r="Q89" s="94"/>
      <c r="R89" s="98"/>
      <c r="S89" s="95">
        <f t="shared" si="7"/>
        <v>0</v>
      </c>
      <c r="T89" s="137">
        <f>IF(AND(J89="VOR",Leistungen!A$52="SVS VOR"),Leistungen!B$52, IF(AND(J89="QOR",Leistungen!A$31="SVS QOR"),Leistungen!B$31,""))</f>
        <v>0</v>
      </c>
      <c r="U89" s="97">
        <f t="shared" si="8"/>
        <v>0</v>
      </c>
      <c r="V89" s="100">
        <f t="shared" si="9"/>
        <v>0</v>
      </c>
      <c r="W89" s="100">
        <f t="shared" si="10"/>
        <v>0</v>
      </c>
      <c r="X89" s="99"/>
    </row>
    <row r="90" spans="1:24" s="45" customFormat="1" ht="15" x14ac:dyDescent="0.2">
      <c r="A90" s="92" t="s">
        <v>170</v>
      </c>
      <c r="B90" s="92" t="s">
        <v>210</v>
      </c>
      <c r="C90" s="92" t="s">
        <v>468</v>
      </c>
      <c r="D90" s="92" t="s">
        <v>59</v>
      </c>
      <c r="E90" s="92" t="s">
        <v>110</v>
      </c>
      <c r="F90" s="92" t="s">
        <v>956</v>
      </c>
      <c r="G90" s="168">
        <v>18.47</v>
      </c>
      <c r="H90" s="92"/>
      <c r="I90" s="138">
        <f t="shared" si="6"/>
        <v>18.47</v>
      </c>
      <c r="J90" s="92" t="s">
        <v>10</v>
      </c>
      <c r="K90" s="96">
        <f>VLOOKUP(D90,Steuerseite!A$3:G$38,5,FALSE)</f>
        <v>0</v>
      </c>
      <c r="L90" s="96">
        <f>VLOOKUP(D90,Steuerseite!A$3:G$38,6,FALSE)</f>
        <v>0</v>
      </c>
      <c r="M90" s="96">
        <f>VLOOKUP(D90,Steuerseite!A$3:G$38,7,FALSE)</f>
        <v>0</v>
      </c>
      <c r="N90" s="96">
        <f>VLOOKUP(D90,Steuerseite!A$3:$D$38,2,FALSE)</f>
        <v>0</v>
      </c>
      <c r="O90" s="96">
        <f>VLOOKUP(D90,Steuerseite!A$3:D$38,3,FALSE)</f>
        <v>0</v>
      </c>
      <c r="P90" s="96">
        <f>VLOOKUP(D90,Steuerseite!A$3:D$38,4,FALSE)</f>
        <v>0</v>
      </c>
      <c r="Q90" s="94"/>
      <c r="R90" s="98"/>
      <c r="S90" s="95">
        <f t="shared" si="7"/>
        <v>0</v>
      </c>
      <c r="T90" s="137">
        <f>IF(AND(J90="VOR",Leistungen!A$52="SVS VOR"),Leistungen!B$52, IF(AND(J90="QOR",Leistungen!A$31="SVS QOR"),Leistungen!B$31,""))</f>
        <v>0</v>
      </c>
      <c r="U90" s="97">
        <f t="shared" si="8"/>
        <v>0</v>
      </c>
      <c r="V90" s="100">
        <f t="shared" si="9"/>
        <v>0</v>
      </c>
      <c r="W90" s="100">
        <f t="shared" si="10"/>
        <v>0</v>
      </c>
      <c r="X90" s="99"/>
    </row>
    <row r="91" spans="1:24" s="45" customFormat="1" ht="15" x14ac:dyDescent="0.2">
      <c r="A91" s="91" t="s">
        <v>170</v>
      </c>
      <c r="B91" s="91" t="s">
        <v>210</v>
      </c>
      <c r="C91" s="91" t="s">
        <v>469</v>
      </c>
      <c r="D91" s="91" t="s">
        <v>59</v>
      </c>
      <c r="E91" s="91" t="s">
        <v>110</v>
      </c>
      <c r="F91" s="91" t="s">
        <v>956</v>
      </c>
      <c r="G91" s="167">
        <v>17.05</v>
      </c>
      <c r="H91" s="91"/>
      <c r="I91" s="136">
        <f t="shared" si="6"/>
        <v>17.05</v>
      </c>
      <c r="J91" s="91" t="s">
        <v>10</v>
      </c>
      <c r="K91" s="96">
        <f>VLOOKUP(D91,Steuerseite!A$3:G$38,5,FALSE)</f>
        <v>0</v>
      </c>
      <c r="L91" s="96">
        <f>VLOOKUP(D91,Steuerseite!A$3:G$38,6,FALSE)</f>
        <v>0</v>
      </c>
      <c r="M91" s="96">
        <f>VLOOKUP(D91,Steuerseite!A$3:G$38,7,FALSE)</f>
        <v>0</v>
      </c>
      <c r="N91" s="96">
        <f>VLOOKUP(D91,Steuerseite!A$3:$D$38,2,FALSE)</f>
        <v>0</v>
      </c>
      <c r="O91" s="96">
        <f>VLOOKUP(D91,Steuerseite!A$3:D$38,3,FALSE)</f>
        <v>0</v>
      </c>
      <c r="P91" s="96">
        <f>VLOOKUP(D91,Steuerseite!A$3:D$38,4,FALSE)</f>
        <v>0</v>
      </c>
      <c r="Q91" s="94"/>
      <c r="R91" s="98"/>
      <c r="S91" s="95">
        <f t="shared" si="7"/>
        <v>0</v>
      </c>
      <c r="T91" s="137">
        <f>IF(AND(J91="VOR",Leistungen!A$52="SVS VOR"),Leistungen!B$52, IF(AND(J91="QOR",Leistungen!A$31="SVS QOR"),Leistungen!B$31,""))</f>
        <v>0</v>
      </c>
      <c r="U91" s="97">
        <f t="shared" si="8"/>
        <v>0</v>
      </c>
      <c r="V91" s="100">
        <f t="shared" si="9"/>
        <v>0</v>
      </c>
      <c r="W91" s="100">
        <f t="shared" si="10"/>
        <v>0</v>
      </c>
      <c r="X91" s="99"/>
    </row>
    <row r="92" spans="1:24" s="45" customFormat="1" ht="15" x14ac:dyDescent="0.2">
      <c r="A92" s="92" t="s">
        <v>170</v>
      </c>
      <c r="B92" s="92" t="s">
        <v>210</v>
      </c>
      <c r="C92" s="92" t="s">
        <v>470</v>
      </c>
      <c r="D92" s="92" t="s">
        <v>59</v>
      </c>
      <c r="E92" s="92" t="s">
        <v>110</v>
      </c>
      <c r="F92" s="92" t="s">
        <v>956</v>
      </c>
      <c r="G92" s="168">
        <v>17.03</v>
      </c>
      <c r="H92" s="92"/>
      <c r="I92" s="138">
        <f t="shared" si="6"/>
        <v>17.03</v>
      </c>
      <c r="J92" s="92" t="s">
        <v>10</v>
      </c>
      <c r="K92" s="96">
        <f>VLOOKUP(D92,Steuerseite!A$3:G$38,5,FALSE)</f>
        <v>0</v>
      </c>
      <c r="L92" s="96">
        <f>VLOOKUP(D92,Steuerseite!A$3:G$38,6,FALSE)</f>
        <v>0</v>
      </c>
      <c r="M92" s="96">
        <f>VLOOKUP(D92,Steuerseite!A$3:G$38,7,FALSE)</f>
        <v>0</v>
      </c>
      <c r="N92" s="96">
        <f>VLOOKUP(D92,Steuerseite!A$3:$D$38,2,FALSE)</f>
        <v>0</v>
      </c>
      <c r="O92" s="96">
        <f>VLOOKUP(D92,Steuerseite!A$3:D$38,3,FALSE)</f>
        <v>0</v>
      </c>
      <c r="P92" s="96">
        <f>VLOOKUP(D92,Steuerseite!A$3:D$38,4,FALSE)</f>
        <v>0</v>
      </c>
      <c r="Q92" s="94"/>
      <c r="R92" s="98"/>
      <c r="S92" s="95">
        <f t="shared" si="7"/>
        <v>0</v>
      </c>
      <c r="T92" s="137">
        <f>IF(AND(J92="VOR",Leistungen!A$52="SVS VOR"),Leistungen!B$52, IF(AND(J92="QOR",Leistungen!A$31="SVS QOR"),Leistungen!B$31,""))</f>
        <v>0</v>
      </c>
      <c r="U92" s="97">
        <f t="shared" si="8"/>
        <v>0</v>
      </c>
      <c r="V92" s="100">
        <f t="shared" si="9"/>
        <v>0</v>
      </c>
      <c r="W92" s="100">
        <f t="shared" si="10"/>
        <v>0</v>
      </c>
      <c r="X92" s="99"/>
    </row>
    <row r="93" spans="1:24" s="45" customFormat="1" ht="15" x14ac:dyDescent="0.2">
      <c r="A93" s="91" t="s">
        <v>170</v>
      </c>
      <c r="B93" s="91" t="s">
        <v>210</v>
      </c>
      <c r="C93" s="91" t="s">
        <v>471</v>
      </c>
      <c r="D93" s="91" t="s">
        <v>59</v>
      </c>
      <c r="E93" s="91" t="s">
        <v>110</v>
      </c>
      <c r="F93" s="91" t="s">
        <v>956</v>
      </c>
      <c r="G93" s="167">
        <v>17.079999999999998</v>
      </c>
      <c r="H93" s="91"/>
      <c r="I93" s="136">
        <f t="shared" si="6"/>
        <v>17.079999999999998</v>
      </c>
      <c r="J93" s="91" t="s">
        <v>10</v>
      </c>
      <c r="K93" s="96">
        <f>VLOOKUP(D93,Steuerseite!A$3:G$38,5,FALSE)</f>
        <v>0</v>
      </c>
      <c r="L93" s="96">
        <f>VLOOKUP(D93,Steuerseite!A$3:G$38,6,FALSE)</f>
        <v>0</v>
      </c>
      <c r="M93" s="96">
        <f>VLOOKUP(D93,Steuerseite!A$3:G$38,7,FALSE)</f>
        <v>0</v>
      </c>
      <c r="N93" s="96">
        <f>VLOOKUP(D93,Steuerseite!A$3:$D$38,2,FALSE)</f>
        <v>0</v>
      </c>
      <c r="O93" s="96">
        <f>VLOOKUP(D93,Steuerseite!A$3:D$38,3,FALSE)</f>
        <v>0</v>
      </c>
      <c r="P93" s="96">
        <f>VLOOKUP(D93,Steuerseite!A$3:D$38,4,FALSE)</f>
        <v>0</v>
      </c>
      <c r="Q93" s="94"/>
      <c r="R93" s="98"/>
      <c r="S93" s="95">
        <f t="shared" si="7"/>
        <v>0</v>
      </c>
      <c r="T93" s="137">
        <f>IF(AND(J93="VOR",Leistungen!A$52="SVS VOR"),Leistungen!B$52, IF(AND(J93="QOR",Leistungen!A$31="SVS QOR"),Leistungen!B$31,""))</f>
        <v>0</v>
      </c>
      <c r="U93" s="97">
        <f t="shared" si="8"/>
        <v>0</v>
      </c>
      <c r="V93" s="100">
        <f t="shared" si="9"/>
        <v>0</v>
      </c>
      <c r="W93" s="100">
        <f t="shared" si="10"/>
        <v>0</v>
      </c>
      <c r="X93" s="99"/>
    </row>
    <row r="94" spans="1:24" s="45" customFormat="1" ht="15" x14ac:dyDescent="0.2">
      <c r="A94" s="92" t="s">
        <v>170</v>
      </c>
      <c r="B94" s="92" t="s">
        <v>210</v>
      </c>
      <c r="C94" s="92" t="s">
        <v>472</v>
      </c>
      <c r="D94" s="92" t="s">
        <v>59</v>
      </c>
      <c r="E94" s="92" t="s">
        <v>110</v>
      </c>
      <c r="F94" s="92" t="s">
        <v>956</v>
      </c>
      <c r="G94" s="168">
        <v>17.03</v>
      </c>
      <c r="H94" s="92"/>
      <c r="I94" s="138">
        <f t="shared" si="6"/>
        <v>17.03</v>
      </c>
      <c r="J94" s="92" t="s">
        <v>10</v>
      </c>
      <c r="K94" s="96">
        <f>VLOOKUP(D94,Steuerseite!A$3:G$38,5,FALSE)</f>
        <v>0</v>
      </c>
      <c r="L94" s="96">
        <f>VLOOKUP(D94,Steuerseite!A$3:G$38,6,FALSE)</f>
        <v>0</v>
      </c>
      <c r="M94" s="96">
        <f>VLOOKUP(D94,Steuerseite!A$3:G$38,7,FALSE)</f>
        <v>0</v>
      </c>
      <c r="N94" s="96">
        <f>VLOOKUP(D94,Steuerseite!A$3:$D$38,2,FALSE)</f>
        <v>0</v>
      </c>
      <c r="O94" s="96">
        <f>VLOOKUP(D94,Steuerseite!A$3:D$38,3,FALSE)</f>
        <v>0</v>
      </c>
      <c r="P94" s="96">
        <f>VLOOKUP(D94,Steuerseite!A$3:D$38,4,FALSE)</f>
        <v>0</v>
      </c>
      <c r="Q94" s="94"/>
      <c r="R94" s="98"/>
      <c r="S94" s="95">
        <f t="shared" si="7"/>
        <v>0</v>
      </c>
      <c r="T94" s="137">
        <f>IF(AND(J94="VOR",Leistungen!A$52="SVS VOR"),Leistungen!B$52, IF(AND(J94="QOR",Leistungen!A$31="SVS QOR"),Leistungen!B$31,""))</f>
        <v>0</v>
      </c>
      <c r="U94" s="97">
        <f t="shared" si="8"/>
        <v>0</v>
      </c>
      <c r="V94" s="100">
        <f t="shared" si="9"/>
        <v>0</v>
      </c>
      <c r="W94" s="100">
        <f t="shared" si="10"/>
        <v>0</v>
      </c>
      <c r="X94" s="99"/>
    </row>
    <row r="95" spans="1:24" s="45" customFormat="1" ht="15" x14ac:dyDescent="0.2">
      <c r="A95" s="91" t="s">
        <v>170</v>
      </c>
      <c r="B95" s="91" t="s">
        <v>210</v>
      </c>
      <c r="C95" s="91" t="s">
        <v>473</v>
      </c>
      <c r="D95" s="91" t="s">
        <v>59</v>
      </c>
      <c r="E95" s="91" t="s">
        <v>110</v>
      </c>
      <c r="F95" s="91" t="s">
        <v>956</v>
      </c>
      <c r="G95" s="167">
        <v>16.989999999999998</v>
      </c>
      <c r="H95" s="91"/>
      <c r="I95" s="136">
        <f t="shared" si="6"/>
        <v>16.989999999999998</v>
      </c>
      <c r="J95" s="91" t="s">
        <v>10</v>
      </c>
      <c r="K95" s="96">
        <f>VLOOKUP(D95,Steuerseite!A$3:G$38,5,FALSE)</f>
        <v>0</v>
      </c>
      <c r="L95" s="96">
        <f>VLOOKUP(D95,Steuerseite!A$3:G$38,6,FALSE)</f>
        <v>0</v>
      </c>
      <c r="M95" s="96">
        <f>VLOOKUP(D95,Steuerseite!A$3:G$38,7,FALSE)</f>
        <v>0</v>
      </c>
      <c r="N95" s="96">
        <f>VLOOKUP(D95,Steuerseite!A$3:$D$38,2,FALSE)</f>
        <v>0</v>
      </c>
      <c r="O95" s="96">
        <f>VLOOKUP(D95,Steuerseite!A$3:D$38,3,FALSE)</f>
        <v>0</v>
      </c>
      <c r="P95" s="96">
        <f>VLOOKUP(D95,Steuerseite!A$3:D$38,4,FALSE)</f>
        <v>0</v>
      </c>
      <c r="Q95" s="94"/>
      <c r="R95" s="98"/>
      <c r="S95" s="95">
        <f t="shared" si="7"/>
        <v>0</v>
      </c>
      <c r="T95" s="137">
        <f>IF(AND(J95="VOR",Leistungen!A$52="SVS VOR"),Leistungen!B$52, IF(AND(J95="QOR",Leistungen!A$31="SVS QOR"),Leistungen!B$31,""))</f>
        <v>0</v>
      </c>
      <c r="U95" s="97">
        <f t="shared" si="8"/>
        <v>0</v>
      </c>
      <c r="V95" s="100">
        <f t="shared" si="9"/>
        <v>0</v>
      </c>
      <c r="W95" s="100">
        <f t="shared" si="10"/>
        <v>0</v>
      </c>
      <c r="X95" s="99"/>
    </row>
    <row r="96" spans="1:24" s="45" customFormat="1" ht="15" x14ac:dyDescent="0.2">
      <c r="A96" s="92" t="s">
        <v>170</v>
      </c>
      <c r="B96" s="92" t="s">
        <v>210</v>
      </c>
      <c r="C96" s="92" t="s">
        <v>474</v>
      </c>
      <c r="D96" s="92" t="s">
        <v>59</v>
      </c>
      <c r="E96" s="92" t="s">
        <v>110</v>
      </c>
      <c r="F96" s="92" t="s">
        <v>956</v>
      </c>
      <c r="G96" s="168">
        <v>17.03</v>
      </c>
      <c r="H96" s="92"/>
      <c r="I96" s="138">
        <f t="shared" si="6"/>
        <v>17.03</v>
      </c>
      <c r="J96" s="92" t="s">
        <v>10</v>
      </c>
      <c r="K96" s="96">
        <f>VLOOKUP(D96,Steuerseite!A$3:G$38,5,FALSE)</f>
        <v>0</v>
      </c>
      <c r="L96" s="96">
        <f>VLOOKUP(D96,Steuerseite!A$3:G$38,6,FALSE)</f>
        <v>0</v>
      </c>
      <c r="M96" s="96">
        <f>VLOOKUP(D96,Steuerseite!A$3:G$38,7,FALSE)</f>
        <v>0</v>
      </c>
      <c r="N96" s="96">
        <f>VLOOKUP(D96,Steuerseite!A$3:$D$38,2,FALSE)</f>
        <v>0</v>
      </c>
      <c r="O96" s="96">
        <f>VLOOKUP(D96,Steuerseite!A$3:D$38,3,FALSE)</f>
        <v>0</v>
      </c>
      <c r="P96" s="96">
        <f>VLOOKUP(D96,Steuerseite!A$3:D$38,4,FALSE)</f>
        <v>0</v>
      </c>
      <c r="Q96" s="94"/>
      <c r="R96" s="98"/>
      <c r="S96" s="95">
        <f t="shared" si="7"/>
        <v>0</v>
      </c>
      <c r="T96" s="137">
        <f>IF(AND(J96="VOR",Leistungen!A$52="SVS VOR"),Leistungen!B$52, IF(AND(J96="QOR",Leistungen!A$31="SVS QOR"),Leistungen!B$31,""))</f>
        <v>0</v>
      </c>
      <c r="U96" s="97">
        <f t="shared" si="8"/>
        <v>0</v>
      </c>
      <c r="V96" s="100">
        <f t="shared" si="9"/>
        <v>0</v>
      </c>
      <c r="W96" s="100">
        <f t="shared" si="10"/>
        <v>0</v>
      </c>
      <c r="X96" s="99"/>
    </row>
    <row r="97" spans="1:24" s="45" customFormat="1" ht="15" x14ac:dyDescent="0.2">
      <c r="A97" s="91" t="s">
        <v>170</v>
      </c>
      <c r="B97" s="91" t="s">
        <v>210</v>
      </c>
      <c r="C97" s="91" t="s">
        <v>475</v>
      </c>
      <c r="D97" s="91" t="s">
        <v>59</v>
      </c>
      <c r="E97" s="91" t="s">
        <v>110</v>
      </c>
      <c r="F97" s="91" t="s">
        <v>956</v>
      </c>
      <c r="G97" s="167">
        <v>17.079999999999998</v>
      </c>
      <c r="H97" s="91"/>
      <c r="I97" s="136">
        <f t="shared" si="6"/>
        <v>17.079999999999998</v>
      </c>
      <c r="J97" s="91" t="s">
        <v>10</v>
      </c>
      <c r="K97" s="96">
        <f>VLOOKUP(D97,Steuerseite!A$3:G$38,5,FALSE)</f>
        <v>0</v>
      </c>
      <c r="L97" s="96">
        <f>VLOOKUP(D97,Steuerseite!A$3:G$38,6,FALSE)</f>
        <v>0</v>
      </c>
      <c r="M97" s="96">
        <f>VLOOKUP(D97,Steuerseite!A$3:G$38,7,FALSE)</f>
        <v>0</v>
      </c>
      <c r="N97" s="96">
        <f>VLOOKUP(D97,Steuerseite!A$3:$D$38,2,FALSE)</f>
        <v>0</v>
      </c>
      <c r="O97" s="96">
        <f>VLOOKUP(D97,Steuerseite!A$3:D$38,3,FALSE)</f>
        <v>0</v>
      </c>
      <c r="P97" s="96">
        <f>VLOOKUP(D97,Steuerseite!A$3:D$38,4,FALSE)</f>
        <v>0</v>
      </c>
      <c r="Q97" s="94"/>
      <c r="R97" s="98"/>
      <c r="S97" s="95">
        <f t="shared" si="7"/>
        <v>0</v>
      </c>
      <c r="T97" s="137">
        <f>IF(AND(J97="VOR",Leistungen!A$52="SVS VOR"),Leistungen!B$52, IF(AND(J97="QOR",Leistungen!A$31="SVS QOR"),Leistungen!B$31,""))</f>
        <v>0</v>
      </c>
      <c r="U97" s="97">
        <f t="shared" si="8"/>
        <v>0</v>
      </c>
      <c r="V97" s="100">
        <f t="shared" si="9"/>
        <v>0</v>
      </c>
      <c r="W97" s="100">
        <f t="shared" si="10"/>
        <v>0</v>
      </c>
      <c r="X97" s="99"/>
    </row>
    <row r="98" spans="1:24" s="45" customFormat="1" ht="15" x14ac:dyDescent="0.2">
      <c r="A98" s="92" t="s">
        <v>170</v>
      </c>
      <c r="B98" s="92" t="s">
        <v>210</v>
      </c>
      <c r="C98" s="92" t="s">
        <v>476</v>
      </c>
      <c r="D98" s="92" t="s">
        <v>59</v>
      </c>
      <c r="E98" s="92" t="s">
        <v>110</v>
      </c>
      <c r="F98" s="92" t="s">
        <v>956</v>
      </c>
      <c r="G98" s="168">
        <v>17</v>
      </c>
      <c r="H98" s="92"/>
      <c r="I98" s="138">
        <f t="shared" si="6"/>
        <v>17</v>
      </c>
      <c r="J98" s="92" t="s">
        <v>10</v>
      </c>
      <c r="K98" s="96">
        <f>VLOOKUP(D98,Steuerseite!A$3:G$38,5,FALSE)</f>
        <v>0</v>
      </c>
      <c r="L98" s="96">
        <f>VLOOKUP(D98,Steuerseite!A$3:G$38,6,FALSE)</f>
        <v>0</v>
      </c>
      <c r="M98" s="96">
        <f>VLOOKUP(D98,Steuerseite!A$3:G$38,7,FALSE)</f>
        <v>0</v>
      </c>
      <c r="N98" s="96">
        <f>VLOOKUP(D98,Steuerseite!A$3:$D$38,2,FALSE)</f>
        <v>0</v>
      </c>
      <c r="O98" s="96">
        <f>VLOOKUP(D98,Steuerseite!A$3:D$38,3,FALSE)</f>
        <v>0</v>
      </c>
      <c r="P98" s="96">
        <f>VLOOKUP(D98,Steuerseite!A$3:D$38,4,FALSE)</f>
        <v>0</v>
      </c>
      <c r="Q98" s="94"/>
      <c r="R98" s="98"/>
      <c r="S98" s="95">
        <f t="shared" si="7"/>
        <v>0</v>
      </c>
      <c r="T98" s="137">
        <f>IF(AND(J98="VOR",Leistungen!A$52="SVS VOR"),Leistungen!B$52, IF(AND(J98="QOR",Leistungen!A$31="SVS QOR"),Leistungen!B$31,""))</f>
        <v>0</v>
      </c>
      <c r="U98" s="97">
        <f t="shared" si="8"/>
        <v>0</v>
      </c>
      <c r="V98" s="100">
        <f t="shared" si="9"/>
        <v>0</v>
      </c>
      <c r="W98" s="100">
        <f t="shared" si="10"/>
        <v>0</v>
      </c>
      <c r="X98" s="99"/>
    </row>
    <row r="99" spans="1:24" s="45" customFormat="1" ht="15" x14ac:dyDescent="0.2">
      <c r="A99" s="91" t="s">
        <v>170</v>
      </c>
      <c r="B99" s="91" t="s">
        <v>210</v>
      </c>
      <c r="C99" s="91" t="s">
        <v>477</v>
      </c>
      <c r="D99" s="91" t="s">
        <v>59</v>
      </c>
      <c r="E99" s="91" t="s">
        <v>110</v>
      </c>
      <c r="F99" s="91" t="s">
        <v>956</v>
      </c>
      <c r="G99" s="167">
        <v>18.47</v>
      </c>
      <c r="H99" s="91"/>
      <c r="I99" s="136">
        <f t="shared" si="6"/>
        <v>18.47</v>
      </c>
      <c r="J99" s="91" t="s">
        <v>10</v>
      </c>
      <c r="K99" s="96">
        <f>VLOOKUP(D99,Steuerseite!A$3:G$38,5,FALSE)</f>
        <v>0</v>
      </c>
      <c r="L99" s="96">
        <f>VLOOKUP(D99,Steuerseite!A$3:G$38,6,FALSE)</f>
        <v>0</v>
      </c>
      <c r="M99" s="96">
        <f>VLOOKUP(D99,Steuerseite!A$3:G$38,7,FALSE)</f>
        <v>0</v>
      </c>
      <c r="N99" s="96">
        <f>VLOOKUP(D99,Steuerseite!A$3:$D$38,2,FALSE)</f>
        <v>0</v>
      </c>
      <c r="O99" s="96">
        <f>VLOOKUP(D99,Steuerseite!A$3:D$38,3,FALSE)</f>
        <v>0</v>
      </c>
      <c r="P99" s="96">
        <f>VLOOKUP(D99,Steuerseite!A$3:D$38,4,FALSE)</f>
        <v>0</v>
      </c>
      <c r="Q99" s="94"/>
      <c r="R99" s="98"/>
      <c r="S99" s="95">
        <f t="shared" si="7"/>
        <v>0</v>
      </c>
      <c r="T99" s="137">
        <f>IF(AND(J99="VOR",Leistungen!A$52="SVS VOR"),Leistungen!B$52, IF(AND(J99="QOR",Leistungen!A$31="SVS QOR"),Leistungen!B$31,""))</f>
        <v>0</v>
      </c>
      <c r="U99" s="97">
        <f t="shared" si="8"/>
        <v>0</v>
      </c>
      <c r="V99" s="100">
        <f t="shared" si="9"/>
        <v>0</v>
      </c>
      <c r="W99" s="100">
        <f t="shared" ref="W99:W105" si="11">U99/365</f>
        <v>0</v>
      </c>
      <c r="X99" s="99"/>
    </row>
    <row r="100" spans="1:24" s="45" customFormat="1" ht="15" x14ac:dyDescent="0.2">
      <c r="A100" s="92" t="s">
        <v>170</v>
      </c>
      <c r="B100" s="92" t="s">
        <v>210</v>
      </c>
      <c r="C100" s="92" t="s">
        <v>478</v>
      </c>
      <c r="D100" s="92" t="s">
        <v>59</v>
      </c>
      <c r="E100" s="92" t="s">
        <v>110</v>
      </c>
      <c r="F100" s="92" t="s">
        <v>956</v>
      </c>
      <c r="G100" s="168">
        <v>18.489999999999998</v>
      </c>
      <c r="H100" s="92"/>
      <c r="I100" s="138">
        <f t="shared" si="6"/>
        <v>18.489999999999998</v>
      </c>
      <c r="J100" s="92" t="s">
        <v>10</v>
      </c>
      <c r="K100" s="96">
        <f>VLOOKUP(D100,Steuerseite!A$3:G$38,5,FALSE)</f>
        <v>0</v>
      </c>
      <c r="L100" s="96">
        <f>VLOOKUP(D100,Steuerseite!A$3:G$38,6,FALSE)</f>
        <v>0</v>
      </c>
      <c r="M100" s="96">
        <f>VLOOKUP(D100,Steuerseite!A$3:G$38,7,FALSE)</f>
        <v>0</v>
      </c>
      <c r="N100" s="96">
        <f>VLOOKUP(D100,Steuerseite!A$3:$D$38,2,FALSE)</f>
        <v>0</v>
      </c>
      <c r="O100" s="96">
        <f>VLOOKUP(D100,Steuerseite!A$3:D$38,3,FALSE)</f>
        <v>0</v>
      </c>
      <c r="P100" s="96">
        <f>VLOOKUP(D100,Steuerseite!A$3:D$38,4,FALSE)</f>
        <v>0</v>
      </c>
      <c r="Q100" s="94"/>
      <c r="R100" s="98"/>
      <c r="S100" s="95">
        <f t="shared" si="7"/>
        <v>0</v>
      </c>
      <c r="T100" s="137">
        <f>IF(AND(J100="VOR",Leistungen!A$52="SVS VOR"),Leistungen!B$52, IF(AND(J100="QOR",Leistungen!A$31="SVS QOR"),Leistungen!B$31,""))</f>
        <v>0</v>
      </c>
      <c r="U100" s="97">
        <f t="shared" si="8"/>
        <v>0</v>
      </c>
      <c r="V100" s="100">
        <f t="shared" si="9"/>
        <v>0</v>
      </c>
      <c r="W100" s="100">
        <f t="shared" si="11"/>
        <v>0</v>
      </c>
      <c r="X100" s="99"/>
    </row>
    <row r="101" spans="1:24" s="45" customFormat="1" ht="15" x14ac:dyDescent="0.2">
      <c r="A101" s="91" t="s">
        <v>170</v>
      </c>
      <c r="B101" s="91" t="s">
        <v>113</v>
      </c>
      <c r="C101" s="91" t="s">
        <v>479</v>
      </c>
      <c r="D101" s="91" t="s">
        <v>22</v>
      </c>
      <c r="E101" s="91" t="s">
        <v>114</v>
      </c>
      <c r="F101" s="91" t="s">
        <v>956</v>
      </c>
      <c r="G101" s="167">
        <v>45.7</v>
      </c>
      <c r="H101" s="91"/>
      <c r="I101" s="136">
        <f t="shared" si="6"/>
        <v>45.7</v>
      </c>
      <c r="J101" s="91" t="s">
        <v>10</v>
      </c>
      <c r="K101" s="96">
        <f>VLOOKUP(D101,Steuerseite!A$3:G$38,5,FALSE)</f>
        <v>0</v>
      </c>
      <c r="L101" s="96">
        <f>VLOOKUP(D101,Steuerseite!A$3:G$38,6,FALSE)</f>
        <v>0</v>
      </c>
      <c r="M101" s="96">
        <f>VLOOKUP(D101,Steuerseite!A$3:G$38,7,FALSE)</f>
        <v>0</v>
      </c>
      <c r="N101" s="96">
        <f>VLOOKUP(D101,Steuerseite!A$3:$D$38,2,FALSE)</f>
        <v>0</v>
      </c>
      <c r="O101" s="96">
        <f>VLOOKUP(D101,Steuerseite!A$3:D$38,3,FALSE)</f>
        <v>0</v>
      </c>
      <c r="P101" s="96">
        <f>VLOOKUP(D101,Steuerseite!A$3:D$38,4,FALSE)</f>
        <v>0</v>
      </c>
      <c r="Q101" s="94"/>
      <c r="R101" s="98"/>
      <c r="S101" s="95">
        <f t="shared" si="7"/>
        <v>0</v>
      </c>
      <c r="T101" s="137">
        <f>IF(AND(J101="VOR",Leistungen!A$52="SVS VOR"),Leistungen!B$52, IF(AND(J101="QOR",Leistungen!A$31="SVS QOR"),Leistungen!B$31,""))</f>
        <v>0</v>
      </c>
      <c r="U101" s="97">
        <f t="shared" si="8"/>
        <v>0</v>
      </c>
      <c r="V101" s="100">
        <f t="shared" si="9"/>
        <v>0</v>
      </c>
      <c r="W101" s="100">
        <f t="shared" si="11"/>
        <v>0</v>
      </c>
      <c r="X101" s="99"/>
    </row>
    <row r="102" spans="1:24" s="45" customFormat="1" ht="15" x14ac:dyDescent="0.2">
      <c r="A102" s="92" t="s">
        <v>170</v>
      </c>
      <c r="B102" s="92" t="s">
        <v>113</v>
      </c>
      <c r="C102" s="92" t="s">
        <v>480</v>
      </c>
      <c r="D102" s="92" t="s">
        <v>22</v>
      </c>
      <c r="E102" s="92" t="s">
        <v>114</v>
      </c>
      <c r="F102" s="92" t="s">
        <v>956</v>
      </c>
      <c r="G102" s="168">
        <v>45.59</v>
      </c>
      <c r="H102" s="92"/>
      <c r="I102" s="138">
        <f t="shared" si="6"/>
        <v>45.59</v>
      </c>
      <c r="J102" s="92" t="s">
        <v>10</v>
      </c>
      <c r="K102" s="96">
        <f>VLOOKUP(D102,Steuerseite!A$3:G$38,5,FALSE)</f>
        <v>0</v>
      </c>
      <c r="L102" s="96">
        <f>VLOOKUP(D102,Steuerseite!A$3:G$38,6,FALSE)</f>
        <v>0</v>
      </c>
      <c r="M102" s="96">
        <f>VLOOKUP(D102,Steuerseite!A$3:G$38,7,FALSE)</f>
        <v>0</v>
      </c>
      <c r="N102" s="96">
        <f>VLOOKUP(D102,Steuerseite!A$3:$D$38,2,FALSE)</f>
        <v>0</v>
      </c>
      <c r="O102" s="96">
        <f>VLOOKUP(D102,Steuerseite!A$3:D$38,3,FALSE)</f>
        <v>0</v>
      </c>
      <c r="P102" s="96">
        <f>VLOOKUP(D102,Steuerseite!A$3:D$38,4,FALSE)</f>
        <v>0</v>
      </c>
      <c r="Q102" s="94"/>
      <c r="R102" s="98"/>
      <c r="S102" s="95">
        <f t="shared" si="7"/>
        <v>0</v>
      </c>
      <c r="T102" s="137">
        <f>IF(AND(J102="VOR",Leistungen!A$52="SVS VOR"),Leistungen!B$52, IF(AND(J102="QOR",Leistungen!A$31="SVS QOR"),Leistungen!B$31,""))</f>
        <v>0</v>
      </c>
      <c r="U102" s="97">
        <f t="shared" si="8"/>
        <v>0</v>
      </c>
      <c r="V102" s="100">
        <f t="shared" si="9"/>
        <v>0</v>
      </c>
      <c r="W102" s="100">
        <f t="shared" si="11"/>
        <v>0</v>
      </c>
      <c r="X102" s="99"/>
    </row>
    <row r="103" spans="1:24" s="45" customFormat="1" ht="15" x14ac:dyDescent="0.2">
      <c r="A103" s="91" t="s">
        <v>171</v>
      </c>
      <c r="B103" s="91" t="s">
        <v>187</v>
      </c>
      <c r="C103" s="91" t="s">
        <v>481</v>
      </c>
      <c r="D103" s="91" t="s">
        <v>59</v>
      </c>
      <c r="E103" s="91" t="s">
        <v>110</v>
      </c>
      <c r="F103" s="91" t="s">
        <v>956</v>
      </c>
      <c r="G103" s="167">
        <v>19.93</v>
      </c>
      <c r="H103" s="91"/>
      <c r="I103" s="136">
        <f t="shared" si="6"/>
        <v>19.93</v>
      </c>
      <c r="J103" s="91" t="s">
        <v>10</v>
      </c>
      <c r="K103" s="96">
        <f>VLOOKUP(D103,Steuerseite!A$3:G$38,5,FALSE)</f>
        <v>0</v>
      </c>
      <c r="L103" s="96">
        <f>VLOOKUP(D103,Steuerseite!A$3:G$38,6,FALSE)</f>
        <v>0</v>
      </c>
      <c r="M103" s="96">
        <f>VLOOKUP(D103,Steuerseite!A$3:G$38,7,FALSE)</f>
        <v>0</v>
      </c>
      <c r="N103" s="96">
        <f>VLOOKUP(D103,Steuerseite!A$3:$D$38,2,FALSE)</f>
        <v>0</v>
      </c>
      <c r="O103" s="96">
        <f>VLOOKUP(D103,Steuerseite!A$3:D$38,3,FALSE)</f>
        <v>0</v>
      </c>
      <c r="P103" s="96">
        <f>VLOOKUP(D103,Steuerseite!A$3:D$38,4,FALSE)</f>
        <v>0</v>
      </c>
      <c r="Q103" s="94"/>
      <c r="R103" s="98"/>
      <c r="S103" s="95">
        <f t="shared" si="7"/>
        <v>0</v>
      </c>
      <c r="T103" s="137">
        <f>IF(AND(J103="VOR",Leistungen!A$52="SVS VOR"),Leistungen!B$52, IF(AND(J103="QOR",Leistungen!A$31="SVS QOR"),Leistungen!B$31,""))</f>
        <v>0</v>
      </c>
      <c r="U103" s="97">
        <f t="shared" si="8"/>
        <v>0</v>
      </c>
      <c r="V103" s="100">
        <f t="shared" si="9"/>
        <v>0</v>
      </c>
      <c r="W103" s="100">
        <f t="shared" si="11"/>
        <v>0</v>
      </c>
      <c r="X103" s="99"/>
    </row>
    <row r="104" spans="1:24" s="45" customFormat="1" ht="15" x14ac:dyDescent="0.2">
      <c r="A104" s="92" t="s">
        <v>171</v>
      </c>
      <c r="B104" s="92" t="s">
        <v>211</v>
      </c>
      <c r="C104" s="92" t="s">
        <v>482</v>
      </c>
      <c r="D104" s="92" t="s">
        <v>60</v>
      </c>
      <c r="E104" s="92" t="s">
        <v>126</v>
      </c>
      <c r="F104" s="92" t="s">
        <v>112</v>
      </c>
      <c r="G104" s="168">
        <v>44.9</v>
      </c>
      <c r="H104" s="92"/>
      <c r="I104" s="138">
        <f t="shared" si="6"/>
        <v>44.9</v>
      </c>
      <c r="J104" s="92" t="s">
        <v>10</v>
      </c>
      <c r="K104" s="96">
        <f>VLOOKUP(D104,Steuerseite!A$3:G$38,5,FALSE)</f>
        <v>0</v>
      </c>
      <c r="L104" s="96">
        <f>VLOOKUP(D104,Steuerseite!A$3:G$38,6,FALSE)</f>
        <v>0</v>
      </c>
      <c r="M104" s="96">
        <f>VLOOKUP(D104,Steuerseite!A$3:G$38,7,FALSE)</f>
        <v>0</v>
      </c>
      <c r="N104" s="96">
        <f>VLOOKUP(D104,Steuerseite!A$3:$D$38,2,FALSE)</f>
        <v>0</v>
      </c>
      <c r="O104" s="96">
        <f>VLOOKUP(D104,Steuerseite!A$3:D$38,3,FALSE)</f>
        <v>0</v>
      </c>
      <c r="P104" s="96">
        <f>VLOOKUP(D104,Steuerseite!A$3:D$38,4,FALSE)</f>
        <v>0</v>
      </c>
      <c r="Q104" s="94"/>
      <c r="R104" s="98"/>
      <c r="S104" s="95">
        <f t="shared" si="7"/>
        <v>0</v>
      </c>
      <c r="T104" s="137">
        <f>IF(AND(J104="VOR",Leistungen!A$52="SVS VOR"),Leistungen!B$52, IF(AND(J104="QOR",Leistungen!A$31="SVS QOR"),Leistungen!B$31,""))</f>
        <v>0</v>
      </c>
      <c r="U104" s="97">
        <f t="shared" si="8"/>
        <v>0</v>
      </c>
      <c r="V104" s="100">
        <f t="shared" si="9"/>
        <v>0</v>
      </c>
      <c r="W104" s="100">
        <f t="shared" si="11"/>
        <v>0</v>
      </c>
      <c r="X104" s="99"/>
    </row>
    <row r="105" spans="1:24" s="45" customFormat="1" ht="15" x14ac:dyDescent="0.2">
      <c r="A105" s="91" t="s">
        <v>171</v>
      </c>
      <c r="B105" s="91" t="s">
        <v>187</v>
      </c>
      <c r="C105" s="91" t="s">
        <v>483</v>
      </c>
      <c r="D105" s="91" t="s">
        <v>59</v>
      </c>
      <c r="E105" s="91" t="s">
        <v>110</v>
      </c>
      <c r="F105" s="91" t="s">
        <v>956</v>
      </c>
      <c r="G105" s="167">
        <v>20.13</v>
      </c>
      <c r="H105" s="91"/>
      <c r="I105" s="136">
        <f t="shared" si="6"/>
        <v>20.13</v>
      </c>
      <c r="J105" s="91" t="s">
        <v>10</v>
      </c>
      <c r="K105" s="96">
        <f>VLOOKUP(D105,Steuerseite!A$3:G$38,5,FALSE)</f>
        <v>0</v>
      </c>
      <c r="L105" s="96">
        <f>VLOOKUP(D105,Steuerseite!A$3:G$38,6,FALSE)</f>
        <v>0</v>
      </c>
      <c r="M105" s="96">
        <f>VLOOKUP(D105,Steuerseite!A$3:G$38,7,FALSE)</f>
        <v>0</v>
      </c>
      <c r="N105" s="96">
        <f>VLOOKUP(D105,Steuerseite!A$3:$D$38,2,FALSE)</f>
        <v>0</v>
      </c>
      <c r="O105" s="96">
        <f>VLOOKUP(D105,Steuerseite!A$3:D$38,3,FALSE)</f>
        <v>0</v>
      </c>
      <c r="P105" s="96">
        <f>VLOOKUP(D105,Steuerseite!A$3:D$38,4,FALSE)</f>
        <v>0</v>
      </c>
      <c r="Q105" s="94"/>
      <c r="R105" s="98"/>
      <c r="S105" s="95">
        <f t="shared" si="7"/>
        <v>0</v>
      </c>
      <c r="T105" s="137">
        <f>IF(AND(J105="VOR",Leistungen!A$52="SVS VOR"),Leistungen!B$52, IF(AND(J105="QOR",Leistungen!A$31="SVS QOR"),Leistungen!B$31,""))</f>
        <v>0</v>
      </c>
      <c r="U105" s="97">
        <f t="shared" si="8"/>
        <v>0</v>
      </c>
      <c r="V105" s="100">
        <f t="shared" si="9"/>
        <v>0</v>
      </c>
      <c r="W105" s="100">
        <f t="shared" si="11"/>
        <v>0</v>
      </c>
      <c r="X105" s="99"/>
    </row>
    <row r="106" spans="1:24" s="45" customFormat="1" ht="15" x14ac:dyDescent="0.2">
      <c r="A106" s="92" t="s">
        <v>171</v>
      </c>
      <c r="B106" s="92" t="s">
        <v>187</v>
      </c>
      <c r="C106" s="92" t="s">
        <v>484</v>
      </c>
      <c r="D106" s="92" t="s">
        <v>59</v>
      </c>
      <c r="E106" s="92" t="s">
        <v>110</v>
      </c>
      <c r="F106" s="92" t="s">
        <v>956</v>
      </c>
      <c r="G106" s="168">
        <v>20.21</v>
      </c>
      <c r="H106" s="92"/>
      <c r="I106" s="138">
        <f t="shared" si="6"/>
        <v>20.21</v>
      </c>
      <c r="J106" s="92" t="s">
        <v>10</v>
      </c>
      <c r="K106" s="96">
        <f>VLOOKUP(D106,Steuerseite!A$3:G$38,5,FALSE)</f>
        <v>0</v>
      </c>
      <c r="L106" s="96">
        <f>VLOOKUP(D106,Steuerseite!A$3:G$38,6,FALSE)</f>
        <v>0</v>
      </c>
      <c r="M106" s="96">
        <f>VLOOKUP(D106,Steuerseite!A$3:G$38,7,FALSE)</f>
        <v>0</v>
      </c>
      <c r="N106" s="96">
        <f>VLOOKUP(D106,Steuerseite!A$3:$D$38,2,FALSE)</f>
        <v>0</v>
      </c>
      <c r="O106" s="96">
        <f>VLOOKUP(D106,Steuerseite!A$3:D$38,3,FALSE)</f>
        <v>0</v>
      </c>
      <c r="P106" s="96">
        <f>VLOOKUP(D106,Steuerseite!A$3:D$38,4,FALSE)</f>
        <v>0</v>
      </c>
      <c r="Q106" s="94"/>
      <c r="R106" s="98"/>
      <c r="S106" s="95">
        <f t="shared" si="7"/>
        <v>0</v>
      </c>
      <c r="T106" s="137">
        <f>IF(AND(J106="VOR",Leistungen!A$52="SVS VOR"),Leistungen!B$52, IF(AND(J106="QOR",Leistungen!A$31="SVS QOR"),Leistungen!B$31,""))</f>
        <v>0</v>
      </c>
      <c r="U106" s="97">
        <f t="shared" si="8"/>
        <v>0</v>
      </c>
      <c r="V106" s="100">
        <f t="shared" si="9"/>
        <v>0</v>
      </c>
      <c r="W106" s="100">
        <f t="shared" ref="W106:W169" si="12">U106/250</f>
        <v>0</v>
      </c>
      <c r="X106" s="99"/>
    </row>
    <row r="107" spans="1:24" s="45" customFormat="1" ht="15" x14ac:dyDescent="0.2">
      <c r="A107" s="91" t="s">
        <v>171</v>
      </c>
      <c r="B107" s="91" t="s">
        <v>187</v>
      </c>
      <c r="C107" s="91" t="s">
        <v>485</v>
      </c>
      <c r="D107" s="91" t="s">
        <v>59</v>
      </c>
      <c r="E107" s="91" t="s">
        <v>110</v>
      </c>
      <c r="F107" s="91" t="s">
        <v>956</v>
      </c>
      <c r="G107" s="167">
        <v>20.350000000000001</v>
      </c>
      <c r="H107" s="91"/>
      <c r="I107" s="136">
        <f t="shared" si="6"/>
        <v>20.350000000000001</v>
      </c>
      <c r="J107" s="91" t="s">
        <v>10</v>
      </c>
      <c r="K107" s="96">
        <f>VLOOKUP(D107,Steuerseite!A$3:G$38,5,FALSE)</f>
        <v>0</v>
      </c>
      <c r="L107" s="96">
        <f>VLOOKUP(D107,Steuerseite!A$3:G$38,6,FALSE)</f>
        <v>0</v>
      </c>
      <c r="M107" s="96">
        <f>VLOOKUP(D107,Steuerseite!A$3:G$38,7,FALSE)</f>
        <v>0</v>
      </c>
      <c r="N107" s="96">
        <f>VLOOKUP(D107,Steuerseite!A$3:$D$38,2,FALSE)</f>
        <v>0</v>
      </c>
      <c r="O107" s="96">
        <f>VLOOKUP(D107,Steuerseite!A$3:D$38,3,FALSE)</f>
        <v>0</v>
      </c>
      <c r="P107" s="96">
        <f>VLOOKUP(D107,Steuerseite!A$3:D$38,4,FALSE)</f>
        <v>0</v>
      </c>
      <c r="Q107" s="94"/>
      <c r="R107" s="98"/>
      <c r="S107" s="95">
        <f t="shared" si="7"/>
        <v>0</v>
      </c>
      <c r="T107" s="137">
        <f>IF(AND(J107="VOR",Leistungen!A$52="SVS VOR"),Leistungen!B$52, IF(AND(J107="QOR",Leistungen!A$31="SVS QOR"),Leistungen!B$31,""))</f>
        <v>0</v>
      </c>
      <c r="U107" s="97">
        <f t="shared" si="8"/>
        <v>0</v>
      </c>
      <c r="V107" s="100">
        <f t="shared" si="9"/>
        <v>0</v>
      </c>
      <c r="W107" s="100">
        <f t="shared" si="12"/>
        <v>0</v>
      </c>
      <c r="X107" s="99"/>
    </row>
    <row r="108" spans="1:24" s="45" customFormat="1" ht="15" x14ac:dyDescent="0.2">
      <c r="A108" s="92" t="s">
        <v>171</v>
      </c>
      <c r="B108" s="92" t="s">
        <v>187</v>
      </c>
      <c r="C108" s="92" t="s">
        <v>486</v>
      </c>
      <c r="D108" s="92" t="s">
        <v>59</v>
      </c>
      <c r="E108" s="92" t="s">
        <v>110</v>
      </c>
      <c r="F108" s="92" t="s">
        <v>956</v>
      </c>
      <c r="G108" s="168">
        <v>20.21</v>
      </c>
      <c r="H108" s="92"/>
      <c r="I108" s="138">
        <f t="shared" si="6"/>
        <v>20.21</v>
      </c>
      <c r="J108" s="92" t="s">
        <v>10</v>
      </c>
      <c r="K108" s="96">
        <f>VLOOKUP(D108,Steuerseite!A$3:G$38,5,FALSE)</f>
        <v>0</v>
      </c>
      <c r="L108" s="96">
        <f>VLOOKUP(D108,Steuerseite!A$3:G$38,6,FALSE)</f>
        <v>0</v>
      </c>
      <c r="M108" s="96">
        <f>VLOOKUP(D108,Steuerseite!A$3:G$38,7,FALSE)</f>
        <v>0</v>
      </c>
      <c r="N108" s="96">
        <f>VLOOKUP(D108,Steuerseite!A$3:$D$38,2,FALSE)</f>
        <v>0</v>
      </c>
      <c r="O108" s="96">
        <f>VLOOKUP(D108,Steuerseite!A$3:D$38,3,FALSE)</f>
        <v>0</v>
      </c>
      <c r="P108" s="96">
        <f>VLOOKUP(D108,Steuerseite!A$3:D$38,4,FALSE)</f>
        <v>0</v>
      </c>
      <c r="Q108" s="94"/>
      <c r="R108" s="98"/>
      <c r="S108" s="95">
        <f t="shared" si="7"/>
        <v>0</v>
      </c>
      <c r="T108" s="137">
        <f>IF(AND(J108="VOR",Leistungen!A$52="SVS VOR"),Leistungen!B$52, IF(AND(J108="QOR",Leistungen!A$31="SVS QOR"),Leistungen!B$31,""))</f>
        <v>0</v>
      </c>
      <c r="U108" s="97">
        <f t="shared" si="8"/>
        <v>0</v>
      </c>
      <c r="V108" s="100">
        <f t="shared" si="9"/>
        <v>0</v>
      </c>
      <c r="W108" s="100">
        <f t="shared" si="12"/>
        <v>0</v>
      </c>
      <c r="X108" s="99"/>
    </row>
    <row r="109" spans="1:24" s="45" customFormat="1" ht="15" x14ac:dyDescent="0.2">
      <c r="A109" s="91" t="s">
        <v>171</v>
      </c>
      <c r="B109" s="91" t="s">
        <v>187</v>
      </c>
      <c r="C109" s="91" t="s">
        <v>487</v>
      </c>
      <c r="D109" s="91" t="s">
        <v>59</v>
      </c>
      <c r="E109" s="91" t="s">
        <v>110</v>
      </c>
      <c r="F109" s="91" t="s">
        <v>956</v>
      </c>
      <c r="G109" s="167">
        <v>20.21</v>
      </c>
      <c r="H109" s="91"/>
      <c r="I109" s="136">
        <f t="shared" si="6"/>
        <v>20.21</v>
      </c>
      <c r="J109" s="91" t="s">
        <v>10</v>
      </c>
      <c r="K109" s="96">
        <f>VLOOKUP(D109,Steuerseite!A$3:G$38,5,FALSE)</f>
        <v>0</v>
      </c>
      <c r="L109" s="96">
        <f>VLOOKUP(D109,Steuerseite!A$3:G$38,6,FALSE)</f>
        <v>0</v>
      </c>
      <c r="M109" s="96">
        <f>VLOOKUP(D109,Steuerseite!A$3:G$38,7,FALSE)</f>
        <v>0</v>
      </c>
      <c r="N109" s="96">
        <f>VLOOKUP(D109,Steuerseite!A$3:$D$38,2,FALSE)</f>
        <v>0</v>
      </c>
      <c r="O109" s="96">
        <f>VLOOKUP(D109,Steuerseite!A$3:D$38,3,FALSE)</f>
        <v>0</v>
      </c>
      <c r="P109" s="96">
        <f>VLOOKUP(D109,Steuerseite!A$3:D$38,4,FALSE)</f>
        <v>0</v>
      </c>
      <c r="Q109" s="94"/>
      <c r="R109" s="98"/>
      <c r="S109" s="95">
        <f t="shared" si="7"/>
        <v>0</v>
      </c>
      <c r="T109" s="137">
        <f>IF(AND(J109="VOR",Leistungen!A$52="SVS VOR"),Leistungen!B$52, IF(AND(J109="QOR",Leistungen!A$31="SVS QOR"),Leistungen!B$31,""))</f>
        <v>0</v>
      </c>
      <c r="U109" s="97">
        <f t="shared" si="8"/>
        <v>0</v>
      </c>
      <c r="V109" s="100">
        <f t="shared" si="9"/>
        <v>0</v>
      </c>
      <c r="W109" s="100">
        <f t="shared" si="12"/>
        <v>0</v>
      </c>
      <c r="X109" s="99"/>
    </row>
    <row r="110" spans="1:24" s="45" customFormat="1" ht="15" x14ac:dyDescent="0.2">
      <c r="A110" s="92" t="s">
        <v>171</v>
      </c>
      <c r="B110" s="92" t="s">
        <v>207</v>
      </c>
      <c r="C110" s="92" t="s">
        <v>488</v>
      </c>
      <c r="D110" s="92" t="s">
        <v>29</v>
      </c>
      <c r="E110" s="92" t="s">
        <v>116</v>
      </c>
      <c r="F110" s="92" t="s">
        <v>957</v>
      </c>
      <c r="G110" s="168">
        <v>2.66</v>
      </c>
      <c r="H110" s="92" t="s">
        <v>157</v>
      </c>
      <c r="I110" s="138">
        <f t="shared" si="6"/>
        <v>0</v>
      </c>
      <c r="J110" s="92" t="s">
        <v>10</v>
      </c>
      <c r="K110" s="96">
        <f>VLOOKUP(D110,Steuerseite!A$3:G$38,5,FALSE)</f>
        <v>0</v>
      </c>
      <c r="L110" s="96">
        <f>VLOOKUP(D110,Steuerseite!A$3:G$38,6,FALSE)</f>
        <v>0</v>
      </c>
      <c r="M110" s="96">
        <f>VLOOKUP(D110,Steuerseite!A$3:G$38,7,FALSE)</f>
        <v>0</v>
      </c>
      <c r="N110" s="96">
        <f>VLOOKUP(D110,Steuerseite!A$3:$D$38,2,FALSE)</f>
        <v>0</v>
      </c>
      <c r="O110" s="96">
        <f>VLOOKUP(D110,Steuerseite!A$3:D$38,3,FALSE)</f>
        <v>0</v>
      </c>
      <c r="P110" s="96">
        <f>VLOOKUP(D110,Steuerseite!A$3:D$38,4,FALSE)</f>
        <v>0</v>
      </c>
      <c r="Q110" s="94"/>
      <c r="R110" s="98"/>
      <c r="S110" s="95">
        <f t="shared" si="7"/>
        <v>0</v>
      </c>
      <c r="T110" s="137">
        <f>IF(AND(J110="VOR",Leistungen!A$52="SVS VOR"),Leistungen!B$52, IF(AND(J110="QOR",Leistungen!A$31="SVS QOR"),Leistungen!B$31,""))</f>
        <v>0</v>
      </c>
      <c r="U110" s="97">
        <f t="shared" si="8"/>
        <v>0</v>
      </c>
      <c r="V110" s="100">
        <f t="shared" si="9"/>
        <v>0</v>
      </c>
      <c r="W110" s="100">
        <f t="shared" si="12"/>
        <v>0</v>
      </c>
      <c r="X110" s="99"/>
    </row>
    <row r="111" spans="1:24" s="45" customFormat="1" ht="15" x14ac:dyDescent="0.2">
      <c r="A111" s="91" t="s">
        <v>171</v>
      </c>
      <c r="B111" s="91" t="s">
        <v>212</v>
      </c>
      <c r="C111" s="91" t="s">
        <v>489</v>
      </c>
      <c r="D111" s="91" t="s">
        <v>59</v>
      </c>
      <c r="E111" s="91" t="s">
        <v>110</v>
      </c>
      <c r="F111" s="91" t="s">
        <v>956</v>
      </c>
      <c r="G111" s="167">
        <v>19.149999999999999</v>
      </c>
      <c r="H111" s="91"/>
      <c r="I111" s="136">
        <f t="shared" si="6"/>
        <v>19.149999999999999</v>
      </c>
      <c r="J111" s="91" t="s">
        <v>10</v>
      </c>
      <c r="K111" s="96">
        <f>VLOOKUP(D111,Steuerseite!A$3:G$38,5,FALSE)</f>
        <v>0</v>
      </c>
      <c r="L111" s="96">
        <f>VLOOKUP(D111,Steuerseite!A$3:G$38,6,FALSE)</f>
        <v>0</v>
      </c>
      <c r="M111" s="96">
        <f>VLOOKUP(D111,Steuerseite!A$3:G$38,7,FALSE)</f>
        <v>0</v>
      </c>
      <c r="N111" s="96">
        <f>VLOOKUP(D111,Steuerseite!A$3:$D$38,2,FALSE)</f>
        <v>0</v>
      </c>
      <c r="O111" s="96">
        <f>VLOOKUP(D111,Steuerseite!A$3:D$38,3,FALSE)</f>
        <v>0</v>
      </c>
      <c r="P111" s="96">
        <f>VLOOKUP(D111,Steuerseite!A$3:D$38,4,FALSE)</f>
        <v>0</v>
      </c>
      <c r="Q111" s="94"/>
      <c r="R111" s="98"/>
      <c r="S111" s="95">
        <f t="shared" si="7"/>
        <v>0</v>
      </c>
      <c r="T111" s="137">
        <f>IF(AND(J111="VOR",Leistungen!A$52="SVS VOR"),Leistungen!B$52, IF(AND(J111="QOR",Leistungen!A$31="SVS QOR"),Leistungen!B$31,""))</f>
        <v>0</v>
      </c>
      <c r="U111" s="97">
        <f t="shared" si="8"/>
        <v>0</v>
      </c>
      <c r="V111" s="100">
        <f t="shared" si="9"/>
        <v>0</v>
      </c>
      <c r="W111" s="100">
        <f t="shared" si="12"/>
        <v>0</v>
      </c>
      <c r="X111" s="99"/>
    </row>
    <row r="112" spans="1:24" s="45" customFormat="1" ht="15" x14ac:dyDescent="0.2">
      <c r="A112" s="92" t="s">
        <v>171</v>
      </c>
      <c r="B112" s="92" t="s">
        <v>212</v>
      </c>
      <c r="C112" s="92" t="s">
        <v>490</v>
      </c>
      <c r="D112" s="92" t="s">
        <v>59</v>
      </c>
      <c r="E112" s="92" t="s">
        <v>110</v>
      </c>
      <c r="F112" s="92" t="s">
        <v>956</v>
      </c>
      <c r="G112" s="168">
        <v>19.72</v>
      </c>
      <c r="H112" s="92"/>
      <c r="I112" s="138">
        <f t="shared" si="6"/>
        <v>19.72</v>
      </c>
      <c r="J112" s="92" t="s">
        <v>10</v>
      </c>
      <c r="K112" s="96">
        <f>VLOOKUP(D112,Steuerseite!A$3:G$38,5,FALSE)</f>
        <v>0</v>
      </c>
      <c r="L112" s="96">
        <f>VLOOKUP(D112,Steuerseite!A$3:G$38,6,FALSE)</f>
        <v>0</v>
      </c>
      <c r="M112" s="96">
        <f>VLOOKUP(D112,Steuerseite!A$3:G$38,7,FALSE)</f>
        <v>0</v>
      </c>
      <c r="N112" s="96">
        <f>VLOOKUP(D112,Steuerseite!A$3:$D$38,2,FALSE)</f>
        <v>0</v>
      </c>
      <c r="O112" s="96">
        <f>VLOOKUP(D112,Steuerseite!A$3:D$38,3,FALSE)</f>
        <v>0</v>
      </c>
      <c r="P112" s="96">
        <f>VLOOKUP(D112,Steuerseite!A$3:D$38,4,FALSE)</f>
        <v>0</v>
      </c>
      <c r="Q112" s="94"/>
      <c r="R112" s="98"/>
      <c r="S112" s="95">
        <f t="shared" si="7"/>
        <v>0</v>
      </c>
      <c r="T112" s="137">
        <f>IF(AND(J112="VOR",Leistungen!A$52="SVS VOR"),Leistungen!B$52, IF(AND(J112="QOR",Leistungen!A$31="SVS QOR"),Leistungen!B$31,""))</f>
        <v>0</v>
      </c>
      <c r="U112" s="97">
        <f t="shared" si="8"/>
        <v>0</v>
      </c>
      <c r="V112" s="100">
        <f t="shared" si="9"/>
        <v>0</v>
      </c>
      <c r="W112" s="100">
        <f t="shared" si="12"/>
        <v>0</v>
      </c>
      <c r="X112" s="99"/>
    </row>
    <row r="113" spans="1:24" s="45" customFormat="1" ht="15" x14ac:dyDescent="0.2">
      <c r="A113" s="91" t="s">
        <v>171</v>
      </c>
      <c r="B113" s="91" t="s">
        <v>212</v>
      </c>
      <c r="C113" s="91" t="s">
        <v>491</v>
      </c>
      <c r="D113" s="91" t="s">
        <v>59</v>
      </c>
      <c r="E113" s="91" t="s">
        <v>110</v>
      </c>
      <c r="F113" s="91" t="s">
        <v>956</v>
      </c>
      <c r="G113" s="167">
        <v>19.87</v>
      </c>
      <c r="H113" s="91"/>
      <c r="I113" s="136">
        <f t="shared" si="6"/>
        <v>19.87</v>
      </c>
      <c r="J113" s="91" t="s">
        <v>10</v>
      </c>
      <c r="K113" s="96">
        <f>VLOOKUP(D113,Steuerseite!A$3:G$38,5,FALSE)</f>
        <v>0</v>
      </c>
      <c r="L113" s="96">
        <f>VLOOKUP(D113,Steuerseite!A$3:G$38,6,FALSE)</f>
        <v>0</v>
      </c>
      <c r="M113" s="96">
        <f>VLOOKUP(D113,Steuerseite!A$3:G$38,7,FALSE)</f>
        <v>0</v>
      </c>
      <c r="N113" s="96">
        <f>VLOOKUP(D113,Steuerseite!A$3:$D$38,2,FALSE)</f>
        <v>0</v>
      </c>
      <c r="O113" s="96">
        <f>VLOOKUP(D113,Steuerseite!A$3:D$38,3,FALSE)</f>
        <v>0</v>
      </c>
      <c r="P113" s="96">
        <f>VLOOKUP(D113,Steuerseite!A$3:D$38,4,FALSE)</f>
        <v>0</v>
      </c>
      <c r="Q113" s="94"/>
      <c r="R113" s="98"/>
      <c r="S113" s="95">
        <f t="shared" si="7"/>
        <v>0</v>
      </c>
      <c r="T113" s="137">
        <f>IF(AND(J113="VOR",Leistungen!A$52="SVS VOR"),Leistungen!B$52, IF(AND(J113="QOR",Leistungen!A$31="SVS QOR"),Leistungen!B$31,""))</f>
        <v>0</v>
      </c>
      <c r="U113" s="97">
        <f t="shared" si="8"/>
        <v>0</v>
      </c>
      <c r="V113" s="100">
        <f t="shared" si="9"/>
        <v>0</v>
      </c>
      <c r="W113" s="100">
        <f t="shared" si="12"/>
        <v>0</v>
      </c>
      <c r="X113" s="99"/>
    </row>
    <row r="114" spans="1:24" s="45" customFormat="1" ht="15" x14ac:dyDescent="0.2">
      <c r="A114" s="92" t="s">
        <v>171</v>
      </c>
      <c r="B114" s="92" t="s">
        <v>212</v>
      </c>
      <c r="C114" s="92" t="s">
        <v>492</v>
      </c>
      <c r="D114" s="92" t="s">
        <v>59</v>
      </c>
      <c r="E114" s="92" t="s">
        <v>110</v>
      </c>
      <c r="F114" s="92" t="s">
        <v>956</v>
      </c>
      <c r="G114" s="168">
        <v>20.100000000000001</v>
      </c>
      <c r="H114" s="92"/>
      <c r="I114" s="138">
        <f t="shared" si="6"/>
        <v>20.100000000000001</v>
      </c>
      <c r="J114" s="92" t="s">
        <v>10</v>
      </c>
      <c r="K114" s="96">
        <f>VLOOKUP(D114,Steuerseite!A$3:G$38,5,FALSE)</f>
        <v>0</v>
      </c>
      <c r="L114" s="96">
        <f>VLOOKUP(D114,Steuerseite!A$3:G$38,6,FALSE)</f>
        <v>0</v>
      </c>
      <c r="M114" s="96">
        <f>VLOOKUP(D114,Steuerseite!A$3:G$38,7,FALSE)</f>
        <v>0</v>
      </c>
      <c r="N114" s="96">
        <f>VLOOKUP(D114,Steuerseite!A$3:$D$38,2,FALSE)</f>
        <v>0</v>
      </c>
      <c r="O114" s="96">
        <f>VLOOKUP(D114,Steuerseite!A$3:D$38,3,FALSE)</f>
        <v>0</v>
      </c>
      <c r="P114" s="96">
        <f>VLOOKUP(D114,Steuerseite!A$3:D$38,4,FALSE)</f>
        <v>0</v>
      </c>
      <c r="Q114" s="94"/>
      <c r="R114" s="98"/>
      <c r="S114" s="95">
        <f t="shared" si="7"/>
        <v>0</v>
      </c>
      <c r="T114" s="137">
        <f>IF(AND(J114="VOR",Leistungen!A$52="SVS VOR"),Leistungen!B$52, IF(AND(J114="QOR",Leistungen!A$31="SVS QOR"),Leistungen!B$31,""))</f>
        <v>0</v>
      </c>
      <c r="U114" s="97">
        <f t="shared" si="8"/>
        <v>0</v>
      </c>
      <c r="V114" s="100">
        <f t="shared" si="9"/>
        <v>0</v>
      </c>
      <c r="W114" s="100">
        <f t="shared" si="12"/>
        <v>0</v>
      </c>
      <c r="X114" s="99"/>
    </row>
    <row r="115" spans="1:24" s="45" customFormat="1" ht="15" x14ac:dyDescent="0.2">
      <c r="A115" s="91" t="s">
        <v>171</v>
      </c>
      <c r="B115" s="91" t="s">
        <v>212</v>
      </c>
      <c r="C115" s="91" t="s">
        <v>493</v>
      </c>
      <c r="D115" s="91" t="s">
        <v>59</v>
      </c>
      <c r="E115" s="91" t="s">
        <v>110</v>
      </c>
      <c r="F115" s="91" t="s">
        <v>956</v>
      </c>
      <c r="G115" s="167">
        <v>20.13</v>
      </c>
      <c r="H115" s="91"/>
      <c r="I115" s="136">
        <f t="shared" si="6"/>
        <v>20.13</v>
      </c>
      <c r="J115" s="91" t="s">
        <v>10</v>
      </c>
      <c r="K115" s="96">
        <f>VLOOKUP(D115,Steuerseite!A$3:G$38,5,FALSE)</f>
        <v>0</v>
      </c>
      <c r="L115" s="96">
        <f>VLOOKUP(D115,Steuerseite!A$3:G$38,6,FALSE)</f>
        <v>0</v>
      </c>
      <c r="M115" s="96">
        <f>VLOOKUP(D115,Steuerseite!A$3:G$38,7,FALSE)</f>
        <v>0</v>
      </c>
      <c r="N115" s="96">
        <f>VLOOKUP(D115,Steuerseite!A$3:$D$38,2,FALSE)</f>
        <v>0</v>
      </c>
      <c r="O115" s="96">
        <f>VLOOKUP(D115,Steuerseite!A$3:D$38,3,FALSE)</f>
        <v>0</v>
      </c>
      <c r="P115" s="96">
        <f>VLOOKUP(D115,Steuerseite!A$3:D$38,4,FALSE)</f>
        <v>0</v>
      </c>
      <c r="Q115" s="94"/>
      <c r="R115" s="98"/>
      <c r="S115" s="95">
        <f t="shared" si="7"/>
        <v>0</v>
      </c>
      <c r="T115" s="137">
        <f>IF(AND(J115="VOR",Leistungen!A$52="SVS VOR"),Leistungen!B$52, IF(AND(J115="QOR",Leistungen!A$31="SVS QOR"),Leistungen!B$31,""))</f>
        <v>0</v>
      </c>
      <c r="U115" s="97">
        <f t="shared" si="8"/>
        <v>0</v>
      </c>
      <c r="V115" s="100">
        <f t="shared" si="9"/>
        <v>0</v>
      </c>
      <c r="W115" s="100">
        <f t="shared" si="12"/>
        <v>0</v>
      </c>
      <c r="X115" s="99"/>
    </row>
    <row r="116" spans="1:24" s="45" customFormat="1" ht="15" x14ac:dyDescent="0.2">
      <c r="A116" s="92" t="s">
        <v>171</v>
      </c>
      <c r="B116" s="92" t="s">
        <v>212</v>
      </c>
      <c r="C116" s="92" t="s">
        <v>494</v>
      </c>
      <c r="D116" s="92" t="s">
        <v>59</v>
      </c>
      <c r="E116" s="92" t="s">
        <v>110</v>
      </c>
      <c r="F116" s="92" t="s">
        <v>956</v>
      </c>
      <c r="G116" s="168">
        <v>20.13</v>
      </c>
      <c r="H116" s="92"/>
      <c r="I116" s="138">
        <f t="shared" si="6"/>
        <v>20.13</v>
      </c>
      <c r="J116" s="92" t="s">
        <v>10</v>
      </c>
      <c r="K116" s="96">
        <f>VLOOKUP(D116,Steuerseite!A$3:G$38,5,FALSE)</f>
        <v>0</v>
      </c>
      <c r="L116" s="96">
        <f>VLOOKUP(D116,Steuerseite!A$3:G$38,6,FALSE)</f>
        <v>0</v>
      </c>
      <c r="M116" s="96">
        <f>VLOOKUP(D116,Steuerseite!A$3:G$38,7,FALSE)</f>
        <v>0</v>
      </c>
      <c r="N116" s="96">
        <f>VLOOKUP(D116,Steuerseite!A$3:$D$38,2,FALSE)</f>
        <v>0</v>
      </c>
      <c r="O116" s="96">
        <f>VLOOKUP(D116,Steuerseite!A$3:D$38,3,FALSE)</f>
        <v>0</v>
      </c>
      <c r="P116" s="96">
        <f>VLOOKUP(D116,Steuerseite!A$3:D$38,4,FALSE)</f>
        <v>0</v>
      </c>
      <c r="Q116" s="94"/>
      <c r="R116" s="98"/>
      <c r="S116" s="95">
        <f t="shared" si="7"/>
        <v>0</v>
      </c>
      <c r="T116" s="137">
        <f>IF(AND(J116="VOR",Leistungen!A$52="SVS VOR"),Leistungen!B$52, IF(AND(J116="QOR",Leistungen!A$31="SVS QOR"),Leistungen!B$31,""))</f>
        <v>0</v>
      </c>
      <c r="U116" s="97">
        <f t="shared" si="8"/>
        <v>0</v>
      </c>
      <c r="V116" s="100">
        <f t="shared" si="9"/>
        <v>0</v>
      </c>
      <c r="W116" s="100">
        <f t="shared" si="12"/>
        <v>0</v>
      </c>
      <c r="X116" s="99"/>
    </row>
    <row r="117" spans="1:24" s="45" customFormat="1" ht="15" x14ac:dyDescent="0.2">
      <c r="A117" s="91" t="s">
        <v>171</v>
      </c>
      <c r="B117" s="91" t="s">
        <v>212</v>
      </c>
      <c r="C117" s="91" t="s">
        <v>495</v>
      </c>
      <c r="D117" s="91" t="s">
        <v>59</v>
      </c>
      <c r="E117" s="91" t="s">
        <v>110</v>
      </c>
      <c r="F117" s="91" t="s">
        <v>956</v>
      </c>
      <c r="G117" s="167">
        <v>20.14</v>
      </c>
      <c r="H117" s="91"/>
      <c r="I117" s="136">
        <f t="shared" si="6"/>
        <v>20.14</v>
      </c>
      <c r="J117" s="91" t="s">
        <v>10</v>
      </c>
      <c r="K117" s="96">
        <f>VLOOKUP(D117,Steuerseite!A$3:G$38,5,FALSE)</f>
        <v>0</v>
      </c>
      <c r="L117" s="96">
        <f>VLOOKUP(D117,Steuerseite!A$3:G$38,6,FALSE)</f>
        <v>0</v>
      </c>
      <c r="M117" s="96">
        <f>VLOOKUP(D117,Steuerseite!A$3:G$38,7,FALSE)</f>
        <v>0</v>
      </c>
      <c r="N117" s="96">
        <f>VLOOKUP(D117,Steuerseite!A$3:$D$38,2,FALSE)</f>
        <v>0</v>
      </c>
      <c r="O117" s="96">
        <f>VLOOKUP(D117,Steuerseite!A$3:D$38,3,FALSE)</f>
        <v>0</v>
      </c>
      <c r="P117" s="96">
        <f>VLOOKUP(D117,Steuerseite!A$3:D$38,4,FALSE)</f>
        <v>0</v>
      </c>
      <c r="Q117" s="94"/>
      <c r="R117" s="98"/>
      <c r="S117" s="95">
        <f t="shared" si="7"/>
        <v>0</v>
      </c>
      <c r="T117" s="137">
        <f>IF(AND(J117="VOR",Leistungen!A$52="SVS VOR"),Leistungen!B$52, IF(AND(J117="QOR",Leistungen!A$31="SVS QOR"),Leistungen!B$31,""))</f>
        <v>0</v>
      </c>
      <c r="U117" s="97">
        <f t="shared" si="8"/>
        <v>0</v>
      </c>
      <c r="V117" s="100">
        <f t="shared" si="9"/>
        <v>0</v>
      </c>
      <c r="W117" s="100">
        <f t="shared" si="12"/>
        <v>0</v>
      </c>
      <c r="X117" s="99"/>
    </row>
    <row r="118" spans="1:24" s="45" customFormat="1" ht="15" x14ac:dyDescent="0.2">
      <c r="A118" s="92" t="s">
        <v>171</v>
      </c>
      <c r="B118" s="92" t="s">
        <v>212</v>
      </c>
      <c r="C118" s="92" t="s">
        <v>496</v>
      </c>
      <c r="D118" s="92" t="s">
        <v>59</v>
      </c>
      <c r="E118" s="92" t="s">
        <v>110</v>
      </c>
      <c r="F118" s="92" t="s">
        <v>956</v>
      </c>
      <c r="G118" s="168">
        <v>20.13</v>
      </c>
      <c r="H118" s="92"/>
      <c r="I118" s="138">
        <f t="shared" si="6"/>
        <v>20.13</v>
      </c>
      <c r="J118" s="92" t="s">
        <v>10</v>
      </c>
      <c r="K118" s="96">
        <f>VLOOKUP(D118,Steuerseite!A$3:G$38,5,FALSE)</f>
        <v>0</v>
      </c>
      <c r="L118" s="96">
        <f>VLOOKUP(D118,Steuerseite!A$3:G$38,6,FALSE)</f>
        <v>0</v>
      </c>
      <c r="M118" s="96">
        <f>VLOOKUP(D118,Steuerseite!A$3:G$38,7,FALSE)</f>
        <v>0</v>
      </c>
      <c r="N118" s="96">
        <f>VLOOKUP(D118,Steuerseite!A$3:$D$38,2,FALSE)</f>
        <v>0</v>
      </c>
      <c r="O118" s="96">
        <f>VLOOKUP(D118,Steuerseite!A$3:D$38,3,FALSE)</f>
        <v>0</v>
      </c>
      <c r="P118" s="96">
        <f>VLOOKUP(D118,Steuerseite!A$3:D$38,4,FALSE)</f>
        <v>0</v>
      </c>
      <c r="Q118" s="94"/>
      <c r="R118" s="98"/>
      <c r="S118" s="95">
        <f t="shared" si="7"/>
        <v>0</v>
      </c>
      <c r="T118" s="137">
        <f>IF(AND(J118="VOR",Leistungen!A$52="SVS VOR"),Leistungen!B$52, IF(AND(J118="QOR",Leistungen!A$31="SVS QOR"),Leistungen!B$31,""))</f>
        <v>0</v>
      </c>
      <c r="U118" s="97">
        <f t="shared" si="8"/>
        <v>0</v>
      </c>
      <c r="V118" s="100">
        <f t="shared" si="9"/>
        <v>0</v>
      </c>
      <c r="W118" s="100">
        <f t="shared" si="12"/>
        <v>0</v>
      </c>
      <c r="X118" s="99"/>
    </row>
    <row r="119" spans="1:24" s="45" customFormat="1" ht="15" x14ac:dyDescent="0.2">
      <c r="A119" s="91" t="s">
        <v>171</v>
      </c>
      <c r="B119" s="91" t="s">
        <v>212</v>
      </c>
      <c r="C119" s="91" t="s">
        <v>497</v>
      </c>
      <c r="D119" s="91" t="s">
        <v>59</v>
      </c>
      <c r="E119" s="91" t="s">
        <v>110</v>
      </c>
      <c r="F119" s="91" t="s">
        <v>956</v>
      </c>
      <c r="G119" s="167">
        <v>20.13</v>
      </c>
      <c r="H119" s="91"/>
      <c r="I119" s="136">
        <f t="shared" si="6"/>
        <v>20.13</v>
      </c>
      <c r="J119" s="91" t="s">
        <v>10</v>
      </c>
      <c r="K119" s="96">
        <f>VLOOKUP(D119,Steuerseite!A$3:G$38,5,FALSE)</f>
        <v>0</v>
      </c>
      <c r="L119" s="96">
        <f>VLOOKUP(D119,Steuerseite!A$3:G$38,6,FALSE)</f>
        <v>0</v>
      </c>
      <c r="M119" s="96">
        <f>VLOOKUP(D119,Steuerseite!A$3:G$38,7,FALSE)</f>
        <v>0</v>
      </c>
      <c r="N119" s="96">
        <f>VLOOKUP(D119,Steuerseite!A$3:$D$38,2,FALSE)</f>
        <v>0</v>
      </c>
      <c r="O119" s="96">
        <f>VLOOKUP(D119,Steuerseite!A$3:D$38,3,FALSE)</f>
        <v>0</v>
      </c>
      <c r="P119" s="96">
        <f>VLOOKUP(D119,Steuerseite!A$3:D$38,4,FALSE)</f>
        <v>0</v>
      </c>
      <c r="Q119" s="94"/>
      <c r="R119" s="98"/>
      <c r="S119" s="95">
        <f t="shared" si="7"/>
        <v>0</v>
      </c>
      <c r="T119" s="137">
        <f>IF(AND(J119="VOR",Leistungen!A$52="SVS VOR"),Leistungen!B$52, IF(AND(J119="QOR",Leistungen!A$31="SVS QOR"),Leistungen!B$31,""))</f>
        <v>0</v>
      </c>
      <c r="U119" s="97">
        <f t="shared" si="8"/>
        <v>0</v>
      </c>
      <c r="V119" s="100">
        <f t="shared" si="9"/>
        <v>0</v>
      </c>
      <c r="W119" s="100">
        <f t="shared" si="12"/>
        <v>0</v>
      </c>
      <c r="X119" s="99"/>
    </row>
    <row r="120" spans="1:24" s="45" customFormat="1" ht="15" x14ac:dyDescent="0.2">
      <c r="A120" s="92" t="s">
        <v>171</v>
      </c>
      <c r="B120" s="92" t="s">
        <v>213</v>
      </c>
      <c r="C120" s="92" t="s">
        <v>498</v>
      </c>
      <c r="D120" s="92" t="s">
        <v>59</v>
      </c>
      <c r="E120" s="92" t="s">
        <v>110</v>
      </c>
      <c r="F120" s="92" t="s">
        <v>956</v>
      </c>
      <c r="G120" s="168">
        <v>13.91</v>
      </c>
      <c r="H120" s="92"/>
      <c r="I120" s="138">
        <f t="shared" si="6"/>
        <v>13.91</v>
      </c>
      <c r="J120" s="92" t="s">
        <v>10</v>
      </c>
      <c r="K120" s="96">
        <f>VLOOKUP(D120,Steuerseite!A$3:G$38,5,FALSE)</f>
        <v>0</v>
      </c>
      <c r="L120" s="96">
        <f>VLOOKUP(D120,Steuerseite!A$3:G$38,6,FALSE)</f>
        <v>0</v>
      </c>
      <c r="M120" s="96">
        <f>VLOOKUP(D120,Steuerseite!A$3:G$38,7,FALSE)</f>
        <v>0</v>
      </c>
      <c r="N120" s="96">
        <f>VLOOKUP(D120,Steuerseite!A$3:$D$38,2,FALSE)</f>
        <v>0</v>
      </c>
      <c r="O120" s="96">
        <f>VLOOKUP(D120,Steuerseite!A$3:D$38,3,FALSE)</f>
        <v>0</v>
      </c>
      <c r="P120" s="96">
        <f>VLOOKUP(D120,Steuerseite!A$3:D$38,4,FALSE)</f>
        <v>0</v>
      </c>
      <c r="Q120" s="94"/>
      <c r="R120" s="98"/>
      <c r="S120" s="95">
        <f t="shared" si="7"/>
        <v>0</v>
      </c>
      <c r="T120" s="137">
        <f>IF(AND(J120="VOR",Leistungen!A$52="SVS VOR"),Leistungen!B$52, IF(AND(J120="QOR",Leistungen!A$31="SVS QOR"),Leistungen!B$31,""))</f>
        <v>0</v>
      </c>
      <c r="U120" s="97">
        <f t="shared" si="8"/>
        <v>0</v>
      </c>
      <c r="V120" s="100">
        <f t="shared" si="9"/>
        <v>0</v>
      </c>
      <c r="W120" s="100">
        <f t="shared" si="12"/>
        <v>0</v>
      </c>
      <c r="X120" s="99"/>
    </row>
    <row r="121" spans="1:24" s="45" customFormat="1" ht="15" x14ac:dyDescent="0.2">
      <c r="A121" s="91" t="s">
        <v>176</v>
      </c>
      <c r="B121" s="91" t="s">
        <v>214</v>
      </c>
      <c r="C121" s="91" t="s">
        <v>499</v>
      </c>
      <c r="D121" s="91" t="s">
        <v>24</v>
      </c>
      <c r="E121" s="91" t="s">
        <v>19</v>
      </c>
      <c r="F121" s="91" t="s">
        <v>957</v>
      </c>
      <c r="G121" s="167">
        <v>33.93</v>
      </c>
      <c r="H121" s="91" t="s">
        <v>157</v>
      </c>
      <c r="I121" s="136">
        <f t="shared" si="6"/>
        <v>0</v>
      </c>
      <c r="J121" s="91" t="s">
        <v>10</v>
      </c>
      <c r="K121" s="96">
        <f>VLOOKUP(D121,Steuerseite!A$3:G$38,5,FALSE)</f>
        <v>0</v>
      </c>
      <c r="L121" s="96">
        <f>VLOOKUP(D121,Steuerseite!A$3:G$38,6,FALSE)</f>
        <v>0</v>
      </c>
      <c r="M121" s="96">
        <f>VLOOKUP(D121,Steuerseite!A$3:G$38,7,FALSE)</f>
        <v>0</v>
      </c>
      <c r="N121" s="96">
        <f>VLOOKUP(D121,Steuerseite!A$3:$D$38,2,FALSE)</f>
        <v>0</v>
      </c>
      <c r="O121" s="96">
        <f>VLOOKUP(D121,Steuerseite!A$3:D$38,3,FALSE)</f>
        <v>0</v>
      </c>
      <c r="P121" s="96">
        <f>VLOOKUP(D121,Steuerseite!A$3:D$38,4,FALSE)</f>
        <v>0</v>
      </c>
      <c r="Q121" s="94"/>
      <c r="R121" s="98"/>
      <c r="S121" s="95">
        <f t="shared" si="7"/>
        <v>0</v>
      </c>
      <c r="T121" s="137">
        <f>IF(AND(J121="VOR",Leistungen!A$52="SVS VOR"),Leistungen!B$52, IF(AND(J121="QOR",Leistungen!A$31="SVS QOR"),Leistungen!B$31,""))</f>
        <v>0</v>
      </c>
      <c r="U121" s="97">
        <f t="shared" si="8"/>
        <v>0</v>
      </c>
      <c r="V121" s="100">
        <f t="shared" si="9"/>
        <v>0</v>
      </c>
      <c r="W121" s="100">
        <f t="shared" si="12"/>
        <v>0</v>
      </c>
      <c r="X121" s="99"/>
    </row>
    <row r="122" spans="1:24" s="45" customFormat="1" ht="15" x14ac:dyDescent="0.2">
      <c r="A122" s="92" t="s">
        <v>176</v>
      </c>
      <c r="B122" s="92" t="s">
        <v>215</v>
      </c>
      <c r="C122" s="92" t="s">
        <v>500</v>
      </c>
      <c r="D122" s="92" t="s">
        <v>24</v>
      </c>
      <c r="E122" s="92" t="s">
        <v>19</v>
      </c>
      <c r="F122" s="92" t="s">
        <v>957</v>
      </c>
      <c r="G122" s="168">
        <v>42.16</v>
      </c>
      <c r="H122" s="92" t="s">
        <v>157</v>
      </c>
      <c r="I122" s="138">
        <f t="shared" si="6"/>
        <v>0</v>
      </c>
      <c r="J122" s="92" t="s">
        <v>10</v>
      </c>
      <c r="K122" s="96">
        <f>VLOOKUP(D122,Steuerseite!A$3:G$38,5,FALSE)</f>
        <v>0</v>
      </c>
      <c r="L122" s="96">
        <f>VLOOKUP(D122,Steuerseite!A$3:G$38,6,FALSE)</f>
        <v>0</v>
      </c>
      <c r="M122" s="96">
        <f>VLOOKUP(D122,Steuerseite!A$3:G$38,7,FALSE)</f>
        <v>0</v>
      </c>
      <c r="N122" s="96">
        <f>VLOOKUP(D122,Steuerseite!A$3:$D$38,2,FALSE)</f>
        <v>0</v>
      </c>
      <c r="O122" s="96">
        <f>VLOOKUP(D122,Steuerseite!A$3:D$38,3,FALSE)</f>
        <v>0</v>
      </c>
      <c r="P122" s="96">
        <f>VLOOKUP(D122,Steuerseite!A$3:D$38,4,FALSE)</f>
        <v>0</v>
      </c>
      <c r="Q122" s="94"/>
      <c r="R122" s="98"/>
      <c r="S122" s="95">
        <f t="shared" si="7"/>
        <v>0</v>
      </c>
      <c r="T122" s="137">
        <f>IF(AND(J122="VOR",Leistungen!A$52="SVS VOR"),Leistungen!B$52, IF(AND(J122="QOR",Leistungen!A$31="SVS QOR"),Leistungen!B$31,""))</f>
        <v>0</v>
      </c>
      <c r="U122" s="97">
        <f t="shared" si="8"/>
        <v>0</v>
      </c>
      <c r="V122" s="100">
        <f t="shared" si="9"/>
        <v>0</v>
      </c>
      <c r="W122" s="100">
        <f t="shared" si="12"/>
        <v>0</v>
      </c>
      <c r="X122" s="99"/>
    </row>
    <row r="123" spans="1:24" s="45" customFormat="1" ht="15" x14ac:dyDescent="0.2">
      <c r="A123" s="91" t="s">
        <v>177</v>
      </c>
      <c r="B123" s="91" t="s">
        <v>216</v>
      </c>
      <c r="C123" s="91" t="s">
        <v>501</v>
      </c>
      <c r="D123" s="91" t="s">
        <v>24</v>
      </c>
      <c r="E123" s="91" t="s">
        <v>19</v>
      </c>
      <c r="F123" s="91" t="s">
        <v>957</v>
      </c>
      <c r="G123" s="167">
        <v>1.42</v>
      </c>
      <c r="H123" s="91" t="s">
        <v>157</v>
      </c>
      <c r="I123" s="136">
        <f t="shared" si="6"/>
        <v>0</v>
      </c>
      <c r="J123" s="91" t="s">
        <v>10</v>
      </c>
      <c r="K123" s="96">
        <f>VLOOKUP(D123,Steuerseite!A$3:G$38,5,FALSE)</f>
        <v>0</v>
      </c>
      <c r="L123" s="96">
        <f>VLOOKUP(D123,Steuerseite!A$3:G$38,6,FALSE)</f>
        <v>0</v>
      </c>
      <c r="M123" s="96">
        <f>VLOOKUP(D123,Steuerseite!A$3:G$38,7,FALSE)</f>
        <v>0</v>
      </c>
      <c r="N123" s="96">
        <f>VLOOKUP(D123,Steuerseite!A$3:$D$38,2,FALSE)</f>
        <v>0</v>
      </c>
      <c r="O123" s="96">
        <f>VLOOKUP(D123,Steuerseite!A$3:D$38,3,FALSE)</f>
        <v>0</v>
      </c>
      <c r="P123" s="96">
        <f>VLOOKUP(D123,Steuerseite!A$3:D$38,4,FALSE)</f>
        <v>0</v>
      </c>
      <c r="Q123" s="94"/>
      <c r="R123" s="98"/>
      <c r="S123" s="95">
        <f t="shared" si="7"/>
        <v>0</v>
      </c>
      <c r="T123" s="137">
        <f>IF(AND(J123="VOR",Leistungen!A$52="SVS VOR"),Leistungen!B$52, IF(AND(J123="QOR",Leistungen!A$31="SVS QOR"),Leistungen!B$31,""))</f>
        <v>0</v>
      </c>
      <c r="U123" s="97">
        <f t="shared" si="8"/>
        <v>0</v>
      </c>
      <c r="V123" s="100">
        <f t="shared" si="9"/>
        <v>0</v>
      </c>
      <c r="W123" s="100">
        <f t="shared" si="12"/>
        <v>0</v>
      </c>
      <c r="X123" s="99"/>
    </row>
    <row r="124" spans="1:24" s="45" customFormat="1" ht="15" x14ac:dyDescent="0.2">
      <c r="A124" s="92" t="s">
        <v>176</v>
      </c>
      <c r="B124" s="92" t="s">
        <v>217</v>
      </c>
      <c r="C124" s="92" t="s">
        <v>502</v>
      </c>
      <c r="D124" s="92" t="s">
        <v>22</v>
      </c>
      <c r="E124" s="92" t="s">
        <v>114</v>
      </c>
      <c r="F124" s="92" t="s">
        <v>957</v>
      </c>
      <c r="G124" s="168">
        <v>11.19</v>
      </c>
      <c r="H124" s="92"/>
      <c r="I124" s="138">
        <f t="shared" si="6"/>
        <v>11.19</v>
      </c>
      <c r="J124" s="92" t="s">
        <v>10</v>
      </c>
      <c r="K124" s="96">
        <f>VLOOKUP(D124,Steuerseite!A$3:G$38,5,FALSE)</f>
        <v>0</v>
      </c>
      <c r="L124" s="96">
        <f>VLOOKUP(D124,Steuerseite!A$3:G$38,6,FALSE)</f>
        <v>0</v>
      </c>
      <c r="M124" s="96">
        <f>VLOOKUP(D124,Steuerseite!A$3:G$38,7,FALSE)</f>
        <v>0</v>
      </c>
      <c r="N124" s="96">
        <f>VLOOKUP(D124,Steuerseite!A$3:$D$38,2,FALSE)</f>
        <v>0</v>
      </c>
      <c r="O124" s="96">
        <f>VLOOKUP(D124,Steuerseite!A$3:D$38,3,FALSE)</f>
        <v>0</v>
      </c>
      <c r="P124" s="96">
        <f>VLOOKUP(D124,Steuerseite!A$3:D$38,4,FALSE)</f>
        <v>0</v>
      </c>
      <c r="Q124" s="94"/>
      <c r="R124" s="98"/>
      <c r="S124" s="95">
        <f t="shared" si="7"/>
        <v>0</v>
      </c>
      <c r="T124" s="137">
        <f>IF(AND(J124="VOR",Leistungen!A$52="SVS VOR"),Leistungen!B$52, IF(AND(J124="QOR",Leistungen!A$31="SVS QOR"),Leistungen!B$31,""))</f>
        <v>0</v>
      </c>
      <c r="U124" s="97">
        <f t="shared" si="8"/>
        <v>0</v>
      </c>
      <c r="V124" s="100">
        <f t="shared" si="9"/>
        <v>0</v>
      </c>
      <c r="W124" s="100">
        <f t="shared" si="12"/>
        <v>0</v>
      </c>
      <c r="X124" s="99"/>
    </row>
    <row r="125" spans="1:24" s="45" customFormat="1" ht="15" x14ac:dyDescent="0.2">
      <c r="A125" s="91" t="s">
        <v>176</v>
      </c>
      <c r="B125" s="91" t="s">
        <v>218</v>
      </c>
      <c r="C125" s="91" t="s">
        <v>503</v>
      </c>
      <c r="D125" s="91" t="s">
        <v>29</v>
      </c>
      <c r="E125" s="91" t="s">
        <v>116</v>
      </c>
      <c r="F125" s="91" t="s">
        <v>957</v>
      </c>
      <c r="G125" s="167">
        <v>22.54</v>
      </c>
      <c r="H125" s="91"/>
      <c r="I125" s="136">
        <f t="shared" si="6"/>
        <v>22.54</v>
      </c>
      <c r="J125" s="91" t="s">
        <v>10</v>
      </c>
      <c r="K125" s="96">
        <f>VLOOKUP(D125,Steuerseite!A$3:G$38,5,FALSE)</f>
        <v>0</v>
      </c>
      <c r="L125" s="96">
        <f>VLOOKUP(D125,Steuerseite!A$3:G$38,6,FALSE)</f>
        <v>0</v>
      </c>
      <c r="M125" s="96">
        <f>VLOOKUP(D125,Steuerseite!A$3:G$38,7,FALSE)</f>
        <v>0</v>
      </c>
      <c r="N125" s="96">
        <f>VLOOKUP(D125,Steuerseite!A$3:$D$38,2,FALSE)</f>
        <v>0</v>
      </c>
      <c r="O125" s="96">
        <f>VLOOKUP(D125,Steuerseite!A$3:D$38,3,FALSE)</f>
        <v>0</v>
      </c>
      <c r="P125" s="96">
        <f>VLOOKUP(D125,Steuerseite!A$3:D$38,4,FALSE)</f>
        <v>0</v>
      </c>
      <c r="Q125" s="94"/>
      <c r="R125" s="98"/>
      <c r="S125" s="95">
        <f t="shared" si="7"/>
        <v>0</v>
      </c>
      <c r="T125" s="137">
        <f>IF(AND(J125="VOR",Leistungen!A$52="SVS VOR"),Leistungen!B$52, IF(AND(J125="QOR",Leistungen!A$31="SVS QOR"),Leistungen!B$31,""))</f>
        <v>0</v>
      </c>
      <c r="U125" s="97">
        <f t="shared" si="8"/>
        <v>0</v>
      </c>
      <c r="V125" s="100">
        <f t="shared" si="9"/>
        <v>0</v>
      </c>
      <c r="W125" s="100">
        <f t="shared" si="12"/>
        <v>0</v>
      </c>
      <c r="X125" s="99"/>
    </row>
    <row r="126" spans="1:24" s="45" customFormat="1" ht="15" x14ac:dyDescent="0.2">
      <c r="A126" s="92" t="s">
        <v>176</v>
      </c>
      <c r="B126" s="92" t="s">
        <v>191</v>
      </c>
      <c r="C126" s="92" t="s">
        <v>504</v>
      </c>
      <c r="D126" s="92" t="s">
        <v>42</v>
      </c>
      <c r="E126" s="92" t="s">
        <v>951</v>
      </c>
      <c r="F126" s="92" t="s">
        <v>957</v>
      </c>
      <c r="G126" s="168">
        <v>15.9</v>
      </c>
      <c r="H126" s="92"/>
      <c r="I126" s="138">
        <f t="shared" si="6"/>
        <v>15.9</v>
      </c>
      <c r="J126" s="92" t="s">
        <v>10</v>
      </c>
      <c r="K126" s="96">
        <f>VLOOKUP(D126,Steuerseite!A$3:G$38,5,FALSE)</f>
        <v>0</v>
      </c>
      <c r="L126" s="96">
        <f>VLOOKUP(D126,Steuerseite!A$3:G$38,6,FALSE)</f>
        <v>0</v>
      </c>
      <c r="M126" s="96">
        <f>VLOOKUP(D126,Steuerseite!A$3:G$38,7,FALSE)</f>
        <v>0</v>
      </c>
      <c r="N126" s="96">
        <f>VLOOKUP(D126,Steuerseite!A$3:$D$38,2,FALSE)</f>
        <v>0</v>
      </c>
      <c r="O126" s="96">
        <f>VLOOKUP(D126,Steuerseite!A$3:D$38,3,FALSE)</f>
        <v>0</v>
      </c>
      <c r="P126" s="96">
        <f>VLOOKUP(D126,Steuerseite!A$3:D$38,4,FALSE)</f>
        <v>0</v>
      </c>
      <c r="Q126" s="94"/>
      <c r="R126" s="98"/>
      <c r="S126" s="95">
        <f t="shared" si="7"/>
        <v>0</v>
      </c>
      <c r="T126" s="137">
        <f>IF(AND(J126="VOR",Leistungen!A$52="SVS VOR"),Leistungen!B$52, IF(AND(J126="QOR",Leistungen!A$31="SVS QOR"),Leistungen!B$31,""))</f>
        <v>0</v>
      </c>
      <c r="U126" s="97">
        <f t="shared" si="8"/>
        <v>0</v>
      </c>
      <c r="V126" s="100">
        <f t="shared" si="9"/>
        <v>0</v>
      </c>
      <c r="W126" s="100">
        <f t="shared" si="12"/>
        <v>0</v>
      </c>
      <c r="X126" s="99"/>
    </row>
    <row r="127" spans="1:24" s="45" customFormat="1" ht="15" x14ac:dyDescent="0.2">
      <c r="A127" s="91" t="s">
        <v>176</v>
      </c>
      <c r="B127" s="91" t="s">
        <v>191</v>
      </c>
      <c r="C127" s="91" t="s">
        <v>505</v>
      </c>
      <c r="D127" s="91" t="s">
        <v>42</v>
      </c>
      <c r="E127" s="91" t="s">
        <v>951</v>
      </c>
      <c r="F127" s="91" t="s">
        <v>117</v>
      </c>
      <c r="G127" s="167">
        <v>15.98</v>
      </c>
      <c r="H127" s="91"/>
      <c r="I127" s="136">
        <f t="shared" si="6"/>
        <v>15.98</v>
      </c>
      <c r="J127" s="91" t="s">
        <v>10</v>
      </c>
      <c r="K127" s="96">
        <f>VLOOKUP(D127,Steuerseite!A$3:G$38,5,FALSE)</f>
        <v>0</v>
      </c>
      <c r="L127" s="96">
        <f>VLOOKUP(D127,Steuerseite!A$3:G$38,6,FALSE)</f>
        <v>0</v>
      </c>
      <c r="M127" s="96">
        <f>VLOOKUP(D127,Steuerseite!A$3:G$38,7,FALSE)</f>
        <v>0</v>
      </c>
      <c r="N127" s="96">
        <f>VLOOKUP(D127,Steuerseite!A$3:$D$38,2,FALSE)</f>
        <v>0</v>
      </c>
      <c r="O127" s="96">
        <f>VLOOKUP(D127,Steuerseite!A$3:D$38,3,FALSE)</f>
        <v>0</v>
      </c>
      <c r="P127" s="96">
        <f>VLOOKUP(D127,Steuerseite!A$3:D$38,4,FALSE)</f>
        <v>0</v>
      </c>
      <c r="Q127" s="94"/>
      <c r="R127" s="98"/>
      <c r="S127" s="95">
        <f t="shared" si="7"/>
        <v>0</v>
      </c>
      <c r="T127" s="137">
        <f>IF(AND(J127="VOR",Leistungen!A$52="SVS VOR"),Leistungen!B$52, IF(AND(J127="QOR",Leistungen!A$31="SVS QOR"),Leistungen!B$31,""))</f>
        <v>0</v>
      </c>
      <c r="U127" s="97">
        <f t="shared" si="8"/>
        <v>0</v>
      </c>
      <c r="V127" s="100">
        <f t="shared" si="9"/>
        <v>0</v>
      </c>
      <c r="W127" s="100">
        <f t="shared" si="12"/>
        <v>0</v>
      </c>
      <c r="X127" s="99"/>
    </row>
    <row r="128" spans="1:24" s="45" customFormat="1" ht="15" x14ac:dyDescent="0.2">
      <c r="A128" s="92" t="s">
        <v>176</v>
      </c>
      <c r="B128" s="92" t="s">
        <v>219</v>
      </c>
      <c r="C128" s="92" t="s">
        <v>506</v>
      </c>
      <c r="D128" s="92" t="s">
        <v>24</v>
      </c>
      <c r="E128" s="92" t="s">
        <v>19</v>
      </c>
      <c r="F128" s="92" t="s">
        <v>957</v>
      </c>
      <c r="G128" s="168">
        <v>12.31</v>
      </c>
      <c r="H128" s="92" t="s">
        <v>157</v>
      </c>
      <c r="I128" s="138">
        <f t="shared" si="6"/>
        <v>0</v>
      </c>
      <c r="J128" s="92" t="s">
        <v>10</v>
      </c>
      <c r="K128" s="96">
        <f>VLOOKUP(D128,Steuerseite!A$3:G$38,5,FALSE)</f>
        <v>0</v>
      </c>
      <c r="L128" s="96">
        <f>VLOOKUP(D128,Steuerseite!A$3:G$38,6,FALSE)</f>
        <v>0</v>
      </c>
      <c r="M128" s="96">
        <f>VLOOKUP(D128,Steuerseite!A$3:G$38,7,FALSE)</f>
        <v>0</v>
      </c>
      <c r="N128" s="96">
        <f>VLOOKUP(D128,Steuerseite!A$3:$D$38,2,FALSE)</f>
        <v>0</v>
      </c>
      <c r="O128" s="96">
        <f>VLOOKUP(D128,Steuerseite!A$3:D$38,3,FALSE)</f>
        <v>0</v>
      </c>
      <c r="P128" s="96">
        <f>VLOOKUP(D128,Steuerseite!A$3:D$38,4,FALSE)</f>
        <v>0</v>
      </c>
      <c r="Q128" s="94"/>
      <c r="R128" s="98"/>
      <c r="S128" s="95">
        <f t="shared" si="7"/>
        <v>0</v>
      </c>
      <c r="T128" s="137">
        <f>IF(AND(J128="VOR",Leistungen!A$52="SVS VOR"),Leistungen!B$52, IF(AND(J128="QOR",Leistungen!A$31="SVS QOR"),Leistungen!B$31,""))</f>
        <v>0</v>
      </c>
      <c r="U128" s="97">
        <f t="shared" si="8"/>
        <v>0</v>
      </c>
      <c r="V128" s="100">
        <f t="shared" si="9"/>
        <v>0</v>
      </c>
      <c r="W128" s="100">
        <f t="shared" si="12"/>
        <v>0</v>
      </c>
      <c r="X128" s="99"/>
    </row>
    <row r="129" spans="1:24" s="45" customFormat="1" ht="15" x14ac:dyDescent="0.2">
      <c r="A129" s="91" t="s">
        <v>176</v>
      </c>
      <c r="B129" s="91" t="s">
        <v>220</v>
      </c>
      <c r="C129" s="91" t="s">
        <v>507</v>
      </c>
      <c r="D129" s="91" t="s">
        <v>22</v>
      </c>
      <c r="E129" s="91" t="s">
        <v>114</v>
      </c>
      <c r="F129" s="91" t="s">
        <v>957</v>
      </c>
      <c r="G129" s="167">
        <v>15.54</v>
      </c>
      <c r="H129" s="91"/>
      <c r="I129" s="136">
        <f t="shared" si="6"/>
        <v>15.54</v>
      </c>
      <c r="J129" s="91" t="s">
        <v>10</v>
      </c>
      <c r="K129" s="96">
        <f>VLOOKUP(D129,Steuerseite!A$3:G$38,5,FALSE)</f>
        <v>0</v>
      </c>
      <c r="L129" s="96">
        <f>VLOOKUP(D129,Steuerseite!A$3:G$38,6,FALSE)</f>
        <v>0</v>
      </c>
      <c r="M129" s="96">
        <f>VLOOKUP(D129,Steuerseite!A$3:G$38,7,FALSE)</f>
        <v>0</v>
      </c>
      <c r="N129" s="96">
        <f>VLOOKUP(D129,Steuerseite!A$3:$D$38,2,FALSE)</f>
        <v>0</v>
      </c>
      <c r="O129" s="96">
        <f>VLOOKUP(D129,Steuerseite!A$3:D$38,3,FALSE)</f>
        <v>0</v>
      </c>
      <c r="P129" s="96">
        <f>VLOOKUP(D129,Steuerseite!A$3:D$38,4,FALSE)</f>
        <v>0</v>
      </c>
      <c r="Q129" s="94"/>
      <c r="R129" s="98"/>
      <c r="S129" s="95">
        <f t="shared" si="7"/>
        <v>0</v>
      </c>
      <c r="T129" s="137">
        <f>IF(AND(J129="VOR",Leistungen!A$52="SVS VOR"),Leistungen!B$52, IF(AND(J129="QOR",Leistungen!A$31="SVS QOR"),Leistungen!B$31,""))</f>
        <v>0</v>
      </c>
      <c r="U129" s="97">
        <f t="shared" si="8"/>
        <v>0</v>
      </c>
      <c r="V129" s="100">
        <f t="shared" si="9"/>
        <v>0</v>
      </c>
      <c r="W129" s="100">
        <f t="shared" si="12"/>
        <v>0</v>
      </c>
      <c r="X129" s="99"/>
    </row>
    <row r="130" spans="1:24" s="45" customFormat="1" ht="15" x14ac:dyDescent="0.2">
      <c r="A130" s="92" t="s">
        <v>176</v>
      </c>
      <c r="B130" s="92" t="s">
        <v>221</v>
      </c>
      <c r="C130" s="92" t="s">
        <v>508</v>
      </c>
      <c r="D130" s="92" t="s">
        <v>29</v>
      </c>
      <c r="E130" s="92" t="s">
        <v>116</v>
      </c>
      <c r="F130" s="92" t="s">
        <v>957</v>
      </c>
      <c r="G130" s="168">
        <v>40.729999999999997</v>
      </c>
      <c r="H130" s="92"/>
      <c r="I130" s="138">
        <f t="shared" si="6"/>
        <v>40.729999999999997</v>
      </c>
      <c r="J130" s="92" t="s">
        <v>10</v>
      </c>
      <c r="K130" s="96">
        <f>VLOOKUP(D130,Steuerseite!A$3:G$38,5,FALSE)</f>
        <v>0</v>
      </c>
      <c r="L130" s="96">
        <f>VLOOKUP(D130,Steuerseite!A$3:G$38,6,FALSE)</f>
        <v>0</v>
      </c>
      <c r="M130" s="96">
        <f>VLOOKUP(D130,Steuerseite!A$3:G$38,7,FALSE)</f>
        <v>0</v>
      </c>
      <c r="N130" s="96">
        <f>VLOOKUP(D130,Steuerseite!A$3:$D$38,2,FALSE)</f>
        <v>0</v>
      </c>
      <c r="O130" s="96">
        <f>VLOOKUP(D130,Steuerseite!A$3:D$38,3,FALSE)</f>
        <v>0</v>
      </c>
      <c r="P130" s="96">
        <f>VLOOKUP(D130,Steuerseite!A$3:D$38,4,FALSE)</f>
        <v>0</v>
      </c>
      <c r="Q130" s="94"/>
      <c r="R130" s="98"/>
      <c r="S130" s="95">
        <f t="shared" si="7"/>
        <v>0</v>
      </c>
      <c r="T130" s="137">
        <f>IF(AND(J130="VOR",Leistungen!A$52="SVS VOR"),Leistungen!B$52, IF(AND(J130="QOR",Leistungen!A$31="SVS QOR"),Leistungen!B$31,""))</f>
        <v>0</v>
      </c>
      <c r="U130" s="97">
        <f t="shared" si="8"/>
        <v>0</v>
      </c>
      <c r="V130" s="100">
        <f t="shared" si="9"/>
        <v>0</v>
      </c>
      <c r="W130" s="100">
        <f t="shared" si="12"/>
        <v>0</v>
      </c>
      <c r="X130" s="99"/>
    </row>
    <row r="131" spans="1:24" s="45" customFormat="1" ht="15" x14ac:dyDescent="0.2">
      <c r="A131" s="91" t="s">
        <v>176</v>
      </c>
      <c r="B131" s="91" t="s">
        <v>222</v>
      </c>
      <c r="C131" s="91" t="s">
        <v>509</v>
      </c>
      <c r="D131" s="91" t="s">
        <v>24</v>
      </c>
      <c r="E131" s="91" t="s">
        <v>19</v>
      </c>
      <c r="F131" s="91" t="s">
        <v>957</v>
      </c>
      <c r="G131" s="167">
        <v>7.44</v>
      </c>
      <c r="H131" s="91" t="s">
        <v>157</v>
      </c>
      <c r="I131" s="136">
        <f t="shared" si="6"/>
        <v>0</v>
      </c>
      <c r="J131" s="91" t="s">
        <v>10</v>
      </c>
      <c r="K131" s="96">
        <f>VLOOKUP(D131,Steuerseite!A$3:G$38,5,FALSE)</f>
        <v>0</v>
      </c>
      <c r="L131" s="96">
        <f>VLOOKUP(D131,Steuerseite!A$3:G$38,6,FALSE)</f>
        <v>0</v>
      </c>
      <c r="M131" s="96">
        <f>VLOOKUP(D131,Steuerseite!A$3:G$38,7,FALSE)</f>
        <v>0</v>
      </c>
      <c r="N131" s="96">
        <f>VLOOKUP(D131,Steuerseite!A$3:$D$38,2,FALSE)</f>
        <v>0</v>
      </c>
      <c r="O131" s="96">
        <f>VLOOKUP(D131,Steuerseite!A$3:D$38,3,FALSE)</f>
        <v>0</v>
      </c>
      <c r="P131" s="96">
        <f>VLOOKUP(D131,Steuerseite!A$3:D$38,4,FALSE)</f>
        <v>0</v>
      </c>
      <c r="Q131" s="94"/>
      <c r="R131" s="98"/>
      <c r="S131" s="95">
        <f t="shared" si="7"/>
        <v>0</v>
      </c>
      <c r="T131" s="137">
        <f>IF(AND(J131="VOR",Leistungen!A$52="SVS VOR"),Leistungen!B$52, IF(AND(J131="QOR",Leistungen!A$31="SVS QOR"),Leistungen!B$31,""))</f>
        <v>0</v>
      </c>
      <c r="U131" s="97">
        <f t="shared" si="8"/>
        <v>0</v>
      </c>
      <c r="V131" s="100">
        <f t="shared" si="9"/>
        <v>0</v>
      </c>
      <c r="W131" s="100">
        <f t="shared" si="12"/>
        <v>0</v>
      </c>
      <c r="X131" s="99"/>
    </row>
    <row r="132" spans="1:24" s="45" customFormat="1" ht="15" x14ac:dyDescent="0.2">
      <c r="A132" s="92" t="s">
        <v>176</v>
      </c>
      <c r="B132" s="92" t="s">
        <v>223</v>
      </c>
      <c r="C132" s="92" t="s">
        <v>510</v>
      </c>
      <c r="D132" s="92" t="s">
        <v>29</v>
      </c>
      <c r="E132" s="92" t="s">
        <v>116</v>
      </c>
      <c r="F132" s="92" t="s">
        <v>957</v>
      </c>
      <c r="G132" s="168">
        <v>14.46</v>
      </c>
      <c r="H132" s="92"/>
      <c r="I132" s="138">
        <f t="shared" ref="I132:I195" si="13">IF(H132="x",0,IF(ISBLANK(H132),G132,""))</f>
        <v>14.46</v>
      </c>
      <c r="J132" s="92" t="s">
        <v>124</v>
      </c>
      <c r="K132" s="96">
        <f>VLOOKUP(D132,Steuerseite!A$3:G$38,5,FALSE)</f>
        <v>0</v>
      </c>
      <c r="L132" s="96">
        <f>VLOOKUP(D132,Steuerseite!A$3:G$38,6,FALSE)</f>
        <v>0</v>
      </c>
      <c r="M132" s="96">
        <f>VLOOKUP(D132,Steuerseite!A$3:G$38,7,FALSE)</f>
        <v>0</v>
      </c>
      <c r="N132" s="96">
        <f>VLOOKUP(D132,Steuerseite!A$3:$D$38,2,FALSE)</f>
        <v>0</v>
      </c>
      <c r="O132" s="96">
        <f>VLOOKUP(D132,Steuerseite!A$3:D$38,3,FALSE)</f>
        <v>0</v>
      </c>
      <c r="P132" s="96">
        <f>VLOOKUP(D132,Steuerseite!A$3:D$38,4,FALSE)</f>
        <v>0</v>
      </c>
      <c r="Q132" s="94">
        <v>2</v>
      </c>
      <c r="R132" s="98">
        <v>2</v>
      </c>
      <c r="S132" s="95" t="e">
        <f t="shared" ref="S132:S195" si="14">IF(J132="QOR",I132*K132,(I132/O132*Q132)+(I132/P132*R132))</f>
        <v>#DIV/0!</v>
      </c>
      <c r="T132" s="137">
        <f>IF(AND(J132="VOR",Leistungen!A$52="SVS VOR"),Leistungen!B$52, IF(AND(J132="QOR",Leistungen!A$31="SVS QOR"),Leistungen!B$31,""))</f>
        <v>0</v>
      </c>
      <c r="U132" s="97" t="e">
        <f t="shared" ref="U132:U195" si="15">S132*T132</f>
        <v>#DIV/0!</v>
      </c>
      <c r="V132" s="100" t="e">
        <f t="shared" ref="V132:V195" si="16">U132/12</f>
        <v>#DIV/0!</v>
      </c>
      <c r="W132" s="100" t="e">
        <f t="shared" si="12"/>
        <v>#DIV/0!</v>
      </c>
      <c r="X132" s="99"/>
    </row>
    <row r="133" spans="1:24" s="45" customFormat="1" ht="15" x14ac:dyDescent="0.2">
      <c r="A133" s="91" t="s">
        <v>176</v>
      </c>
      <c r="B133" s="91" t="s">
        <v>966</v>
      </c>
      <c r="C133" s="91" t="s">
        <v>511</v>
      </c>
      <c r="D133" s="91" t="s">
        <v>43</v>
      </c>
      <c r="E133" s="91" t="s">
        <v>47</v>
      </c>
      <c r="F133" s="91" t="s">
        <v>957</v>
      </c>
      <c r="G133" s="167">
        <v>3285.31</v>
      </c>
      <c r="H133" s="91" t="s">
        <v>157</v>
      </c>
      <c r="I133" s="136">
        <f t="shared" si="13"/>
        <v>0</v>
      </c>
      <c r="J133" s="91" t="s">
        <v>10</v>
      </c>
      <c r="K133" s="96">
        <f>VLOOKUP(D133,Steuerseite!A$3:G$38,5,FALSE)</f>
        <v>0</v>
      </c>
      <c r="L133" s="96">
        <f>VLOOKUP(D133,Steuerseite!A$3:G$38,6,FALSE)</f>
        <v>0</v>
      </c>
      <c r="M133" s="96">
        <f>VLOOKUP(D133,Steuerseite!A$3:G$38,7,FALSE)</f>
        <v>0</v>
      </c>
      <c r="N133" s="96">
        <f>VLOOKUP(D133,Steuerseite!A$3:$D$38,2,FALSE)</f>
        <v>0</v>
      </c>
      <c r="O133" s="96">
        <f>VLOOKUP(D133,Steuerseite!A$3:D$38,3,FALSE)</f>
        <v>0</v>
      </c>
      <c r="P133" s="96">
        <f>VLOOKUP(D133,Steuerseite!A$3:D$38,4,FALSE)</f>
        <v>0</v>
      </c>
      <c r="Q133" s="94"/>
      <c r="R133" s="98"/>
      <c r="S133" s="95">
        <f t="shared" si="14"/>
        <v>0</v>
      </c>
      <c r="T133" s="137">
        <f>IF(AND(J133="VOR",Leistungen!A$52="SVS VOR"),Leistungen!B$52, IF(AND(J133="QOR",Leistungen!A$31="SVS QOR"),Leistungen!B$31,""))</f>
        <v>0</v>
      </c>
      <c r="U133" s="97">
        <f t="shared" si="15"/>
        <v>0</v>
      </c>
      <c r="V133" s="100">
        <f t="shared" si="16"/>
        <v>0</v>
      </c>
      <c r="W133" s="100">
        <f t="shared" si="12"/>
        <v>0</v>
      </c>
      <c r="X133" s="99"/>
    </row>
    <row r="134" spans="1:24" s="45" customFormat="1" ht="15" x14ac:dyDescent="0.2">
      <c r="A134" s="92" t="s">
        <v>178</v>
      </c>
      <c r="B134" s="92" t="s">
        <v>962</v>
      </c>
      <c r="C134" s="92" t="s">
        <v>512</v>
      </c>
      <c r="D134" s="92" t="s">
        <v>24</v>
      </c>
      <c r="E134" s="92" t="s">
        <v>19</v>
      </c>
      <c r="F134" s="92" t="s">
        <v>957</v>
      </c>
      <c r="G134" s="168">
        <v>58.65</v>
      </c>
      <c r="H134" s="92" t="s">
        <v>157</v>
      </c>
      <c r="I134" s="138">
        <f t="shared" si="13"/>
        <v>0</v>
      </c>
      <c r="J134" s="92" t="s">
        <v>10</v>
      </c>
      <c r="K134" s="96">
        <f>VLOOKUP(D134,Steuerseite!A$3:G$38,5,FALSE)</f>
        <v>0</v>
      </c>
      <c r="L134" s="96">
        <f>VLOOKUP(D134,Steuerseite!A$3:G$38,6,FALSE)</f>
        <v>0</v>
      </c>
      <c r="M134" s="96">
        <f>VLOOKUP(D134,Steuerseite!A$3:G$38,7,FALSE)</f>
        <v>0</v>
      </c>
      <c r="N134" s="96">
        <f>VLOOKUP(D134,Steuerseite!A$3:$D$38,2,FALSE)</f>
        <v>0</v>
      </c>
      <c r="O134" s="96">
        <f>VLOOKUP(D134,Steuerseite!A$3:D$38,3,FALSE)</f>
        <v>0</v>
      </c>
      <c r="P134" s="96">
        <f>VLOOKUP(D134,Steuerseite!A$3:D$38,4,FALSE)</f>
        <v>0</v>
      </c>
      <c r="Q134" s="94"/>
      <c r="R134" s="98"/>
      <c r="S134" s="95">
        <f t="shared" si="14"/>
        <v>0</v>
      </c>
      <c r="T134" s="137">
        <f>IF(AND(J134="VOR",Leistungen!A$52="SVS VOR"),Leistungen!B$52, IF(AND(J134="QOR",Leistungen!A$31="SVS QOR"),Leistungen!B$31,""))</f>
        <v>0</v>
      </c>
      <c r="U134" s="97">
        <f t="shared" si="15"/>
        <v>0</v>
      </c>
      <c r="V134" s="100">
        <f t="shared" si="16"/>
        <v>0</v>
      </c>
      <c r="W134" s="100">
        <f t="shared" si="12"/>
        <v>0</v>
      </c>
      <c r="X134" s="99"/>
    </row>
    <row r="135" spans="1:24" s="45" customFormat="1" ht="15" x14ac:dyDescent="0.2">
      <c r="A135" s="91" t="s">
        <v>178</v>
      </c>
      <c r="B135" s="91" t="s">
        <v>224</v>
      </c>
      <c r="C135" s="91" t="s">
        <v>513</v>
      </c>
      <c r="D135" s="91" t="s">
        <v>24</v>
      </c>
      <c r="E135" s="91" t="s">
        <v>19</v>
      </c>
      <c r="F135" s="91" t="s">
        <v>957</v>
      </c>
      <c r="G135" s="167">
        <v>9.4600000000000009</v>
      </c>
      <c r="H135" s="91" t="s">
        <v>157</v>
      </c>
      <c r="I135" s="136">
        <f t="shared" si="13"/>
        <v>0</v>
      </c>
      <c r="J135" s="91" t="s">
        <v>10</v>
      </c>
      <c r="K135" s="96">
        <f>VLOOKUP(D135,Steuerseite!A$3:G$38,5,FALSE)</f>
        <v>0</v>
      </c>
      <c r="L135" s="96">
        <f>VLOOKUP(D135,Steuerseite!A$3:G$38,6,FALSE)</f>
        <v>0</v>
      </c>
      <c r="M135" s="96">
        <f>VLOOKUP(D135,Steuerseite!A$3:G$38,7,FALSE)</f>
        <v>0</v>
      </c>
      <c r="N135" s="96">
        <f>VLOOKUP(D135,Steuerseite!A$3:$D$38,2,FALSE)</f>
        <v>0</v>
      </c>
      <c r="O135" s="96">
        <f>VLOOKUP(D135,Steuerseite!A$3:D$38,3,FALSE)</f>
        <v>0</v>
      </c>
      <c r="P135" s="96">
        <f>VLOOKUP(D135,Steuerseite!A$3:D$38,4,FALSE)</f>
        <v>0</v>
      </c>
      <c r="Q135" s="94"/>
      <c r="R135" s="98"/>
      <c r="S135" s="95">
        <f t="shared" si="14"/>
        <v>0</v>
      </c>
      <c r="T135" s="137">
        <f>IF(AND(J135="VOR",Leistungen!A$52="SVS VOR"),Leistungen!B$52, IF(AND(J135="QOR",Leistungen!A$31="SVS QOR"),Leistungen!B$31,""))</f>
        <v>0</v>
      </c>
      <c r="U135" s="97">
        <f t="shared" si="15"/>
        <v>0</v>
      </c>
      <c r="V135" s="100">
        <f t="shared" si="16"/>
        <v>0</v>
      </c>
      <c r="W135" s="100">
        <f t="shared" si="12"/>
        <v>0</v>
      </c>
      <c r="X135" s="99"/>
    </row>
    <row r="136" spans="1:24" s="45" customFormat="1" ht="15" x14ac:dyDescent="0.2">
      <c r="A136" s="92" t="s">
        <v>120</v>
      </c>
      <c r="B136" s="92" t="s">
        <v>188</v>
      </c>
      <c r="C136" s="92" t="s">
        <v>514</v>
      </c>
      <c r="D136" s="92" t="s">
        <v>59</v>
      </c>
      <c r="E136" s="92" t="s">
        <v>110</v>
      </c>
      <c r="F136" s="92" t="s">
        <v>956</v>
      </c>
      <c r="G136" s="168">
        <v>21.9</v>
      </c>
      <c r="H136" s="92"/>
      <c r="I136" s="138">
        <f t="shared" si="13"/>
        <v>21.9</v>
      </c>
      <c r="J136" s="92" t="s">
        <v>10</v>
      </c>
      <c r="K136" s="96">
        <f>VLOOKUP(D136,Steuerseite!A$3:G$38,5,FALSE)</f>
        <v>0</v>
      </c>
      <c r="L136" s="96">
        <f>VLOOKUP(D136,Steuerseite!A$3:G$38,6,FALSE)</f>
        <v>0</v>
      </c>
      <c r="M136" s="96">
        <f>VLOOKUP(D136,Steuerseite!A$3:G$38,7,FALSE)</f>
        <v>0</v>
      </c>
      <c r="N136" s="96">
        <f>VLOOKUP(D136,Steuerseite!A$3:$D$38,2,FALSE)</f>
        <v>0</v>
      </c>
      <c r="O136" s="96">
        <f>VLOOKUP(D136,Steuerseite!A$3:D$38,3,FALSE)</f>
        <v>0</v>
      </c>
      <c r="P136" s="96">
        <f>VLOOKUP(D136,Steuerseite!A$3:D$38,4,FALSE)</f>
        <v>0</v>
      </c>
      <c r="Q136" s="94"/>
      <c r="R136" s="98"/>
      <c r="S136" s="95">
        <f t="shared" si="14"/>
        <v>0</v>
      </c>
      <c r="T136" s="137">
        <f>IF(AND(J136="VOR",Leistungen!A$52="SVS VOR"),Leistungen!B$52, IF(AND(J136="QOR",Leistungen!A$31="SVS QOR"),Leistungen!B$31,""))</f>
        <v>0</v>
      </c>
      <c r="U136" s="97">
        <f t="shared" si="15"/>
        <v>0</v>
      </c>
      <c r="V136" s="100">
        <f t="shared" si="16"/>
        <v>0</v>
      </c>
      <c r="W136" s="100">
        <f t="shared" si="12"/>
        <v>0</v>
      </c>
      <c r="X136" s="99"/>
    </row>
    <row r="137" spans="1:24" s="45" customFormat="1" ht="15" x14ac:dyDescent="0.2">
      <c r="A137" s="91" t="s">
        <v>120</v>
      </c>
      <c r="B137" s="91" t="s">
        <v>188</v>
      </c>
      <c r="C137" s="91" t="s">
        <v>515</v>
      </c>
      <c r="D137" s="91" t="s">
        <v>59</v>
      </c>
      <c r="E137" s="91" t="s">
        <v>110</v>
      </c>
      <c r="F137" s="91" t="s">
        <v>956</v>
      </c>
      <c r="G137" s="167">
        <v>23.07</v>
      </c>
      <c r="H137" s="91"/>
      <c r="I137" s="136">
        <f t="shared" si="13"/>
        <v>23.07</v>
      </c>
      <c r="J137" s="91" t="s">
        <v>10</v>
      </c>
      <c r="K137" s="96">
        <f>VLOOKUP(D137,Steuerseite!A$3:G$38,5,FALSE)</f>
        <v>0</v>
      </c>
      <c r="L137" s="96">
        <f>VLOOKUP(D137,Steuerseite!A$3:G$38,6,FALSE)</f>
        <v>0</v>
      </c>
      <c r="M137" s="96">
        <f>VLOOKUP(D137,Steuerseite!A$3:G$38,7,FALSE)</f>
        <v>0</v>
      </c>
      <c r="N137" s="96">
        <f>VLOOKUP(D137,Steuerseite!A$3:$D$38,2,FALSE)</f>
        <v>0</v>
      </c>
      <c r="O137" s="96">
        <f>VLOOKUP(D137,Steuerseite!A$3:D$38,3,FALSE)</f>
        <v>0</v>
      </c>
      <c r="P137" s="96">
        <f>VLOOKUP(D137,Steuerseite!A$3:D$38,4,FALSE)</f>
        <v>0</v>
      </c>
      <c r="Q137" s="94"/>
      <c r="R137" s="98"/>
      <c r="S137" s="95">
        <f t="shared" si="14"/>
        <v>0</v>
      </c>
      <c r="T137" s="137">
        <f>IF(AND(J137="VOR",Leistungen!A$52="SVS VOR"),Leistungen!B$52, IF(AND(J137="QOR",Leistungen!A$31="SVS QOR"),Leistungen!B$31,""))</f>
        <v>0</v>
      </c>
      <c r="U137" s="97">
        <f t="shared" si="15"/>
        <v>0</v>
      </c>
      <c r="V137" s="100">
        <f t="shared" si="16"/>
        <v>0</v>
      </c>
      <c r="W137" s="100">
        <f t="shared" si="12"/>
        <v>0</v>
      </c>
      <c r="X137" s="99"/>
    </row>
    <row r="138" spans="1:24" s="45" customFormat="1" ht="15" x14ac:dyDescent="0.2">
      <c r="A138" s="92" t="s">
        <v>120</v>
      </c>
      <c r="B138" s="92" t="s">
        <v>188</v>
      </c>
      <c r="C138" s="92" t="s">
        <v>516</v>
      </c>
      <c r="D138" s="92" t="s">
        <v>59</v>
      </c>
      <c r="E138" s="92" t="s">
        <v>110</v>
      </c>
      <c r="F138" s="92" t="s">
        <v>956</v>
      </c>
      <c r="G138" s="168">
        <v>21.9</v>
      </c>
      <c r="H138" s="92"/>
      <c r="I138" s="138">
        <f t="shared" si="13"/>
        <v>21.9</v>
      </c>
      <c r="J138" s="92" t="s">
        <v>10</v>
      </c>
      <c r="K138" s="96">
        <f>VLOOKUP(D138,Steuerseite!A$3:G$38,5,FALSE)</f>
        <v>0</v>
      </c>
      <c r="L138" s="96">
        <f>VLOOKUP(D138,Steuerseite!A$3:G$38,6,FALSE)</f>
        <v>0</v>
      </c>
      <c r="M138" s="96">
        <f>VLOOKUP(D138,Steuerseite!A$3:G$38,7,FALSE)</f>
        <v>0</v>
      </c>
      <c r="N138" s="96">
        <f>VLOOKUP(D138,Steuerseite!A$3:$D$38,2,FALSE)</f>
        <v>0</v>
      </c>
      <c r="O138" s="96">
        <f>VLOOKUP(D138,Steuerseite!A$3:D$38,3,FALSE)</f>
        <v>0</v>
      </c>
      <c r="P138" s="96">
        <f>VLOOKUP(D138,Steuerseite!A$3:D$38,4,FALSE)</f>
        <v>0</v>
      </c>
      <c r="Q138" s="94"/>
      <c r="R138" s="98"/>
      <c r="S138" s="95">
        <f t="shared" si="14"/>
        <v>0</v>
      </c>
      <c r="T138" s="137">
        <f>IF(AND(J138="VOR",Leistungen!A$52="SVS VOR"),Leistungen!B$52, IF(AND(J138="QOR",Leistungen!A$31="SVS QOR"),Leistungen!B$31,""))</f>
        <v>0</v>
      </c>
      <c r="U138" s="97">
        <f t="shared" si="15"/>
        <v>0</v>
      </c>
      <c r="V138" s="100">
        <f t="shared" si="16"/>
        <v>0</v>
      </c>
      <c r="W138" s="100">
        <f t="shared" si="12"/>
        <v>0</v>
      </c>
      <c r="X138" s="99"/>
    </row>
    <row r="139" spans="1:24" s="45" customFormat="1" ht="15" x14ac:dyDescent="0.2">
      <c r="A139" s="91" t="s">
        <v>120</v>
      </c>
      <c r="B139" s="91" t="s">
        <v>188</v>
      </c>
      <c r="C139" s="91" t="s">
        <v>517</v>
      </c>
      <c r="D139" s="91" t="s">
        <v>59</v>
      </c>
      <c r="E139" s="91" t="s">
        <v>110</v>
      </c>
      <c r="F139" s="91" t="s">
        <v>956</v>
      </c>
      <c r="G139" s="167">
        <v>15.17</v>
      </c>
      <c r="H139" s="91"/>
      <c r="I139" s="136">
        <f t="shared" si="13"/>
        <v>15.17</v>
      </c>
      <c r="J139" s="91" t="s">
        <v>10</v>
      </c>
      <c r="K139" s="96">
        <f>VLOOKUP(D139,Steuerseite!A$3:G$38,5,FALSE)</f>
        <v>0</v>
      </c>
      <c r="L139" s="96">
        <f>VLOOKUP(D139,Steuerseite!A$3:G$38,6,FALSE)</f>
        <v>0</v>
      </c>
      <c r="M139" s="96">
        <f>VLOOKUP(D139,Steuerseite!A$3:G$38,7,FALSE)</f>
        <v>0</v>
      </c>
      <c r="N139" s="96">
        <f>VLOOKUP(D139,Steuerseite!A$3:$D$38,2,FALSE)</f>
        <v>0</v>
      </c>
      <c r="O139" s="96">
        <f>VLOOKUP(D139,Steuerseite!A$3:D$38,3,FALSE)</f>
        <v>0</v>
      </c>
      <c r="P139" s="96">
        <f>VLOOKUP(D139,Steuerseite!A$3:D$38,4,FALSE)</f>
        <v>0</v>
      </c>
      <c r="Q139" s="94"/>
      <c r="R139" s="98"/>
      <c r="S139" s="95">
        <f t="shared" si="14"/>
        <v>0</v>
      </c>
      <c r="T139" s="137">
        <f>IF(AND(J139="VOR",Leistungen!A$52="SVS VOR"),Leistungen!B$52, IF(AND(J139="QOR",Leistungen!A$31="SVS QOR"),Leistungen!B$31,""))</f>
        <v>0</v>
      </c>
      <c r="U139" s="97">
        <f t="shared" si="15"/>
        <v>0</v>
      </c>
      <c r="V139" s="100">
        <f t="shared" si="16"/>
        <v>0</v>
      </c>
      <c r="W139" s="100">
        <f t="shared" si="12"/>
        <v>0</v>
      </c>
      <c r="X139" s="99"/>
    </row>
    <row r="140" spans="1:24" s="45" customFormat="1" ht="15" x14ac:dyDescent="0.2">
      <c r="A140" s="92" t="s">
        <v>120</v>
      </c>
      <c r="B140" s="92" t="s">
        <v>188</v>
      </c>
      <c r="C140" s="92" t="s">
        <v>518</v>
      </c>
      <c r="D140" s="92" t="s">
        <v>59</v>
      </c>
      <c r="E140" s="92" t="s">
        <v>110</v>
      </c>
      <c r="F140" s="92" t="s">
        <v>956</v>
      </c>
      <c r="G140" s="168">
        <v>21.9</v>
      </c>
      <c r="H140" s="92"/>
      <c r="I140" s="138">
        <f t="shared" si="13"/>
        <v>21.9</v>
      </c>
      <c r="J140" s="92" t="s">
        <v>10</v>
      </c>
      <c r="K140" s="96">
        <f>VLOOKUP(D140,Steuerseite!A$3:G$38,5,FALSE)</f>
        <v>0</v>
      </c>
      <c r="L140" s="96">
        <f>VLOOKUP(D140,Steuerseite!A$3:G$38,6,FALSE)</f>
        <v>0</v>
      </c>
      <c r="M140" s="96">
        <f>VLOOKUP(D140,Steuerseite!A$3:G$38,7,FALSE)</f>
        <v>0</v>
      </c>
      <c r="N140" s="96">
        <f>VLOOKUP(D140,Steuerseite!A$3:$D$38,2,FALSE)</f>
        <v>0</v>
      </c>
      <c r="O140" s="96">
        <f>VLOOKUP(D140,Steuerseite!A$3:D$38,3,FALSE)</f>
        <v>0</v>
      </c>
      <c r="P140" s="96">
        <f>VLOOKUP(D140,Steuerseite!A$3:D$38,4,FALSE)</f>
        <v>0</v>
      </c>
      <c r="Q140" s="94"/>
      <c r="R140" s="98"/>
      <c r="S140" s="95">
        <f t="shared" si="14"/>
        <v>0</v>
      </c>
      <c r="T140" s="137">
        <f>IF(AND(J140="VOR",Leistungen!A$52="SVS VOR"),Leistungen!B$52, IF(AND(J140="QOR",Leistungen!A$31="SVS QOR"),Leistungen!B$31,""))</f>
        <v>0</v>
      </c>
      <c r="U140" s="97">
        <f t="shared" si="15"/>
        <v>0</v>
      </c>
      <c r="V140" s="100">
        <f t="shared" si="16"/>
        <v>0</v>
      </c>
      <c r="W140" s="100">
        <f t="shared" si="12"/>
        <v>0</v>
      </c>
      <c r="X140" s="99"/>
    </row>
    <row r="141" spans="1:24" s="45" customFormat="1" ht="15" x14ac:dyDescent="0.2">
      <c r="A141" s="91" t="s">
        <v>120</v>
      </c>
      <c r="B141" s="91" t="s">
        <v>188</v>
      </c>
      <c r="C141" s="91" t="s">
        <v>519</v>
      </c>
      <c r="D141" s="91" t="s">
        <v>59</v>
      </c>
      <c r="E141" s="91" t="s">
        <v>110</v>
      </c>
      <c r="F141" s="91" t="s">
        <v>956</v>
      </c>
      <c r="G141" s="167">
        <v>31.02</v>
      </c>
      <c r="H141" s="91"/>
      <c r="I141" s="136">
        <f t="shared" si="13"/>
        <v>31.02</v>
      </c>
      <c r="J141" s="91" t="s">
        <v>10</v>
      </c>
      <c r="K141" s="96">
        <f>VLOOKUP(D141,Steuerseite!A$3:G$38,5,FALSE)</f>
        <v>0</v>
      </c>
      <c r="L141" s="96">
        <f>VLOOKUP(D141,Steuerseite!A$3:G$38,6,FALSE)</f>
        <v>0</v>
      </c>
      <c r="M141" s="96">
        <f>VLOOKUP(D141,Steuerseite!A$3:G$38,7,FALSE)</f>
        <v>0</v>
      </c>
      <c r="N141" s="96">
        <f>VLOOKUP(D141,Steuerseite!A$3:$D$38,2,FALSE)</f>
        <v>0</v>
      </c>
      <c r="O141" s="96">
        <f>VLOOKUP(D141,Steuerseite!A$3:D$38,3,FALSE)</f>
        <v>0</v>
      </c>
      <c r="P141" s="96">
        <f>VLOOKUP(D141,Steuerseite!A$3:D$38,4,FALSE)</f>
        <v>0</v>
      </c>
      <c r="Q141" s="94"/>
      <c r="R141" s="98"/>
      <c r="S141" s="95">
        <f t="shared" si="14"/>
        <v>0</v>
      </c>
      <c r="T141" s="137">
        <f>IF(AND(J141="VOR",Leistungen!A$52="SVS VOR"),Leistungen!B$52, IF(AND(J141="QOR",Leistungen!A$31="SVS QOR"),Leistungen!B$31,""))</f>
        <v>0</v>
      </c>
      <c r="U141" s="97">
        <f t="shared" si="15"/>
        <v>0</v>
      </c>
      <c r="V141" s="100">
        <f t="shared" si="16"/>
        <v>0</v>
      </c>
      <c r="W141" s="100">
        <f t="shared" si="12"/>
        <v>0</v>
      </c>
      <c r="X141" s="99"/>
    </row>
    <row r="142" spans="1:24" s="45" customFormat="1" ht="15" x14ac:dyDescent="0.2">
      <c r="A142" s="92" t="s">
        <v>120</v>
      </c>
      <c r="B142" s="92" t="s">
        <v>188</v>
      </c>
      <c r="C142" s="92" t="s">
        <v>520</v>
      </c>
      <c r="D142" s="92" t="s">
        <v>59</v>
      </c>
      <c r="E142" s="92" t="s">
        <v>110</v>
      </c>
      <c r="F142" s="92" t="s">
        <v>956</v>
      </c>
      <c r="G142" s="168">
        <v>21.9</v>
      </c>
      <c r="H142" s="92"/>
      <c r="I142" s="138">
        <f t="shared" si="13"/>
        <v>21.9</v>
      </c>
      <c r="J142" s="92" t="s">
        <v>10</v>
      </c>
      <c r="K142" s="96">
        <f>VLOOKUP(D142,Steuerseite!A$3:G$38,5,FALSE)</f>
        <v>0</v>
      </c>
      <c r="L142" s="96">
        <f>VLOOKUP(D142,Steuerseite!A$3:G$38,6,FALSE)</f>
        <v>0</v>
      </c>
      <c r="M142" s="96">
        <f>VLOOKUP(D142,Steuerseite!A$3:G$38,7,FALSE)</f>
        <v>0</v>
      </c>
      <c r="N142" s="96">
        <f>VLOOKUP(D142,Steuerseite!A$3:$D$38,2,FALSE)</f>
        <v>0</v>
      </c>
      <c r="O142" s="96">
        <f>VLOOKUP(D142,Steuerseite!A$3:D$38,3,FALSE)</f>
        <v>0</v>
      </c>
      <c r="P142" s="96">
        <f>VLOOKUP(D142,Steuerseite!A$3:D$38,4,FALSE)</f>
        <v>0</v>
      </c>
      <c r="Q142" s="94"/>
      <c r="R142" s="98"/>
      <c r="S142" s="95">
        <f t="shared" si="14"/>
        <v>0</v>
      </c>
      <c r="T142" s="137">
        <f>IF(AND(J142="VOR",Leistungen!A$52="SVS VOR"),Leistungen!B$52, IF(AND(J142="QOR",Leistungen!A$31="SVS QOR"),Leistungen!B$31,""))</f>
        <v>0</v>
      </c>
      <c r="U142" s="97">
        <f t="shared" si="15"/>
        <v>0</v>
      </c>
      <c r="V142" s="100">
        <f t="shared" si="16"/>
        <v>0</v>
      </c>
      <c r="W142" s="100">
        <f t="shared" si="12"/>
        <v>0</v>
      </c>
      <c r="X142" s="99"/>
    </row>
    <row r="143" spans="1:24" s="45" customFormat="1" ht="15" x14ac:dyDescent="0.2">
      <c r="A143" s="91" t="s">
        <v>120</v>
      </c>
      <c r="B143" s="91" t="s">
        <v>181</v>
      </c>
      <c r="C143" s="91" t="s">
        <v>521</v>
      </c>
      <c r="D143" s="91" t="s">
        <v>21</v>
      </c>
      <c r="E143" s="91" t="s">
        <v>18</v>
      </c>
      <c r="F143" s="91" t="s">
        <v>117</v>
      </c>
      <c r="G143" s="167">
        <v>5.58</v>
      </c>
      <c r="H143" s="91"/>
      <c r="I143" s="136">
        <f t="shared" si="13"/>
        <v>5.58</v>
      </c>
      <c r="J143" s="91" t="s">
        <v>10</v>
      </c>
      <c r="K143" s="96">
        <f>VLOOKUP(D143,Steuerseite!A$3:G$38,5,FALSE)</f>
        <v>0</v>
      </c>
      <c r="L143" s="96">
        <f>VLOOKUP(D143,Steuerseite!A$3:G$38,6,FALSE)</f>
        <v>0</v>
      </c>
      <c r="M143" s="96">
        <f>VLOOKUP(D143,Steuerseite!A$3:G$38,7,FALSE)</f>
        <v>1E-3</v>
      </c>
      <c r="N143" s="96">
        <f>VLOOKUP(D143,Steuerseite!A$3:$D$38,2,FALSE)</f>
        <v>0</v>
      </c>
      <c r="O143" s="96">
        <f>VLOOKUP(D143,Steuerseite!A$3:D$38,3,FALSE)</f>
        <v>0</v>
      </c>
      <c r="P143" s="96">
        <f>VLOOKUP(D143,Steuerseite!A$3:D$38,4,FALSE)</f>
        <v>0</v>
      </c>
      <c r="Q143" s="94"/>
      <c r="R143" s="98"/>
      <c r="S143" s="95">
        <f t="shared" si="14"/>
        <v>0</v>
      </c>
      <c r="T143" s="137">
        <f>IF(AND(J143="VOR",Leistungen!A$52="SVS VOR"),Leistungen!B$52, IF(AND(J143="QOR",Leistungen!A$31="SVS QOR"),Leistungen!B$31,""))</f>
        <v>0</v>
      </c>
      <c r="U143" s="97">
        <f t="shared" si="15"/>
        <v>0</v>
      </c>
      <c r="V143" s="100">
        <f t="shared" si="16"/>
        <v>0</v>
      </c>
      <c r="W143" s="100">
        <f t="shared" si="12"/>
        <v>0</v>
      </c>
      <c r="X143" s="99"/>
    </row>
    <row r="144" spans="1:24" s="45" customFormat="1" ht="15" x14ac:dyDescent="0.2">
      <c r="A144" s="92" t="s">
        <v>120</v>
      </c>
      <c r="B144" s="92" t="s">
        <v>225</v>
      </c>
      <c r="C144" s="92" t="s">
        <v>522</v>
      </c>
      <c r="D144" s="92" t="s">
        <v>59</v>
      </c>
      <c r="E144" s="92" t="s">
        <v>110</v>
      </c>
      <c r="F144" s="92" t="s">
        <v>956</v>
      </c>
      <c r="G144" s="168">
        <v>21.9</v>
      </c>
      <c r="H144" s="92"/>
      <c r="I144" s="138">
        <f t="shared" si="13"/>
        <v>21.9</v>
      </c>
      <c r="J144" s="92" t="s">
        <v>10</v>
      </c>
      <c r="K144" s="96">
        <f>VLOOKUP(D144,Steuerseite!A$3:G$38,5,FALSE)</f>
        <v>0</v>
      </c>
      <c r="L144" s="96">
        <f>VLOOKUP(D144,Steuerseite!A$3:G$38,6,FALSE)</f>
        <v>0</v>
      </c>
      <c r="M144" s="96">
        <f>VLOOKUP(D144,Steuerseite!A$3:G$38,7,FALSE)</f>
        <v>0</v>
      </c>
      <c r="N144" s="96">
        <f>VLOOKUP(D144,Steuerseite!A$3:$D$38,2,FALSE)</f>
        <v>0</v>
      </c>
      <c r="O144" s="96">
        <f>VLOOKUP(D144,Steuerseite!A$3:D$38,3,FALSE)</f>
        <v>0</v>
      </c>
      <c r="P144" s="96">
        <f>VLOOKUP(D144,Steuerseite!A$3:D$38,4,FALSE)</f>
        <v>0</v>
      </c>
      <c r="Q144" s="94"/>
      <c r="R144" s="98"/>
      <c r="S144" s="95">
        <f t="shared" si="14"/>
        <v>0</v>
      </c>
      <c r="T144" s="137">
        <f>IF(AND(J144="VOR",Leistungen!A$52="SVS VOR"),Leistungen!B$52, IF(AND(J144="QOR",Leistungen!A$31="SVS QOR"),Leistungen!B$31,""))</f>
        <v>0</v>
      </c>
      <c r="U144" s="97">
        <f t="shared" si="15"/>
        <v>0</v>
      </c>
      <c r="V144" s="100">
        <f t="shared" si="16"/>
        <v>0</v>
      </c>
      <c r="W144" s="100">
        <f t="shared" si="12"/>
        <v>0</v>
      </c>
      <c r="X144" s="99"/>
    </row>
    <row r="145" spans="1:24" s="45" customFormat="1" ht="15" x14ac:dyDescent="0.2">
      <c r="A145" s="91" t="s">
        <v>120</v>
      </c>
      <c r="B145" s="91" t="s">
        <v>183</v>
      </c>
      <c r="C145" s="91" t="s">
        <v>523</v>
      </c>
      <c r="D145" s="91" t="s">
        <v>21</v>
      </c>
      <c r="E145" s="91" t="s">
        <v>18</v>
      </c>
      <c r="F145" s="91" t="s">
        <v>117</v>
      </c>
      <c r="G145" s="167">
        <v>5.49</v>
      </c>
      <c r="H145" s="91"/>
      <c r="I145" s="136">
        <f t="shared" si="13"/>
        <v>5.49</v>
      </c>
      <c r="J145" s="91" t="s">
        <v>10</v>
      </c>
      <c r="K145" s="96">
        <f>VLOOKUP(D145,Steuerseite!A$3:G$38,5,FALSE)</f>
        <v>0</v>
      </c>
      <c r="L145" s="96">
        <f>VLOOKUP(D145,Steuerseite!A$3:G$38,6,FALSE)</f>
        <v>0</v>
      </c>
      <c r="M145" s="96">
        <f>VLOOKUP(D145,Steuerseite!A$3:G$38,7,FALSE)</f>
        <v>1E-3</v>
      </c>
      <c r="N145" s="96">
        <f>VLOOKUP(D145,Steuerseite!A$3:$D$38,2,FALSE)</f>
        <v>0</v>
      </c>
      <c r="O145" s="96">
        <f>VLOOKUP(D145,Steuerseite!A$3:D$38,3,FALSE)</f>
        <v>0</v>
      </c>
      <c r="P145" s="96">
        <f>VLOOKUP(D145,Steuerseite!A$3:D$38,4,FALSE)</f>
        <v>0</v>
      </c>
      <c r="Q145" s="94"/>
      <c r="R145" s="98"/>
      <c r="S145" s="95">
        <f t="shared" si="14"/>
        <v>0</v>
      </c>
      <c r="T145" s="137">
        <f>IF(AND(J145="VOR",Leistungen!A$52="SVS VOR"),Leistungen!B$52, IF(AND(J145="QOR",Leistungen!A$31="SVS QOR"),Leistungen!B$31,""))</f>
        <v>0</v>
      </c>
      <c r="U145" s="97">
        <f t="shared" si="15"/>
        <v>0</v>
      </c>
      <c r="V145" s="100">
        <f t="shared" si="16"/>
        <v>0</v>
      </c>
      <c r="W145" s="100">
        <f t="shared" si="12"/>
        <v>0</v>
      </c>
      <c r="X145" s="99"/>
    </row>
    <row r="146" spans="1:24" s="45" customFormat="1" ht="15" x14ac:dyDescent="0.2">
      <c r="A146" s="92" t="s">
        <v>120</v>
      </c>
      <c r="B146" s="92" t="s">
        <v>226</v>
      </c>
      <c r="C146" s="92" t="s">
        <v>524</v>
      </c>
      <c r="D146" s="92" t="s">
        <v>59</v>
      </c>
      <c r="E146" s="92" t="s">
        <v>110</v>
      </c>
      <c r="F146" s="92" t="s">
        <v>956</v>
      </c>
      <c r="G146" s="168">
        <v>21.9</v>
      </c>
      <c r="H146" s="92"/>
      <c r="I146" s="138">
        <f t="shared" si="13"/>
        <v>21.9</v>
      </c>
      <c r="J146" s="92" t="s">
        <v>10</v>
      </c>
      <c r="K146" s="96">
        <f>VLOOKUP(D146,Steuerseite!A$3:G$38,5,FALSE)</f>
        <v>0</v>
      </c>
      <c r="L146" s="96">
        <f>VLOOKUP(D146,Steuerseite!A$3:G$38,6,FALSE)</f>
        <v>0</v>
      </c>
      <c r="M146" s="96">
        <f>VLOOKUP(D146,Steuerseite!A$3:G$38,7,FALSE)</f>
        <v>0</v>
      </c>
      <c r="N146" s="96">
        <f>VLOOKUP(D146,Steuerseite!A$3:$D$38,2,FALSE)</f>
        <v>0</v>
      </c>
      <c r="O146" s="96">
        <f>VLOOKUP(D146,Steuerseite!A$3:D$38,3,FALSE)</f>
        <v>0</v>
      </c>
      <c r="P146" s="96">
        <f>VLOOKUP(D146,Steuerseite!A$3:D$38,4,FALSE)</f>
        <v>0</v>
      </c>
      <c r="Q146" s="94"/>
      <c r="R146" s="98"/>
      <c r="S146" s="95">
        <f t="shared" si="14"/>
        <v>0</v>
      </c>
      <c r="T146" s="137">
        <f>IF(AND(J146="VOR",Leistungen!A$52="SVS VOR"),Leistungen!B$52, IF(AND(J146="QOR",Leistungen!A$31="SVS QOR"),Leistungen!B$31,""))</f>
        <v>0</v>
      </c>
      <c r="U146" s="97">
        <f t="shared" si="15"/>
        <v>0</v>
      </c>
      <c r="V146" s="100">
        <f t="shared" si="16"/>
        <v>0</v>
      </c>
      <c r="W146" s="100">
        <f t="shared" si="12"/>
        <v>0</v>
      </c>
      <c r="X146" s="99"/>
    </row>
    <row r="147" spans="1:24" s="45" customFormat="1" ht="15" x14ac:dyDescent="0.2">
      <c r="A147" s="91" t="s">
        <v>120</v>
      </c>
      <c r="B147" s="91" t="s">
        <v>227</v>
      </c>
      <c r="C147" s="91" t="s">
        <v>525</v>
      </c>
      <c r="D147" s="91" t="s">
        <v>20</v>
      </c>
      <c r="E147" s="91" t="s">
        <v>115</v>
      </c>
      <c r="F147" s="91" t="s">
        <v>956</v>
      </c>
      <c r="G147" s="167">
        <v>8.5500000000000007</v>
      </c>
      <c r="H147" s="91" t="s">
        <v>157</v>
      </c>
      <c r="I147" s="136">
        <f t="shared" si="13"/>
        <v>0</v>
      </c>
      <c r="J147" s="91" t="s">
        <v>10</v>
      </c>
      <c r="K147" s="96">
        <f>VLOOKUP(D147,Steuerseite!A$3:G$38,5,FALSE)</f>
        <v>0</v>
      </c>
      <c r="L147" s="96">
        <f>VLOOKUP(D147,Steuerseite!A$3:G$38,6,FALSE)</f>
        <v>0</v>
      </c>
      <c r="M147" s="96">
        <f>VLOOKUP(D147,Steuerseite!A$3:G$38,7,FALSE)</f>
        <v>0</v>
      </c>
      <c r="N147" s="96">
        <f>VLOOKUP(D147,Steuerseite!A$3:$D$38,2,FALSE)</f>
        <v>0</v>
      </c>
      <c r="O147" s="96">
        <f>VLOOKUP(D147,Steuerseite!A$3:D$38,3,FALSE)</f>
        <v>0</v>
      </c>
      <c r="P147" s="96">
        <f>VLOOKUP(D147,Steuerseite!A$3:D$38,4,FALSE)</f>
        <v>0</v>
      </c>
      <c r="Q147" s="94"/>
      <c r="R147" s="98"/>
      <c r="S147" s="95">
        <f t="shared" si="14"/>
        <v>0</v>
      </c>
      <c r="T147" s="137">
        <f>IF(AND(J147="VOR",Leistungen!A$52="SVS VOR"),Leistungen!B$52, IF(AND(J147="QOR",Leistungen!A$31="SVS QOR"),Leistungen!B$31,""))</f>
        <v>0</v>
      </c>
      <c r="U147" s="97">
        <f t="shared" si="15"/>
        <v>0</v>
      </c>
      <c r="V147" s="100">
        <f t="shared" si="16"/>
        <v>0</v>
      </c>
      <c r="W147" s="100">
        <f t="shared" si="12"/>
        <v>0</v>
      </c>
      <c r="X147" s="99"/>
    </row>
    <row r="148" spans="1:24" s="45" customFormat="1" ht="15" x14ac:dyDescent="0.2">
      <c r="A148" s="92" t="s">
        <v>120</v>
      </c>
      <c r="B148" s="92" t="s">
        <v>226</v>
      </c>
      <c r="C148" s="92" t="s">
        <v>526</v>
      </c>
      <c r="D148" s="92" t="s">
        <v>59</v>
      </c>
      <c r="E148" s="92" t="s">
        <v>110</v>
      </c>
      <c r="F148" s="92" t="s">
        <v>956</v>
      </c>
      <c r="G148" s="168">
        <v>21.9</v>
      </c>
      <c r="H148" s="92"/>
      <c r="I148" s="138">
        <f t="shared" si="13"/>
        <v>21.9</v>
      </c>
      <c r="J148" s="92" t="s">
        <v>10</v>
      </c>
      <c r="K148" s="96">
        <f>VLOOKUP(D148,Steuerseite!A$3:G$38,5,FALSE)</f>
        <v>0</v>
      </c>
      <c r="L148" s="96">
        <f>VLOOKUP(D148,Steuerseite!A$3:G$38,6,FALSE)</f>
        <v>0</v>
      </c>
      <c r="M148" s="96">
        <f>VLOOKUP(D148,Steuerseite!A$3:G$38,7,FALSE)</f>
        <v>0</v>
      </c>
      <c r="N148" s="96">
        <f>VLOOKUP(D148,Steuerseite!A$3:$D$38,2,FALSE)</f>
        <v>0</v>
      </c>
      <c r="O148" s="96">
        <f>VLOOKUP(D148,Steuerseite!A$3:D$38,3,FALSE)</f>
        <v>0</v>
      </c>
      <c r="P148" s="96">
        <f>VLOOKUP(D148,Steuerseite!A$3:D$38,4,FALSE)</f>
        <v>0</v>
      </c>
      <c r="Q148" s="94"/>
      <c r="R148" s="98"/>
      <c r="S148" s="95">
        <f t="shared" si="14"/>
        <v>0</v>
      </c>
      <c r="T148" s="137">
        <f>IF(AND(J148="VOR",Leistungen!A$52="SVS VOR"),Leistungen!B$52, IF(AND(J148="QOR",Leistungen!A$31="SVS QOR"),Leistungen!B$31,""))</f>
        <v>0</v>
      </c>
      <c r="U148" s="97">
        <f t="shared" si="15"/>
        <v>0</v>
      </c>
      <c r="V148" s="100">
        <f t="shared" si="16"/>
        <v>0</v>
      </c>
      <c r="W148" s="100">
        <f t="shared" si="12"/>
        <v>0</v>
      </c>
      <c r="X148" s="99"/>
    </row>
    <row r="149" spans="1:24" s="45" customFormat="1" ht="15" x14ac:dyDescent="0.2">
      <c r="A149" s="91" t="s">
        <v>120</v>
      </c>
      <c r="B149" s="91" t="s">
        <v>228</v>
      </c>
      <c r="C149" s="91" t="s">
        <v>527</v>
      </c>
      <c r="D149" s="91" t="s">
        <v>21</v>
      </c>
      <c r="E149" s="91" t="s">
        <v>18</v>
      </c>
      <c r="F149" s="91" t="s">
        <v>117</v>
      </c>
      <c r="G149" s="167">
        <v>5.6</v>
      </c>
      <c r="H149" s="91"/>
      <c r="I149" s="136">
        <f t="shared" si="13"/>
        <v>5.6</v>
      </c>
      <c r="J149" s="91" t="s">
        <v>10</v>
      </c>
      <c r="K149" s="96">
        <f>VLOOKUP(D149,Steuerseite!A$3:G$38,5,FALSE)</f>
        <v>0</v>
      </c>
      <c r="L149" s="96">
        <f>VLOOKUP(D149,Steuerseite!A$3:G$38,6,FALSE)</f>
        <v>0</v>
      </c>
      <c r="M149" s="96">
        <f>VLOOKUP(D149,Steuerseite!A$3:G$38,7,FALSE)</f>
        <v>1E-3</v>
      </c>
      <c r="N149" s="96">
        <f>VLOOKUP(D149,Steuerseite!A$3:$D$38,2,FALSE)</f>
        <v>0</v>
      </c>
      <c r="O149" s="96">
        <f>VLOOKUP(D149,Steuerseite!A$3:D$38,3,FALSE)</f>
        <v>0</v>
      </c>
      <c r="P149" s="96">
        <f>VLOOKUP(D149,Steuerseite!A$3:D$38,4,FALSE)</f>
        <v>0</v>
      </c>
      <c r="Q149" s="94"/>
      <c r="R149" s="98"/>
      <c r="S149" s="95">
        <f t="shared" si="14"/>
        <v>0</v>
      </c>
      <c r="T149" s="137">
        <f>IF(AND(J149="VOR",Leistungen!A$52="SVS VOR"),Leistungen!B$52, IF(AND(J149="QOR",Leistungen!A$31="SVS QOR"),Leistungen!B$31,""))</f>
        <v>0</v>
      </c>
      <c r="U149" s="97">
        <f t="shared" si="15"/>
        <v>0</v>
      </c>
      <c r="V149" s="100">
        <f t="shared" si="16"/>
        <v>0</v>
      </c>
      <c r="W149" s="100">
        <f t="shared" si="12"/>
        <v>0</v>
      </c>
      <c r="X149" s="99"/>
    </row>
    <row r="150" spans="1:24" s="45" customFormat="1" ht="15" x14ac:dyDescent="0.2">
      <c r="A150" s="92" t="s">
        <v>120</v>
      </c>
      <c r="B150" s="92" t="s">
        <v>226</v>
      </c>
      <c r="C150" s="92" t="s">
        <v>528</v>
      </c>
      <c r="D150" s="92" t="s">
        <v>59</v>
      </c>
      <c r="E150" s="92" t="s">
        <v>110</v>
      </c>
      <c r="F150" s="92" t="s">
        <v>956</v>
      </c>
      <c r="G150" s="168">
        <v>21.84</v>
      </c>
      <c r="H150" s="92"/>
      <c r="I150" s="138">
        <f t="shared" si="13"/>
        <v>21.84</v>
      </c>
      <c r="J150" s="92" t="s">
        <v>10</v>
      </c>
      <c r="K150" s="96">
        <f>VLOOKUP(D150,Steuerseite!A$3:G$38,5,FALSE)</f>
        <v>0</v>
      </c>
      <c r="L150" s="96">
        <f>VLOOKUP(D150,Steuerseite!A$3:G$38,6,FALSE)</f>
        <v>0</v>
      </c>
      <c r="M150" s="96">
        <f>VLOOKUP(D150,Steuerseite!A$3:G$38,7,FALSE)</f>
        <v>0</v>
      </c>
      <c r="N150" s="96">
        <f>VLOOKUP(D150,Steuerseite!A$3:$D$38,2,FALSE)</f>
        <v>0</v>
      </c>
      <c r="O150" s="96">
        <f>VLOOKUP(D150,Steuerseite!A$3:D$38,3,FALSE)</f>
        <v>0</v>
      </c>
      <c r="P150" s="96">
        <f>VLOOKUP(D150,Steuerseite!A$3:D$38,4,FALSE)</f>
        <v>0</v>
      </c>
      <c r="Q150" s="94"/>
      <c r="R150" s="98"/>
      <c r="S150" s="95">
        <f t="shared" si="14"/>
        <v>0</v>
      </c>
      <c r="T150" s="137">
        <f>IF(AND(J150="VOR",Leistungen!A$52="SVS VOR"),Leistungen!B$52, IF(AND(J150="QOR",Leistungen!A$31="SVS QOR"),Leistungen!B$31,""))</f>
        <v>0</v>
      </c>
      <c r="U150" s="97">
        <f t="shared" si="15"/>
        <v>0</v>
      </c>
      <c r="V150" s="100">
        <f t="shared" si="16"/>
        <v>0</v>
      </c>
      <c r="W150" s="100">
        <f t="shared" si="12"/>
        <v>0</v>
      </c>
      <c r="X150" s="99"/>
    </row>
    <row r="151" spans="1:24" s="45" customFormat="1" ht="15" x14ac:dyDescent="0.2">
      <c r="A151" s="91" t="s">
        <v>120</v>
      </c>
      <c r="B151" s="91" t="s">
        <v>181</v>
      </c>
      <c r="C151" s="91" t="s">
        <v>529</v>
      </c>
      <c r="D151" s="91" t="s">
        <v>21</v>
      </c>
      <c r="E151" s="91" t="s">
        <v>18</v>
      </c>
      <c r="F151" s="91" t="s">
        <v>117</v>
      </c>
      <c r="G151" s="167">
        <v>2.68</v>
      </c>
      <c r="H151" s="91"/>
      <c r="I151" s="136">
        <f t="shared" si="13"/>
        <v>2.68</v>
      </c>
      <c r="J151" s="91" t="s">
        <v>10</v>
      </c>
      <c r="K151" s="96">
        <f>VLOOKUP(D151,Steuerseite!A$3:G$38,5,FALSE)</f>
        <v>0</v>
      </c>
      <c r="L151" s="96">
        <f>VLOOKUP(D151,Steuerseite!A$3:G$38,6,FALSE)</f>
        <v>0</v>
      </c>
      <c r="M151" s="96">
        <f>VLOOKUP(D151,Steuerseite!A$3:G$38,7,FALSE)</f>
        <v>1E-3</v>
      </c>
      <c r="N151" s="96">
        <f>VLOOKUP(D151,Steuerseite!A$3:$D$38,2,FALSE)</f>
        <v>0</v>
      </c>
      <c r="O151" s="96">
        <f>VLOOKUP(D151,Steuerseite!A$3:D$38,3,FALSE)</f>
        <v>0</v>
      </c>
      <c r="P151" s="96">
        <f>VLOOKUP(D151,Steuerseite!A$3:D$38,4,FALSE)</f>
        <v>0</v>
      </c>
      <c r="Q151" s="94"/>
      <c r="R151" s="98"/>
      <c r="S151" s="95">
        <f t="shared" si="14"/>
        <v>0</v>
      </c>
      <c r="T151" s="137">
        <f>IF(AND(J151="VOR",Leistungen!A$52="SVS VOR"),Leistungen!B$52, IF(AND(J151="QOR",Leistungen!A$31="SVS QOR"),Leistungen!B$31,""))</f>
        <v>0</v>
      </c>
      <c r="U151" s="97">
        <f t="shared" si="15"/>
        <v>0</v>
      </c>
      <c r="V151" s="100">
        <f t="shared" si="16"/>
        <v>0</v>
      </c>
      <c r="W151" s="100">
        <f t="shared" si="12"/>
        <v>0</v>
      </c>
      <c r="X151" s="99"/>
    </row>
    <row r="152" spans="1:24" s="45" customFormat="1" ht="15" x14ac:dyDescent="0.2">
      <c r="A152" s="92" t="s">
        <v>120</v>
      </c>
      <c r="B152" s="92" t="s">
        <v>229</v>
      </c>
      <c r="C152" s="92" t="s">
        <v>530</v>
      </c>
      <c r="D152" s="92" t="s">
        <v>21</v>
      </c>
      <c r="E152" s="92" t="s">
        <v>18</v>
      </c>
      <c r="F152" s="92" t="s">
        <v>956</v>
      </c>
      <c r="G152" s="168">
        <v>21.79</v>
      </c>
      <c r="H152" s="92"/>
      <c r="I152" s="138">
        <f t="shared" si="13"/>
        <v>21.79</v>
      </c>
      <c r="J152" s="92" t="s">
        <v>10</v>
      </c>
      <c r="K152" s="96">
        <f>VLOOKUP(D152,Steuerseite!A$3:G$38,5,FALSE)</f>
        <v>0</v>
      </c>
      <c r="L152" s="96">
        <f>VLOOKUP(D152,Steuerseite!A$3:G$38,6,FALSE)</f>
        <v>0</v>
      </c>
      <c r="M152" s="96">
        <f>VLOOKUP(D152,Steuerseite!A$3:G$38,7,FALSE)</f>
        <v>1E-3</v>
      </c>
      <c r="N152" s="96">
        <f>VLOOKUP(D152,Steuerseite!A$3:$D$38,2,FALSE)</f>
        <v>0</v>
      </c>
      <c r="O152" s="96">
        <f>VLOOKUP(D152,Steuerseite!A$3:D$38,3,FALSE)</f>
        <v>0</v>
      </c>
      <c r="P152" s="96">
        <f>VLOOKUP(D152,Steuerseite!A$3:D$38,4,FALSE)</f>
        <v>0</v>
      </c>
      <c r="Q152" s="94"/>
      <c r="R152" s="98"/>
      <c r="S152" s="95">
        <f t="shared" si="14"/>
        <v>0</v>
      </c>
      <c r="T152" s="137">
        <f>IF(AND(J152="VOR",Leistungen!A$52="SVS VOR"),Leistungen!B$52, IF(AND(J152="QOR",Leistungen!A$31="SVS QOR"),Leistungen!B$31,""))</f>
        <v>0</v>
      </c>
      <c r="U152" s="97">
        <f t="shared" si="15"/>
        <v>0</v>
      </c>
      <c r="V152" s="100">
        <f t="shared" si="16"/>
        <v>0</v>
      </c>
      <c r="W152" s="100">
        <f t="shared" si="12"/>
        <v>0</v>
      </c>
      <c r="X152" s="99"/>
    </row>
    <row r="153" spans="1:24" s="45" customFormat="1" ht="15" x14ac:dyDescent="0.2">
      <c r="A153" s="91" t="s">
        <v>120</v>
      </c>
      <c r="B153" s="91" t="s">
        <v>183</v>
      </c>
      <c r="C153" s="91" t="s">
        <v>531</v>
      </c>
      <c r="D153" s="91" t="s">
        <v>21</v>
      </c>
      <c r="E153" s="91" t="s">
        <v>18</v>
      </c>
      <c r="F153" s="91" t="s">
        <v>117</v>
      </c>
      <c r="G153" s="167">
        <v>3.68</v>
      </c>
      <c r="H153" s="91"/>
      <c r="I153" s="136">
        <f t="shared" si="13"/>
        <v>3.68</v>
      </c>
      <c r="J153" s="91" t="s">
        <v>10</v>
      </c>
      <c r="K153" s="96">
        <f>VLOOKUP(D153,Steuerseite!A$3:G$38,5,FALSE)</f>
        <v>0</v>
      </c>
      <c r="L153" s="96">
        <f>VLOOKUP(D153,Steuerseite!A$3:G$38,6,FALSE)</f>
        <v>0</v>
      </c>
      <c r="M153" s="96">
        <f>VLOOKUP(D153,Steuerseite!A$3:G$38,7,FALSE)</f>
        <v>1E-3</v>
      </c>
      <c r="N153" s="96">
        <f>VLOOKUP(D153,Steuerseite!A$3:$D$38,2,FALSE)</f>
        <v>0</v>
      </c>
      <c r="O153" s="96">
        <f>VLOOKUP(D153,Steuerseite!A$3:D$38,3,FALSE)</f>
        <v>0</v>
      </c>
      <c r="P153" s="96">
        <f>VLOOKUP(D153,Steuerseite!A$3:D$38,4,FALSE)</f>
        <v>0</v>
      </c>
      <c r="Q153" s="94"/>
      <c r="R153" s="98"/>
      <c r="S153" s="95">
        <f t="shared" si="14"/>
        <v>0</v>
      </c>
      <c r="T153" s="137">
        <f>IF(AND(J153="VOR",Leistungen!A$52="SVS VOR"),Leistungen!B$52, IF(AND(J153="QOR",Leistungen!A$31="SVS QOR"),Leistungen!B$31,""))</f>
        <v>0</v>
      </c>
      <c r="U153" s="97">
        <f t="shared" si="15"/>
        <v>0</v>
      </c>
      <c r="V153" s="100">
        <f t="shared" si="16"/>
        <v>0</v>
      </c>
      <c r="W153" s="100">
        <f t="shared" si="12"/>
        <v>0</v>
      </c>
      <c r="X153" s="99"/>
    </row>
    <row r="154" spans="1:24" s="45" customFormat="1" ht="15" x14ac:dyDescent="0.2">
      <c r="A154" s="92" t="s">
        <v>120</v>
      </c>
      <c r="B154" s="92" t="s">
        <v>226</v>
      </c>
      <c r="C154" s="92" t="s">
        <v>532</v>
      </c>
      <c r="D154" s="92" t="s">
        <v>59</v>
      </c>
      <c r="E154" s="92" t="s">
        <v>110</v>
      </c>
      <c r="F154" s="92" t="s">
        <v>956</v>
      </c>
      <c r="G154" s="168">
        <v>21.87</v>
      </c>
      <c r="H154" s="92"/>
      <c r="I154" s="138">
        <f t="shared" si="13"/>
        <v>21.87</v>
      </c>
      <c r="J154" s="92" t="s">
        <v>10</v>
      </c>
      <c r="K154" s="96">
        <f>VLOOKUP(D154,Steuerseite!A$3:G$38,5,FALSE)</f>
        <v>0</v>
      </c>
      <c r="L154" s="96">
        <f>VLOOKUP(D154,Steuerseite!A$3:G$38,6,FALSE)</f>
        <v>0</v>
      </c>
      <c r="M154" s="96">
        <f>VLOOKUP(D154,Steuerseite!A$3:G$38,7,FALSE)</f>
        <v>0</v>
      </c>
      <c r="N154" s="96">
        <f>VLOOKUP(D154,Steuerseite!A$3:$D$38,2,FALSE)</f>
        <v>0</v>
      </c>
      <c r="O154" s="96">
        <f>VLOOKUP(D154,Steuerseite!A$3:D$38,3,FALSE)</f>
        <v>0</v>
      </c>
      <c r="P154" s="96">
        <f>VLOOKUP(D154,Steuerseite!A$3:D$38,4,FALSE)</f>
        <v>0</v>
      </c>
      <c r="Q154" s="94"/>
      <c r="R154" s="98"/>
      <c r="S154" s="95">
        <f t="shared" si="14"/>
        <v>0</v>
      </c>
      <c r="T154" s="137">
        <f>IF(AND(J154="VOR",Leistungen!A$52="SVS VOR"),Leistungen!B$52, IF(AND(J154="QOR",Leistungen!A$31="SVS QOR"),Leistungen!B$31,""))</f>
        <v>0</v>
      </c>
      <c r="U154" s="97">
        <f t="shared" si="15"/>
        <v>0</v>
      </c>
      <c r="V154" s="100">
        <f t="shared" si="16"/>
        <v>0</v>
      </c>
      <c r="W154" s="100">
        <f t="shared" si="12"/>
        <v>0</v>
      </c>
      <c r="X154" s="99"/>
    </row>
    <row r="155" spans="1:24" s="45" customFormat="1" ht="15" x14ac:dyDescent="0.2">
      <c r="A155" s="91" t="s">
        <v>120</v>
      </c>
      <c r="B155" s="91" t="s">
        <v>129</v>
      </c>
      <c r="C155" s="91" t="s">
        <v>533</v>
      </c>
      <c r="D155" s="91" t="s">
        <v>23</v>
      </c>
      <c r="E155" s="91" t="s">
        <v>127</v>
      </c>
      <c r="F155" s="91" t="s">
        <v>956</v>
      </c>
      <c r="G155" s="167">
        <v>16.25</v>
      </c>
      <c r="H155" s="91"/>
      <c r="I155" s="136">
        <f t="shared" si="13"/>
        <v>16.25</v>
      </c>
      <c r="J155" s="91" t="s">
        <v>10</v>
      </c>
      <c r="K155" s="96">
        <f>VLOOKUP(D155,Steuerseite!A$3:G$38,5,FALSE)</f>
        <v>0</v>
      </c>
      <c r="L155" s="96">
        <f>VLOOKUP(D155,Steuerseite!A$3:G$38,6,FALSE)</f>
        <v>0</v>
      </c>
      <c r="M155" s="96">
        <f>VLOOKUP(D155,Steuerseite!A$3:G$38,7,FALSE)</f>
        <v>0</v>
      </c>
      <c r="N155" s="96">
        <f>VLOOKUP(D155,Steuerseite!A$3:$D$38,2,FALSE)</f>
        <v>0</v>
      </c>
      <c r="O155" s="96">
        <f>VLOOKUP(D155,Steuerseite!A$3:D$38,3,FALSE)</f>
        <v>0</v>
      </c>
      <c r="P155" s="96">
        <f>VLOOKUP(D155,Steuerseite!A$3:D$38,4,FALSE)</f>
        <v>0</v>
      </c>
      <c r="Q155" s="94"/>
      <c r="R155" s="98"/>
      <c r="S155" s="95">
        <f t="shared" si="14"/>
        <v>0</v>
      </c>
      <c r="T155" s="137">
        <f>IF(AND(J155="VOR",Leistungen!A$52="SVS VOR"),Leistungen!B$52, IF(AND(J155="QOR",Leistungen!A$31="SVS QOR"),Leistungen!B$31,""))</f>
        <v>0</v>
      </c>
      <c r="U155" s="97">
        <f t="shared" si="15"/>
        <v>0</v>
      </c>
      <c r="V155" s="100">
        <f t="shared" si="16"/>
        <v>0</v>
      </c>
      <c r="W155" s="100">
        <f t="shared" si="12"/>
        <v>0</v>
      </c>
      <c r="X155" s="99"/>
    </row>
    <row r="156" spans="1:24" s="45" customFormat="1" ht="15" x14ac:dyDescent="0.2">
      <c r="A156" s="92" t="s">
        <v>120</v>
      </c>
      <c r="B156" s="92" t="s">
        <v>226</v>
      </c>
      <c r="C156" s="92" t="s">
        <v>534</v>
      </c>
      <c r="D156" s="92" t="s">
        <v>59</v>
      </c>
      <c r="E156" s="92" t="s">
        <v>110</v>
      </c>
      <c r="F156" s="92" t="s">
        <v>956</v>
      </c>
      <c r="G156" s="168">
        <v>21.86</v>
      </c>
      <c r="H156" s="92"/>
      <c r="I156" s="138">
        <f t="shared" si="13"/>
        <v>21.86</v>
      </c>
      <c r="J156" s="92" t="s">
        <v>10</v>
      </c>
      <c r="K156" s="96">
        <f>VLOOKUP(D156,Steuerseite!A$3:G$38,5,FALSE)</f>
        <v>0</v>
      </c>
      <c r="L156" s="96">
        <f>VLOOKUP(D156,Steuerseite!A$3:G$38,6,FALSE)</f>
        <v>0</v>
      </c>
      <c r="M156" s="96">
        <f>VLOOKUP(D156,Steuerseite!A$3:G$38,7,FALSE)</f>
        <v>0</v>
      </c>
      <c r="N156" s="96">
        <f>VLOOKUP(D156,Steuerseite!A$3:$D$38,2,FALSE)</f>
        <v>0</v>
      </c>
      <c r="O156" s="96">
        <f>VLOOKUP(D156,Steuerseite!A$3:D$38,3,FALSE)</f>
        <v>0</v>
      </c>
      <c r="P156" s="96">
        <f>VLOOKUP(D156,Steuerseite!A$3:D$38,4,FALSE)</f>
        <v>0</v>
      </c>
      <c r="Q156" s="94"/>
      <c r="R156" s="98"/>
      <c r="S156" s="95">
        <f t="shared" si="14"/>
        <v>0</v>
      </c>
      <c r="T156" s="137">
        <f>IF(AND(J156="VOR",Leistungen!A$52="SVS VOR"),Leistungen!B$52, IF(AND(J156="QOR",Leistungen!A$31="SVS QOR"),Leistungen!B$31,""))</f>
        <v>0</v>
      </c>
      <c r="U156" s="97">
        <f t="shared" si="15"/>
        <v>0</v>
      </c>
      <c r="V156" s="100">
        <f t="shared" si="16"/>
        <v>0</v>
      </c>
      <c r="W156" s="100">
        <f t="shared" si="12"/>
        <v>0</v>
      </c>
      <c r="X156" s="99"/>
    </row>
    <row r="157" spans="1:24" s="45" customFormat="1" ht="15" x14ac:dyDescent="0.2">
      <c r="A157" s="91" t="s">
        <v>120</v>
      </c>
      <c r="B157" s="91" t="s">
        <v>226</v>
      </c>
      <c r="C157" s="91" t="s">
        <v>535</v>
      </c>
      <c r="D157" s="91" t="s">
        <v>59</v>
      </c>
      <c r="E157" s="91" t="s">
        <v>110</v>
      </c>
      <c r="F157" s="91" t="s">
        <v>956</v>
      </c>
      <c r="G157" s="167">
        <v>23.08</v>
      </c>
      <c r="H157" s="91"/>
      <c r="I157" s="136">
        <f t="shared" si="13"/>
        <v>23.08</v>
      </c>
      <c r="J157" s="91" t="s">
        <v>10</v>
      </c>
      <c r="K157" s="96">
        <f>VLOOKUP(D157,Steuerseite!A$3:G$38,5,FALSE)</f>
        <v>0</v>
      </c>
      <c r="L157" s="96">
        <f>VLOOKUP(D157,Steuerseite!A$3:G$38,6,FALSE)</f>
        <v>0</v>
      </c>
      <c r="M157" s="96">
        <f>VLOOKUP(D157,Steuerseite!A$3:G$38,7,FALSE)</f>
        <v>0</v>
      </c>
      <c r="N157" s="96">
        <f>VLOOKUP(D157,Steuerseite!A$3:$D$38,2,FALSE)</f>
        <v>0</v>
      </c>
      <c r="O157" s="96">
        <f>VLOOKUP(D157,Steuerseite!A$3:D$38,3,FALSE)</f>
        <v>0</v>
      </c>
      <c r="P157" s="96">
        <f>VLOOKUP(D157,Steuerseite!A$3:D$38,4,FALSE)</f>
        <v>0</v>
      </c>
      <c r="Q157" s="94"/>
      <c r="R157" s="98"/>
      <c r="S157" s="95">
        <f t="shared" si="14"/>
        <v>0</v>
      </c>
      <c r="T157" s="137">
        <f>IF(AND(J157="VOR",Leistungen!A$52="SVS VOR"),Leistungen!B$52, IF(AND(J157="QOR",Leistungen!A$31="SVS QOR"),Leistungen!B$31,""))</f>
        <v>0</v>
      </c>
      <c r="U157" s="97">
        <f t="shared" si="15"/>
        <v>0</v>
      </c>
      <c r="V157" s="100">
        <f t="shared" si="16"/>
        <v>0</v>
      </c>
      <c r="W157" s="100">
        <f t="shared" si="12"/>
        <v>0</v>
      </c>
      <c r="X157" s="99"/>
    </row>
    <row r="158" spans="1:24" s="45" customFormat="1" ht="15" x14ac:dyDescent="0.2">
      <c r="A158" s="92" t="s">
        <v>120</v>
      </c>
      <c r="B158" s="92" t="s">
        <v>189</v>
      </c>
      <c r="C158" s="92" t="s">
        <v>536</v>
      </c>
      <c r="D158" s="92" t="s">
        <v>59</v>
      </c>
      <c r="E158" s="92" t="s">
        <v>110</v>
      </c>
      <c r="F158" s="92" t="s">
        <v>112</v>
      </c>
      <c r="G158" s="168">
        <v>26.81</v>
      </c>
      <c r="H158" s="92"/>
      <c r="I158" s="138">
        <f t="shared" si="13"/>
        <v>26.81</v>
      </c>
      <c r="J158" s="92" t="s">
        <v>10</v>
      </c>
      <c r="K158" s="96">
        <f>VLOOKUP(D158,Steuerseite!A$3:G$38,5,FALSE)</f>
        <v>0</v>
      </c>
      <c r="L158" s="96">
        <f>VLOOKUP(D158,Steuerseite!A$3:G$38,6,FALSE)</f>
        <v>0</v>
      </c>
      <c r="M158" s="96">
        <f>VLOOKUP(D158,Steuerseite!A$3:G$38,7,FALSE)</f>
        <v>0</v>
      </c>
      <c r="N158" s="96">
        <f>VLOOKUP(D158,Steuerseite!A$3:$D$38,2,FALSE)</f>
        <v>0</v>
      </c>
      <c r="O158" s="96">
        <f>VLOOKUP(D158,Steuerseite!A$3:D$38,3,FALSE)</f>
        <v>0</v>
      </c>
      <c r="P158" s="96">
        <f>VLOOKUP(D158,Steuerseite!A$3:D$38,4,FALSE)</f>
        <v>0</v>
      </c>
      <c r="Q158" s="94"/>
      <c r="R158" s="98"/>
      <c r="S158" s="95">
        <f t="shared" si="14"/>
        <v>0</v>
      </c>
      <c r="T158" s="137">
        <f>IF(AND(J158="VOR",Leistungen!A$52="SVS VOR"),Leistungen!B$52, IF(AND(J158="QOR",Leistungen!A$31="SVS QOR"),Leistungen!B$31,""))</f>
        <v>0</v>
      </c>
      <c r="U158" s="97">
        <f t="shared" si="15"/>
        <v>0</v>
      </c>
      <c r="V158" s="100">
        <f t="shared" si="16"/>
        <v>0</v>
      </c>
      <c r="W158" s="100">
        <f t="shared" si="12"/>
        <v>0</v>
      </c>
      <c r="X158" s="99"/>
    </row>
    <row r="159" spans="1:24" s="45" customFormat="1" ht="15" x14ac:dyDescent="0.2">
      <c r="A159" s="91" t="s">
        <v>120</v>
      </c>
      <c r="B159" s="91" t="s">
        <v>226</v>
      </c>
      <c r="C159" s="91" t="s">
        <v>537</v>
      </c>
      <c r="D159" s="91" t="s">
        <v>59</v>
      </c>
      <c r="E159" s="91" t="s">
        <v>110</v>
      </c>
      <c r="F159" s="91" t="s">
        <v>956</v>
      </c>
      <c r="G159" s="167">
        <v>21.84</v>
      </c>
      <c r="H159" s="91"/>
      <c r="I159" s="136">
        <f t="shared" si="13"/>
        <v>21.84</v>
      </c>
      <c r="J159" s="91" t="s">
        <v>10</v>
      </c>
      <c r="K159" s="96">
        <f>VLOOKUP(D159,Steuerseite!A$3:G$38,5,FALSE)</f>
        <v>0</v>
      </c>
      <c r="L159" s="96">
        <f>VLOOKUP(D159,Steuerseite!A$3:G$38,6,FALSE)</f>
        <v>0</v>
      </c>
      <c r="M159" s="96">
        <f>VLOOKUP(D159,Steuerseite!A$3:G$38,7,FALSE)</f>
        <v>0</v>
      </c>
      <c r="N159" s="96">
        <f>VLOOKUP(D159,Steuerseite!A$3:$D$38,2,FALSE)</f>
        <v>0</v>
      </c>
      <c r="O159" s="96">
        <f>VLOOKUP(D159,Steuerseite!A$3:D$38,3,FALSE)</f>
        <v>0</v>
      </c>
      <c r="P159" s="96">
        <f>VLOOKUP(D159,Steuerseite!A$3:D$38,4,FALSE)</f>
        <v>0</v>
      </c>
      <c r="Q159" s="94"/>
      <c r="R159" s="98"/>
      <c r="S159" s="95">
        <f t="shared" si="14"/>
        <v>0</v>
      </c>
      <c r="T159" s="137">
        <f>IF(AND(J159="VOR",Leistungen!A$52="SVS VOR"),Leistungen!B$52, IF(AND(J159="QOR",Leistungen!A$31="SVS QOR"),Leistungen!B$31,""))</f>
        <v>0</v>
      </c>
      <c r="U159" s="97">
        <f t="shared" si="15"/>
        <v>0</v>
      </c>
      <c r="V159" s="100">
        <f t="shared" si="16"/>
        <v>0</v>
      </c>
      <c r="W159" s="100">
        <f t="shared" si="12"/>
        <v>0</v>
      </c>
      <c r="X159" s="99"/>
    </row>
    <row r="160" spans="1:24" s="45" customFormat="1" ht="15" x14ac:dyDescent="0.2">
      <c r="A160" s="92" t="s">
        <v>120</v>
      </c>
      <c r="B160" s="92" t="s">
        <v>230</v>
      </c>
      <c r="C160" s="92" t="s">
        <v>538</v>
      </c>
      <c r="D160" s="92" t="s">
        <v>13</v>
      </c>
      <c r="E160" s="92" t="s">
        <v>14</v>
      </c>
      <c r="F160" s="92" t="s">
        <v>958</v>
      </c>
      <c r="G160" s="168">
        <v>2.4</v>
      </c>
      <c r="H160" s="92"/>
      <c r="I160" s="138">
        <f t="shared" si="13"/>
        <v>2.4</v>
      </c>
      <c r="J160" s="92" t="s">
        <v>10</v>
      </c>
      <c r="K160" s="96">
        <f>VLOOKUP(D160,Steuerseite!A$3:G$38,5,FALSE)</f>
        <v>0</v>
      </c>
      <c r="L160" s="96">
        <f>VLOOKUP(D160,Steuerseite!A$3:G$38,6,FALSE)</f>
        <v>0</v>
      </c>
      <c r="M160" s="96">
        <f>VLOOKUP(D160,Steuerseite!A$3:G$38,7,FALSE)</f>
        <v>0</v>
      </c>
      <c r="N160" s="96">
        <f>VLOOKUP(D160,Steuerseite!A$3:$D$38,2,FALSE)</f>
        <v>0</v>
      </c>
      <c r="O160" s="96">
        <f>VLOOKUP(D160,Steuerseite!A$3:D$38,3,FALSE)</f>
        <v>0</v>
      </c>
      <c r="P160" s="96">
        <f>VLOOKUP(D160,Steuerseite!A$3:D$38,4,FALSE)</f>
        <v>0</v>
      </c>
      <c r="Q160" s="94"/>
      <c r="R160" s="98"/>
      <c r="S160" s="95">
        <f t="shared" si="14"/>
        <v>0</v>
      </c>
      <c r="T160" s="137">
        <f>IF(AND(J160="VOR",Leistungen!A$52="SVS VOR"),Leistungen!B$52, IF(AND(J160="QOR",Leistungen!A$31="SVS QOR"),Leistungen!B$31,""))</f>
        <v>0</v>
      </c>
      <c r="U160" s="97">
        <f t="shared" si="15"/>
        <v>0</v>
      </c>
      <c r="V160" s="100">
        <f t="shared" si="16"/>
        <v>0</v>
      </c>
      <c r="W160" s="100">
        <f t="shared" si="12"/>
        <v>0</v>
      </c>
      <c r="X160" s="99"/>
    </row>
    <row r="161" spans="1:24" s="45" customFormat="1" ht="15" x14ac:dyDescent="0.2">
      <c r="A161" s="91" t="s">
        <v>120</v>
      </c>
      <c r="B161" s="91" t="s">
        <v>231</v>
      </c>
      <c r="C161" s="91" t="s">
        <v>539</v>
      </c>
      <c r="D161" s="91" t="s">
        <v>13</v>
      </c>
      <c r="E161" s="91" t="s">
        <v>14</v>
      </c>
      <c r="F161" s="91" t="s">
        <v>958</v>
      </c>
      <c r="G161" s="167">
        <v>2.4</v>
      </c>
      <c r="H161" s="91"/>
      <c r="I161" s="136">
        <f t="shared" si="13"/>
        <v>2.4</v>
      </c>
      <c r="J161" s="91" t="s">
        <v>10</v>
      </c>
      <c r="K161" s="96">
        <f>VLOOKUP(D161,Steuerseite!A$3:G$38,5,FALSE)</f>
        <v>0</v>
      </c>
      <c r="L161" s="96">
        <f>VLOOKUP(D161,Steuerseite!A$3:G$38,6,FALSE)</f>
        <v>0</v>
      </c>
      <c r="M161" s="96">
        <f>VLOOKUP(D161,Steuerseite!A$3:G$38,7,FALSE)</f>
        <v>0</v>
      </c>
      <c r="N161" s="96">
        <f>VLOOKUP(D161,Steuerseite!A$3:$D$38,2,FALSE)</f>
        <v>0</v>
      </c>
      <c r="O161" s="96">
        <f>VLOOKUP(D161,Steuerseite!A$3:D$38,3,FALSE)</f>
        <v>0</v>
      </c>
      <c r="P161" s="96">
        <f>VLOOKUP(D161,Steuerseite!A$3:D$38,4,FALSE)</f>
        <v>0</v>
      </c>
      <c r="Q161" s="94"/>
      <c r="R161" s="98"/>
      <c r="S161" s="95">
        <f t="shared" si="14"/>
        <v>0</v>
      </c>
      <c r="T161" s="137">
        <f>IF(AND(J161="VOR",Leistungen!A$52="SVS VOR"),Leistungen!B$52, IF(AND(J161="QOR",Leistungen!A$31="SVS QOR"),Leistungen!B$31,""))</f>
        <v>0</v>
      </c>
      <c r="U161" s="97">
        <f t="shared" si="15"/>
        <v>0</v>
      </c>
      <c r="V161" s="100">
        <f t="shared" si="16"/>
        <v>0</v>
      </c>
      <c r="W161" s="100">
        <f t="shared" si="12"/>
        <v>0</v>
      </c>
      <c r="X161" s="99"/>
    </row>
    <row r="162" spans="1:24" s="45" customFormat="1" ht="15" x14ac:dyDescent="0.2">
      <c r="A162" s="92" t="s">
        <v>120</v>
      </c>
      <c r="B162" s="92" t="s">
        <v>192</v>
      </c>
      <c r="C162" s="92" t="s">
        <v>540</v>
      </c>
      <c r="D162" s="92" t="s">
        <v>22</v>
      </c>
      <c r="E162" s="92" t="s">
        <v>114</v>
      </c>
      <c r="F162" s="92" t="s">
        <v>117</v>
      </c>
      <c r="G162" s="168">
        <v>21.64</v>
      </c>
      <c r="H162" s="92"/>
      <c r="I162" s="138">
        <f t="shared" si="13"/>
        <v>21.64</v>
      </c>
      <c r="J162" s="92" t="s">
        <v>10</v>
      </c>
      <c r="K162" s="96">
        <f>VLOOKUP(D162,Steuerseite!A$3:G$38,5,FALSE)</f>
        <v>0</v>
      </c>
      <c r="L162" s="96">
        <f>VLOOKUP(D162,Steuerseite!A$3:G$38,6,FALSE)</f>
        <v>0</v>
      </c>
      <c r="M162" s="96">
        <f>VLOOKUP(D162,Steuerseite!A$3:G$38,7,FALSE)</f>
        <v>0</v>
      </c>
      <c r="N162" s="96">
        <f>VLOOKUP(D162,Steuerseite!A$3:$D$38,2,FALSE)</f>
        <v>0</v>
      </c>
      <c r="O162" s="96">
        <f>VLOOKUP(D162,Steuerseite!A$3:D$38,3,FALSE)</f>
        <v>0</v>
      </c>
      <c r="P162" s="96">
        <f>VLOOKUP(D162,Steuerseite!A$3:D$38,4,FALSE)</f>
        <v>0</v>
      </c>
      <c r="Q162" s="94"/>
      <c r="R162" s="98"/>
      <c r="S162" s="95">
        <f t="shared" si="14"/>
        <v>0</v>
      </c>
      <c r="T162" s="137">
        <f>IF(AND(J162="VOR",Leistungen!A$52="SVS VOR"),Leistungen!B$52, IF(AND(J162="QOR",Leistungen!A$31="SVS QOR"),Leistungen!B$31,""))</f>
        <v>0</v>
      </c>
      <c r="U162" s="97">
        <f t="shared" si="15"/>
        <v>0</v>
      </c>
      <c r="V162" s="100">
        <f t="shared" si="16"/>
        <v>0</v>
      </c>
      <c r="W162" s="100">
        <f t="shared" si="12"/>
        <v>0</v>
      </c>
      <c r="X162" s="99"/>
    </row>
    <row r="163" spans="1:24" s="45" customFormat="1" ht="15" x14ac:dyDescent="0.2">
      <c r="A163" s="91" t="s">
        <v>175</v>
      </c>
      <c r="B163" s="91" t="s">
        <v>232</v>
      </c>
      <c r="C163" s="91" t="s">
        <v>541</v>
      </c>
      <c r="D163" s="91" t="s">
        <v>59</v>
      </c>
      <c r="E163" s="91" t="s">
        <v>110</v>
      </c>
      <c r="F163" s="91" t="s">
        <v>956</v>
      </c>
      <c r="G163" s="167">
        <v>11.4</v>
      </c>
      <c r="H163" s="91"/>
      <c r="I163" s="136">
        <f t="shared" si="13"/>
        <v>11.4</v>
      </c>
      <c r="J163" s="91" t="s">
        <v>10</v>
      </c>
      <c r="K163" s="96">
        <f>VLOOKUP(D163,Steuerseite!A$3:G$38,5,FALSE)</f>
        <v>0</v>
      </c>
      <c r="L163" s="96">
        <f>VLOOKUP(D163,Steuerseite!A$3:G$38,6,FALSE)</f>
        <v>0</v>
      </c>
      <c r="M163" s="96">
        <f>VLOOKUP(D163,Steuerseite!A$3:G$38,7,FALSE)</f>
        <v>0</v>
      </c>
      <c r="N163" s="96">
        <f>VLOOKUP(D163,Steuerseite!A$3:$D$38,2,FALSE)</f>
        <v>0</v>
      </c>
      <c r="O163" s="96">
        <f>VLOOKUP(D163,Steuerseite!A$3:D$38,3,FALSE)</f>
        <v>0</v>
      </c>
      <c r="P163" s="96">
        <f>VLOOKUP(D163,Steuerseite!A$3:D$38,4,FALSE)</f>
        <v>0</v>
      </c>
      <c r="Q163" s="94"/>
      <c r="R163" s="98"/>
      <c r="S163" s="95">
        <f t="shared" si="14"/>
        <v>0</v>
      </c>
      <c r="T163" s="137">
        <f>IF(AND(J163="VOR",Leistungen!A$52="SVS VOR"),Leistungen!B$52, IF(AND(J163="QOR",Leistungen!A$31="SVS QOR"),Leistungen!B$31,""))</f>
        <v>0</v>
      </c>
      <c r="U163" s="97">
        <f t="shared" si="15"/>
        <v>0</v>
      </c>
      <c r="V163" s="100">
        <f t="shared" si="16"/>
        <v>0</v>
      </c>
      <c r="W163" s="100">
        <f t="shared" si="12"/>
        <v>0</v>
      </c>
      <c r="X163" s="99"/>
    </row>
    <row r="164" spans="1:24" s="45" customFormat="1" ht="15" x14ac:dyDescent="0.2">
      <c r="A164" s="92" t="s">
        <v>175</v>
      </c>
      <c r="B164" s="92" t="s">
        <v>208</v>
      </c>
      <c r="C164" s="92" t="s">
        <v>542</v>
      </c>
      <c r="D164" s="92" t="s">
        <v>59</v>
      </c>
      <c r="E164" s="92" t="s">
        <v>110</v>
      </c>
      <c r="F164" s="92" t="s">
        <v>956</v>
      </c>
      <c r="G164" s="168">
        <v>17.489999999999998</v>
      </c>
      <c r="H164" s="92"/>
      <c r="I164" s="138">
        <f t="shared" si="13"/>
        <v>17.489999999999998</v>
      </c>
      <c r="J164" s="92" t="s">
        <v>10</v>
      </c>
      <c r="K164" s="96">
        <f>VLOOKUP(D164,Steuerseite!A$3:G$38,5,FALSE)</f>
        <v>0</v>
      </c>
      <c r="L164" s="96">
        <f>VLOOKUP(D164,Steuerseite!A$3:G$38,6,FALSE)</f>
        <v>0</v>
      </c>
      <c r="M164" s="96">
        <f>VLOOKUP(D164,Steuerseite!A$3:G$38,7,FALSE)</f>
        <v>0</v>
      </c>
      <c r="N164" s="96">
        <f>VLOOKUP(D164,Steuerseite!A$3:$D$38,2,FALSE)</f>
        <v>0</v>
      </c>
      <c r="O164" s="96">
        <f>VLOOKUP(D164,Steuerseite!A$3:D$38,3,FALSE)</f>
        <v>0</v>
      </c>
      <c r="P164" s="96">
        <f>VLOOKUP(D164,Steuerseite!A$3:D$38,4,FALSE)</f>
        <v>0</v>
      </c>
      <c r="Q164" s="94"/>
      <c r="R164" s="98"/>
      <c r="S164" s="95">
        <f t="shared" si="14"/>
        <v>0</v>
      </c>
      <c r="T164" s="137">
        <f>IF(AND(J164="VOR",Leistungen!A$52="SVS VOR"),Leistungen!B$52, IF(AND(J164="QOR",Leistungen!A$31="SVS QOR"),Leistungen!B$31,""))</f>
        <v>0</v>
      </c>
      <c r="U164" s="97">
        <f t="shared" si="15"/>
        <v>0</v>
      </c>
      <c r="V164" s="100">
        <f t="shared" si="16"/>
        <v>0</v>
      </c>
      <c r="W164" s="100">
        <f t="shared" si="12"/>
        <v>0</v>
      </c>
      <c r="X164" s="99"/>
    </row>
    <row r="165" spans="1:24" s="45" customFormat="1" ht="15" x14ac:dyDescent="0.2">
      <c r="A165" s="91" t="s">
        <v>175</v>
      </c>
      <c r="B165" s="91" t="s">
        <v>233</v>
      </c>
      <c r="C165" s="91" t="s">
        <v>543</v>
      </c>
      <c r="D165" s="91" t="s">
        <v>26</v>
      </c>
      <c r="E165" s="91" t="s">
        <v>41</v>
      </c>
      <c r="F165" s="91" t="s">
        <v>956</v>
      </c>
      <c r="G165" s="167">
        <v>17.489999999999998</v>
      </c>
      <c r="H165" s="91"/>
      <c r="I165" s="136">
        <f t="shared" si="13"/>
        <v>17.489999999999998</v>
      </c>
      <c r="J165" s="91" t="s">
        <v>10</v>
      </c>
      <c r="K165" s="96">
        <f>VLOOKUP(D165,Steuerseite!A$3:G$38,5,FALSE)</f>
        <v>0</v>
      </c>
      <c r="L165" s="96">
        <f>VLOOKUP(D165,Steuerseite!A$3:G$38,6,FALSE)</f>
        <v>0</v>
      </c>
      <c r="M165" s="96">
        <f>VLOOKUP(D165,Steuerseite!A$3:G$38,7,FALSE)</f>
        <v>1E-3</v>
      </c>
      <c r="N165" s="96">
        <f>VLOOKUP(D165,Steuerseite!A$3:$D$38,2,FALSE)</f>
        <v>0</v>
      </c>
      <c r="O165" s="96">
        <f>VLOOKUP(D165,Steuerseite!A$3:D$38,3,FALSE)</f>
        <v>0</v>
      </c>
      <c r="P165" s="96">
        <f>VLOOKUP(D165,Steuerseite!A$3:D$38,4,FALSE)</f>
        <v>0</v>
      </c>
      <c r="Q165" s="94"/>
      <c r="R165" s="98"/>
      <c r="S165" s="95">
        <f t="shared" si="14"/>
        <v>0</v>
      </c>
      <c r="T165" s="137">
        <f>IF(AND(J165="VOR",Leistungen!A$52="SVS VOR"),Leistungen!B$52, IF(AND(J165="QOR",Leistungen!A$31="SVS QOR"),Leistungen!B$31,""))</f>
        <v>0</v>
      </c>
      <c r="U165" s="97">
        <f t="shared" si="15"/>
        <v>0</v>
      </c>
      <c r="V165" s="100">
        <f t="shared" si="16"/>
        <v>0</v>
      </c>
      <c r="W165" s="100">
        <f t="shared" si="12"/>
        <v>0</v>
      </c>
      <c r="X165" s="99"/>
    </row>
    <row r="166" spans="1:24" s="45" customFormat="1" ht="15" x14ac:dyDescent="0.2">
      <c r="A166" s="92" t="s">
        <v>175</v>
      </c>
      <c r="B166" s="92" t="s">
        <v>208</v>
      </c>
      <c r="C166" s="92" t="s">
        <v>544</v>
      </c>
      <c r="D166" s="92" t="s">
        <v>59</v>
      </c>
      <c r="E166" s="92" t="s">
        <v>110</v>
      </c>
      <c r="F166" s="92" t="s">
        <v>956</v>
      </c>
      <c r="G166" s="168">
        <v>17.489999999999998</v>
      </c>
      <c r="H166" s="92"/>
      <c r="I166" s="138">
        <f t="shared" si="13"/>
        <v>17.489999999999998</v>
      </c>
      <c r="J166" s="92" t="s">
        <v>10</v>
      </c>
      <c r="K166" s="96">
        <f>VLOOKUP(D166,Steuerseite!A$3:G$38,5,FALSE)</f>
        <v>0</v>
      </c>
      <c r="L166" s="96">
        <f>VLOOKUP(D166,Steuerseite!A$3:G$38,6,FALSE)</f>
        <v>0</v>
      </c>
      <c r="M166" s="96">
        <f>VLOOKUP(D166,Steuerseite!A$3:G$38,7,FALSE)</f>
        <v>0</v>
      </c>
      <c r="N166" s="96">
        <f>VLOOKUP(D166,Steuerseite!A$3:$D$38,2,FALSE)</f>
        <v>0</v>
      </c>
      <c r="O166" s="96">
        <f>VLOOKUP(D166,Steuerseite!A$3:D$38,3,FALSE)</f>
        <v>0</v>
      </c>
      <c r="P166" s="96">
        <f>VLOOKUP(D166,Steuerseite!A$3:D$38,4,FALSE)</f>
        <v>0</v>
      </c>
      <c r="Q166" s="94"/>
      <c r="R166" s="98"/>
      <c r="S166" s="95">
        <f t="shared" si="14"/>
        <v>0</v>
      </c>
      <c r="T166" s="137">
        <f>IF(AND(J166="VOR",Leistungen!A$52="SVS VOR"),Leistungen!B$52, IF(AND(J166="QOR",Leistungen!A$31="SVS QOR"),Leistungen!B$31,""))</f>
        <v>0</v>
      </c>
      <c r="U166" s="97">
        <f t="shared" si="15"/>
        <v>0</v>
      </c>
      <c r="V166" s="100">
        <f t="shared" si="16"/>
        <v>0</v>
      </c>
      <c r="W166" s="100">
        <f t="shared" si="12"/>
        <v>0</v>
      </c>
      <c r="X166" s="99"/>
    </row>
    <row r="167" spans="1:24" s="45" customFormat="1" ht="15" x14ac:dyDescent="0.2">
      <c r="A167" s="91" t="s">
        <v>175</v>
      </c>
      <c r="B167" s="91" t="s">
        <v>234</v>
      </c>
      <c r="C167" s="91" t="s">
        <v>545</v>
      </c>
      <c r="D167" s="91" t="s">
        <v>38</v>
      </c>
      <c r="E167" s="91" t="s">
        <v>121</v>
      </c>
      <c r="F167" s="91" t="s">
        <v>956</v>
      </c>
      <c r="G167" s="167">
        <v>35.61</v>
      </c>
      <c r="H167" s="91"/>
      <c r="I167" s="136">
        <f t="shared" si="13"/>
        <v>35.61</v>
      </c>
      <c r="J167" s="91" t="s">
        <v>10</v>
      </c>
      <c r="K167" s="96">
        <f>VLOOKUP(D167,Steuerseite!A$3:G$38,5,FALSE)</f>
        <v>0</v>
      </c>
      <c r="L167" s="96">
        <f>VLOOKUP(D167,Steuerseite!A$3:G$38,6,FALSE)</f>
        <v>0</v>
      </c>
      <c r="M167" s="96">
        <f>VLOOKUP(D167,Steuerseite!A$3:G$38,7,FALSE)</f>
        <v>0</v>
      </c>
      <c r="N167" s="96">
        <f>VLOOKUP(D167,Steuerseite!A$3:$D$38,2,FALSE)</f>
        <v>0</v>
      </c>
      <c r="O167" s="96">
        <f>VLOOKUP(D167,Steuerseite!A$3:D$38,3,FALSE)</f>
        <v>0</v>
      </c>
      <c r="P167" s="96">
        <f>VLOOKUP(D167,Steuerseite!A$3:D$38,4,FALSE)</f>
        <v>0</v>
      </c>
      <c r="Q167" s="94"/>
      <c r="R167" s="98"/>
      <c r="S167" s="95">
        <f t="shared" si="14"/>
        <v>0</v>
      </c>
      <c r="T167" s="137">
        <f>IF(AND(J167="VOR",Leistungen!A$52="SVS VOR"),Leistungen!B$52, IF(AND(J167="QOR",Leistungen!A$31="SVS QOR"),Leistungen!B$31,""))</f>
        <v>0</v>
      </c>
      <c r="U167" s="97">
        <f t="shared" si="15"/>
        <v>0</v>
      </c>
      <c r="V167" s="100">
        <f t="shared" si="16"/>
        <v>0</v>
      </c>
      <c r="W167" s="100">
        <f t="shared" si="12"/>
        <v>0</v>
      </c>
      <c r="X167" s="99"/>
    </row>
    <row r="168" spans="1:24" s="45" customFormat="1" ht="15" x14ac:dyDescent="0.2">
      <c r="A168" s="92" t="s">
        <v>175</v>
      </c>
      <c r="B168" s="92" t="s">
        <v>208</v>
      </c>
      <c r="C168" s="92" t="s">
        <v>546</v>
      </c>
      <c r="D168" s="92" t="s">
        <v>59</v>
      </c>
      <c r="E168" s="92" t="s">
        <v>110</v>
      </c>
      <c r="F168" s="92" t="s">
        <v>956</v>
      </c>
      <c r="G168" s="168">
        <v>17.489999999999998</v>
      </c>
      <c r="H168" s="92"/>
      <c r="I168" s="138">
        <f t="shared" si="13"/>
        <v>17.489999999999998</v>
      </c>
      <c r="J168" s="92" t="s">
        <v>10</v>
      </c>
      <c r="K168" s="96">
        <f>VLOOKUP(D168,Steuerseite!A$3:G$38,5,FALSE)</f>
        <v>0</v>
      </c>
      <c r="L168" s="96">
        <f>VLOOKUP(D168,Steuerseite!A$3:G$38,6,FALSE)</f>
        <v>0</v>
      </c>
      <c r="M168" s="96">
        <f>VLOOKUP(D168,Steuerseite!A$3:G$38,7,FALSE)</f>
        <v>0</v>
      </c>
      <c r="N168" s="96">
        <f>VLOOKUP(D168,Steuerseite!A$3:$D$38,2,FALSE)</f>
        <v>0</v>
      </c>
      <c r="O168" s="96">
        <f>VLOOKUP(D168,Steuerseite!A$3:D$38,3,FALSE)</f>
        <v>0</v>
      </c>
      <c r="P168" s="96">
        <f>VLOOKUP(D168,Steuerseite!A$3:D$38,4,FALSE)</f>
        <v>0</v>
      </c>
      <c r="Q168" s="94"/>
      <c r="R168" s="98"/>
      <c r="S168" s="95">
        <f t="shared" si="14"/>
        <v>0</v>
      </c>
      <c r="T168" s="137">
        <f>IF(AND(J168="VOR",Leistungen!A$52="SVS VOR"),Leistungen!B$52, IF(AND(J168="QOR",Leistungen!A$31="SVS QOR"),Leistungen!B$31,""))</f>
        <v>0</v>
      </c>
      <c r="U168" s="97">
        <f t="shared" si="15"/>
        <v>0</v>
      </c>
      <c r="V168" s="100">
        <f t="shared" si="16"/>
        <v>0</v>
      </c>
      <c r="W168" s="100">
        <f t="shared" si="12"/>
        <v>0</v>
      </c>
      <c r="X168" s="99"/>
    </row>
    <row r="169" spans="1:24" s="45" customFormat="1" ht="15" x14ac:dyDescent="0.2">
      <c r="A169" s="91" t="s">
        <v>175</v>
      </c>
      <c r="B169" s="91" t="s">
        <v>202</v>
      </c>
      <c r="C169" s="91" t="s">
        <v>547</v>
      </c>
      <c r="D169" s="91" t="s">
        <v>59</v>
      </c>
      <c r="E169" s="91" t="s">
        <v>110</v>
      </c>
      <c r="F169" s="91" t="s">
        <v>956</v>
      </c>
      <c r="G169" s="167">
        <v>18.89</v>
      </c>
      <c r="H169" s="91"/>
      <c r="I169" s="136">
        <f t="shared" si="13"/>
        <v>18.89</v>
      </c>
      <c r="J169" s="91" t="s">
        <v>10</v>
      </c>
      <c r="K169" s="96">
        <f>VLOOKUP(D169,Steuerseite!A$3:G$38,5,FALSE)</f>
        <v>0</v>
      </c>
      <c r="L169" s="96">
        <f>VLOOKUP(D169,Steuerseite!A$3:G$38,6,FALSE)</f>
        <v>0</v>
      </c>
      <c r="M169" s="96">
        <f>VLOOKUP(D169,Steuerseite!A$3:G$38,7,FALSE)</f>
        <v>0</v>
      </c>
      <c r="N169" s="96">
        <f>VLOOKUP(D169,Steuerseite!A$3:$D$38,2,FALSE)</f>
        <v>0</v>
      </c>
      <c r="O169" s="96">
        <f>VLOOKUP(D169,Steuerseite!A$3:D$38,3,FALSE)</f>
        <v>0</v>
      </c>
      <c r="P169" s="96">
        <f>VLOOKUP(D169,Steuerseite!A$3:D$38,4,FALSE)</f>
        <v>0</v>
      </c>
      <c r="Q169" s="94"/>
      <c r="R169" s="98"/>
      <c r="S169" s="95">
        <f t="shared" si="14"/>
        <v>0</v>
      </c>
      <c r="T169" s="137">
        <f>IF(AND(J169="VOR",Leistungen!A$52="SVS VOR"),Leistungen!B$52, IF(AND(J169="QOR",Leistungen!A$31="SVS QOR"),Leistungen!B$31,""))</f>
        <v>0</v>
      </c>
      <c r="U169" s="97">
        <f t="shared" si="15"/>
        <v>0</v>
      </c>
      <c r="V169" s="100">
        <f t="shared" si="16"/>
        <v>0</v>
      </c>
      <c r="W169" s="100">
        <f t="shared" si="12"/>
        <v>0</v>
      </c>
      <c r="X169" s="99"/>
    </row>
    <row r="170" spans="1:24" s="45" customFormat="1" ht="15" x14ac:dyDescent="0.2">
      <c r="A170" s="92" t="s">
        <v>175</v>
      </c>
      <c r="B170" s="92" t="s">
        <v>208</v>
      </c>
      <c r="C170" s="92" t="s">
        <v>548</v>
      </c>
      <c r="D170" s="92" t="s">
        <v>59</v>
      </c>
      <c r="E170" s="92" t="s">
        <v>110</v>
      </c>
      <c r="F170" s="92" t="s">
        <v>956</v>
      </c>
      <c r="G170" s="168">
        <v>18.82</v>
      </c>
      <c r="H170" s="92"/>
      <c r="I170" s="138">
        <f t="shared" si="13"/>
        <v>18.82</v>
      </c>
      <c r="J170" s="92" t="s">
        <v>10</v>
      </c>
      <c r="K170" s="96">
        <f>VLOOKUP(D170,Steuerseite!A$3:G$38,5,FALSE)</f>
        <v>0</v>
      </c>
      <c r="L170" s="96">
        <f>VLOOKUP(D170,Steuerseite!A$3:G$38,6,FALSE)</f>
        <v>0</v>
      </c>
      <c r="M170" s="96">
        <f>VLOOKUP(D170,Steuerseite!A$3:G$38,7,FALSE)</f>
        <v>0</v>
      </c>
      <c r="N170" s="96">
        <f>VLOOKUP(D170,Steuerseite!A$3:$D$38,2,FALSE)</f>
        <v>0</v>
      </c>
      <c r="O170" s="96">
        <f>VLOOKUP(D170,Steuerseite!A$3:D$38,3,FALSE)</f>
        <v>0</v>
      </c>
      <c r="P170" s="96">
        <f>VLOOKUP(D170,Steuerseite!A$3:D$38,4,FALSE)</f>
        <v>0</v>
      </c>
      <c r="Q170" s="94"/>
      <c r="R170" s="98"/>
      <c r="S170" s="95">
        <f t="shared" si="14"/>
        <v>0</v>
      </c>
      <c r="T170" s="137">
        <f>IF(AND(J170="VOR",Leistungen!A$52="SVS VOR"),Leistungen!B$52, IF(AND(J170="QOR",Leistungen!A$31="SVS QOR"),Leistungen!B$31,""))</f>
        <v>0</v>
      </c>
      <c r="U170" s="97">
        <f t="shared" si="15"/>
        <v>0</v>
      </c>
      <c r="V170" s="100">
        <f t="shared" si="16"/>
        <v>0</v>
      </c>
      <c r="W170" s="100">
        <f t="shared" ref="W170:W233" si="17">U170/250</f>
        <v>0</v>
      </c>
      <c r="X170" s="99"/>
    </row>
    <row r="171" spans="1:24" s="45" customFormat="1" ht="15" x14ac:dyDescent="0.2">
      <c r="A171" s="91" t="s">
        <v>175</v>
      </c>
      <c r="B171" s="91" t="s">
        <v>113</v>
      </c>
      <c r="C171" s="91" t="s">
        <v>549</v>
      </c>
      <c r="D171" s="91" t="s">
        <v>22</v>
      </c>
      <c r="E171" s="91" t="s">
        <v>114</v>
      </c>
      <c r="F171" s="91" t="s">
        <v>956</v>
      </c>
      <c r="G171" s="167">
        <v>87.77</v>
      </c>
      <c r="H171" s="91"/>
      <c r="I171" s="136">
        <f t="shared" si="13"/>
        <v>87.77</v>
      </c>
      <c r="J171" s="91" t="s">
        <v>10</v>
      </c>
      <c r="K171" s="96">
        <f>VLOOKUP(D171,Steuerseite!A$3:G$38,5,FALSE)</f>
        <v>0</v>
      </c>
      <c r="L171" s="96">
        <f>VLOOKUP(D171,Steuerseite!A$3:G$38,6,FALSE)</f>
        <v>0</v>
      </c>
      <c r="M171" s="96">
        <f>VLOOKUP(D171,Steuerseite!A$3:G$38,7,FALSE)</f>
        <v>0</v>
      </c>
      <c r="N171" s="96">
        <f>VLOOKUP(D171,Steuerseite!A$3:$D$38,2,FALSE)</f>
        <v>0</v>
      </c>
      <c r="O171" s="96">
        <f>VLOOKUP(D171,Steuerseite!A$3:D$38,3,FALSE)</f>
        <v>0</v>
      </c>
      <c r="P171" s="96">
        <f>VLOOKUP(D171,Steuerseite!A$3:D$38,4,FALSE)</f>
        <v>0</v>
      </c>
      <c r="Q171" s="94"/>
      <c r="R171" s="98"/>
      <c r="S171" s="95">
        <f t="shared" si="14"/>
        <v>0</v>
      </c>
      <c r="T171" s="137">
        <f>IF(AND(J171="VOR",Leistungen!A$52="SVS VOR"),Leistungen!B$52, IF(AND(J171="QOR",Leistungen!A$31="SVS QOR"),Leistungen!B$31,""))</f>
        <v>0</v>
      </c>
      <c r="U171" s="97">
        <f t="shared" si="15"/>
        <v>0</v>
      </c>
      <c r="V171" s="100">
        <f t="shared" si="16"/>
        <v>0</v>
      </c>
      <c r="W171" s="100">
        <f t="shared" si="17"/>
        <v>0</v>
      </c>
      <c r="X171" s="99"/>
    </row>
    <row r="172" spans="1:24" s="45" customFormat="1" ht="15" x14ac:dyDescent="0.2">
      <c r="A172" s="92" t="s">
        <v>175</v>
      </c>
      <c r="B172" s="92" t="s">
        <v>207</v>
      </c>
      <c r="C172" s="92" t="s">
        <v>550</v>
      </c>
      <c r="D172" s="92" t="s">
        <v>29</v>
      </c>
      <c r="E172" s="92" t="s">
        <v>116</v>
      </c>
      <c r="F172" s="92" t="s">
        <v>117</v>
      </c>
      <c r="G172" s="168">
        <v>0.84</v>
      </c>
      <c r="H172" s="92" t="s">
        <v>157</v>
      </c>
      <c r="I172" s="138">
        <f t="shared" si="13"/>
        <v>0</v>
      </c>
      <c r="J172" s="92" t="s">
        <v>10</v>
      </c>
      <c r="K172" s="96">
        <f>VLOOKUP(D172,Steuerseite!A$3:G$38,5,FALSE)</f>
        <v>0</v>
      </c>
      <c r="L172" s="96">
        <f>VLOOKUP(D172,Steuerseite!A$3:G$38,6,FALSE)</f>
        <v>0</v>
      </c>
      <c r="M172" s="96">
        <f>VLOOKUP(D172,Steuerseite!A$3:G$38,7,FALSE)</f>
        <v>0</v>
      </c>
      <c r="N172" s="96">
        <f>VLOOKUP(D172,Steuerseite!A$3:$D$38,2,FALSE)</f>
        <v>0</v>
      </c>
      <c r="O172" s="96">
        <f>VLOOKUP(D172,Steuerseite!A$3:D$38,3,FALSE)</f>
        <v>0</v>
      </c>
      <c r="P172" s="96">
        <f>VLOOKUP(D172,Steuerseite!A$3:D$38,4,FALSE)</f>
        <v>0</v>
      </c>
      <c r="Q172" s="94"/>
      <c r="R172" s="98"/>
      <c r="S172" s="95">
        <f t="shared" si="14"/>
        <v>0</v>
      </c>
      <c r="T172" s="137">
        <f>IF(AND(J172="VOR",Leistungen!A$52="SVS VOR"),Leistungen!B$52, IF(AND(J172="QOR",Leistungen!A$31="SVS QOR"),Leistungen!B$31,""))</f>
        <v>0</v>
      </c>
      <c r="U172" s="97">
        <f t="shared" si="15"/>
        <v>0</v>
      </c>
      <c r="V172" s="100">
        <f t="shared" si="16"/>
        <v>0</v>
      </c>
      <c r="W172" s="100">
        <f t="shared" si="17"/>
        <v>0</v>
      </c>
      <c r="X172" s="99"/>
    </row>
    <row r="173" spans="1:24" s="45" customFormat="1" ht="15" x14ac:dyDescent="0.2">
      <c r="A173" s="91" t="s">
        <v>175</v>
      </c>
      <c r="B173" s="91" t="s">
        <v>113</v>
      </c>
      <c r="C173" s="91" t="s">
        <v>551</v>
      </c>
      <c r="D173" s="91" t="s">
        <v>22</v>
      </c>
      <c r="E173" s="91" t="s">
        <v>114</v>
      </c>
      <c r="F173" s="91" t="s">
        <v>117</v>
      </c>
      <c r="G173" s="167">
        <v>2.37</v>
      </c>
      <c r="H173" s="91"/>
      <c r="I173" s="136">
        <f t="shared" si="13"/>
        <v>2.37</v>
      </c>
      <c r="J173" s="91" t="s">
        <v>10</v>
      </c>
      <c r="K173" s="96">
        <f>VLOOKUP(D173,Steuerseite!A$3:G$38,5,FALSE)</f>
        <v>0</v>
      </c>
      <c r="L173" s="96">
        <f>VLOOKUP(D173,Steuerseite!A$3:G$38,6,FALSE)</f>
        <v>0</v>
      </c>
      <c r="M173" s="96">
        <f>VLOOKUP(D173,Steuerseite!A$3:G$38,7,FALSE)</f>
        <v>0</v>
      </c>
      <c r="N173" s="96">
        <f>VLOOKUP(D173,Steuerseite!A$3:$D$38,2,FALSE)</f>
        <v>0</v>
      </c>
      <c r="O173" s="96">
        <f>VLOOKUP(D173,Steuerseite!A$3:D$38,3,FALSE)</f>
        <v>0</v>
      </c>
      <c r="P173" s="96">
        <f>VLOOKUP(D173,Steuerseite!A$3:D$38,4,FALSE)</f>
        <v>0</v>
      </c>
      <c r="Q173" s="94"/>
      <c r="R173" s="98"/>
      <c r="S173" s="95">
        <f t="shared" si="14"/>
        <v>0</v>
      </c>
      <c r="T173" s="137">
        <f>IF(AND(J173="VOR",Leistungen!A$52="SVS VOR"),Leistungen!B$52, IF(AND(J173="QOR",Leistungen!A$31="SVS QOR"),Leistungen!B$31,""))</f>
        <v>0</v>
      </c>
      <c r="U173" s="97">
        <f t="shared" si="15"/>
        <v>0</v>
      </c>
      <c r="V173" s="100">
        <f t="shared" si="16"/>
        <v>0</v>
      </c>
      <c r="W173" s="100">
        <f t="shared" si="17"/>
        <v>0</v>
      </c>
      <c r="X173" s="99"/>
    </row>
    <row r="174" spans="1:24" s="45" customFormat="1" ht="15" x14ac:dyDescent="0.2">
      <c r="A174" s="92" t="s">
        <v>175</v>
      </c>
      <c r="B174" s="92" t="s">
        <v>235</v>
      </c>
      <c r="C174" s="92" t="s">
        <v>552</v>
      </c>
      <c r="D174" s="92" t="s">
        <v>29</v>
      </c>
      <c r="E174" s="92" t="s">
        <v>116</v>
      </c>
      <c r="F174" s="92" t="s">
        <v>957</v>
      </c>
      <c r="G174" s="168">
        <v>56.62</v>
      </c>
      <c r="H174" s="92"/>
      <c r="I174" s="138">
        <f t="shared" si="13"/>
        <v>56.62</v>
      </c>
      <c r="J174" s="92" t="s">
        <v>124</v>
      </c>
      <c r="K174" s="96">
        <f>VLOOKUP(D174,Steuerseite!A$3:G$38,5,FALSE)</f>
        <v>0</v>
      </c>
      <c r="L174" s="96">
        <f>VLOOKUP(D174,Steuerseite!A$3:G$38,6,FALSE)</f>
        <v>0</v>
      </c>
      <c r="M174" s="96">
        <f>VLOOKUP(D174,Steuerseite!A$3:G$38,7,FALSE)</f>
        <v>0</v>
      </c>
      <c r="N174" s="96">
        <f>VLOOKUP(D174,Steuerseite!A$3:$D$38,2,FALSE)</f>
        <v>0</v>
      </c>
      <c r="O174" s="96">
        <f>VLOOKUP(D174,Steuerseite!A$3:D$38,3,FALSE)</f>
        <v>0</v>
      </c>
      <c r="P174" s="96">
        <f>VLOOKUP(D174,Steuerseite!A$3:D$38,4,FALSE)</f>
        <v>0</v>
      </c>
      <c r="Q174" s="94">
        <v>2</v>
      </c>
      <c r="R174" s="98">
        <v>2</v>
      </c>
      <c r="S174" s="95" t="e">
        <f t="shared" si="14"/>
        <v>#DIV/0!</v>
      </c>
      <c r="T174" s="137">
        <f>IF(AND(J174="VOR",Leistungen!A$52="SVS VOR"),Leistungen!B$52, IF(AND(J174="QOR",Leistungen!A$31="SVS QOR"),Leistungen!B$31,""))</f>
        <v>0</v>
      </c>
      <c r="U174" s="97" t="e">
        <f t="shared" si="15"/>
        <v>#DIV/0!</v>
      </c>
      <c r="V174" s="100" t="e">
        <f t="shared" si="16"/>
        <v>#DIV/0!</v>
      </c>
      <c r="W174" s="100" t="e">
        <f t="shared" si="17"/>
        <v>#DIV/0!</v>
      </c>
      <c r="X174" s="99" t="s">
        <v>959</v>
      </c>
    </row>
    <row r="175" spans="1:24" s="45" customFormat="1" ht="15" x14ac:dyDescent="0.2">
      <c r="A175" s="91" t="s">
        <v>172</v>
      </c>
      <c r="B175" s="91" t="s">
        <v>236</v>
      </c>
      <c r="C175" s="91" t="s">
        <v>553</v>
      </c>
      <c r="D175" s="91" t="s">
        <v>59</v>
      </c>
      <c r="E175" s="91" t="s">
        <v>110</v>
      </c>
      <c r="F175" s="91" t="s">
        <v>956</v>
      </c>
      <c r="G175" s="167">
        <v>48.56</v>
      </c>
      <c r="H175" s="91"/>
      <c r="I175" s="136">
        <f t="shared" si="13"/>
        <v>48.56</v>
      </c>
      <c r="J175" s="91" t="s">
        <v>10</v>
      </c>
      <c r="K175" s="96">
        <f>VLOOKUP(D175,Steuerseite!A$3:G$38,5,FALSE)</f>
        <v>0</v>
      </c>
      <c r="L175" s="96">
        <f>VLOOKUP(D175,Steuerseite!A$3:G$38,6,FALSE)</f>
        <v>0</v>
      </c>
      <c r="M175" s="96">
        <f>VLOOKUP(D175,Steuerseite!A$3:G$38,7,FALSE)</f>
        <v>0</v>
      </c>
      <c r="N175" s="96">
        <f>VLOOKUP(D175,Steuerseite!A$3:$D$38,2,FALSE)</f>
        <v>0</v>
      </c>
      <c r="O175" s="96">
        <f>VLOOKUP(D175,Steuerseite!A$3:D$38,3,FALSE)</f>
        <v>0</v>
      </c>
      <c r="P175" s="96">
        <f>VLOOKUP(D175,Steuerseite!A$3:D$38,4,FALSE)</f>
        <v>0</v>
      </c>
      <c r="Q175" s="94"/>
      <c r="R175" s="98"/>
      <c r="S175" s="95">
        <f t="shared" si="14"/>
        <v>0</v>
      </c>
      <c r="T175" s="137">
        <f>IF(AND(J175="VOR",Leistungen!A$52="SVS VOR"),Leistungen!B$52, IF(AND(J175="QOR",Leistungen!A$31="SVS QOR"),Leistungen!B$31,""))</f>
        <v>0</v>
      </c>
      <c r="U175" s="97">
        <f t="shared" si="15"/>
        <v>0</v>
      </c>
      <c r="V175" s="100">
        <f t="shared" si="16"/>
        <v>0</v>
      </c>
      <c r="W175" s="100">
        <f t="shared" si="17"/>
        <v>0</v>
      </c>
      <c r="X175" s="99"/>
    </row>
    <row r="176" spans="1:24" s="45" customFormat="1" ht="15" x14ac:dyDescent="0.2">
      <c r="A176" s="92" t="s">
        <v>172</v>
      </c>
      <c r="B176" s="92" t="s">
        <v>236</v>
      </c>
      <c r="C176" s="92" t="s">
        <v>554</v>
      </c>
      <c r="D176" s="92" t="s">
        <v>59</v>
      </c>
      <c r="E176" s="92" t="s">
        <v>110</v>
      </c>
      <c r="F176" s="92" t="s">
        <v>956</v>
      </c>
      <c r="G176" s="168">
        <v>30.36</v>
      </c>
      <c r="H176" s="92"/>
      <c r="I176" s="138">
        <f t="shared" si="13"/>
        <v>30.36</v>
      </c>
      <c r="J176" s="92" t="s">
        <v>10</v>
      </c>
      <c r="K176" s="96">
        <f>VLOOKUP(D176,Steuerseite!A$3:G$38,5,FALSE)</f>
        <v>0</v>
      </c>
      <c r="L176" s="96">
        <f>VLOOKUP(D176,Steuerseite!A$3:G$38,6,FALSE)</f>
        <v>0</v>
      </c>
      <c r="M176" s="96">
        <f>VLOOKUP(D176,Steuerseite!A$3:G$38,7,FALSE)</f>
        <v>0</v>
      </c>
      <c r="N176" s="96">
        <f>VLOOKUP(D176,Steuerseite!A$3:$D$38,2,FALSE)</f>
        <v>0</v>
      </c>
      <c r="O176" s="96">
        <f>VLOOKUP(D176,Steuerseite!A$3:D$38,3,FALSE)</f>
        <v>0</v>
      </c>
      <c r="P176" s="96">
        <f>VLOOKUP(D176,Steuerseite!A$3:D$38,4,FALSE)</f>
        <v>0</v>
      </c>
      <c r="Q176" s="94"/>
      <c r="R176" s="98"/>
      <c r="S176" s="95">
        <f t="shared" si="14"/>
        <v>0</v>
      </c>
      <c r="T176" s="137">
        <f>IF(AND(J176="VOR",Leistungen!A$52="SVS VOR"),Leistungen!B$52, IF(AND(J176="QOR",Leistungen!A$31="SVS QOR"),Leistungen!B$31,""))</f>
        <v>0</v>
      </c>
      <c r="U176" s="97">
        <f t="shared" si="15"/>
        <v>0</v>
      </c>
      <c r="V176" s="100">
        <f t="shared" si="16"/>
        <v>0</v>
      </c>
      <c r="W176" s="100">
        <f t="shared" si="17"/>
        <v>0</v>
      </c>
      <c r="X176" s="99"/>
    </row>
    <row r="177" spans="1:24" s="45" customFormat="1" ht="15" x14ac:dyDescent="0.2">
      <c r="A177" s="91" t="s">
        <v>172</v>
      </c>
      <c r="B177" s="91" t="s">
        <v>236</v>
      </c>
      <c r="C177" s="91" t="s">
        <v>555</v>
      </c>
      <c r="D177" s="91" t="s">
        <v>59</v>
      </c>
      <c r="E177" s="91" t="s">
        <v>110</v>
      </c>
      <c r="F177" s="91" t="s">
        <v>956</v>
      </c>
      <c r="G177" s="167">
        <v>13.15</v>
      </c>
      <c r="H177" s="91"/>
      <c r="I177" s="136">
        <f t="shared" si="13"/>
        <v>13.15</v>
      </c>
      <c r="J177" s="91" t="s">
        <v>10</v>
      </c>
      <c r="K177" s="96">
        <f>VLOOKUP(D177,Steuerseite!A$3:G$38,5,FALSE)</f>
        <v>0</v>
      </c>
      <c r="L177" s="96">
        <f>VLOOKUP(D177,Steuerseite!A$3:G$38,6,FALSE)</f>
        <v>0</v>
      </c>
      <c r="M177" s="96">
        <f>VLOOKUP(D177,Steuerseite!A$3:G$38,7,FALSE)</f>
        <v>0</v>
      </c>
      <c r="N177" s="96">
        <f>VLOOKUP(D177,Steuerseite!A$3:$D$38,2,FALSE)</f>
        <v>0</v>
      </c>
      <c r="O177" s="96">
        <f>VLOOKUP(D177,Steuerseite!A$3:D$38,3,FALSE)</f>
        <v>0</v>
      </c>
      <c r="P177" s="96">
        <f>VLOOKUP(D177,Steuerseite!A$3:D$38,4,FALSE)</f>
        <v>0</v>
      </c>
      <c r="Q177" s="94"/>
      <c r="R177" s="98"/>
      <c r="S177" s="95">
        <f t="shared" si="14"/>
        <v>0</v>
      </c>
      <c r="T177" s="137">
        <f>IF(AND(J177="VOR",Leistungen!A$52="SVS VOR"),Leistungen!B$52, IF(AND(J177="QOR",Leistungen!A$31="SVS QOR"),Leistungen!B$31,""))</f>
        <v>0</v>
      </c>
      <c r="U177" s="97">
        <f t="shared" si="15"/>
        <v>0</v>
      </c>
      <c r="V177" s="100">
        <f t="shared" si="16"/>
        <v>0</v>
      </c>
      <c r="W177" s="100">
        <f t="shared" si="17"/>
        <v>0</v>
      </c>
      <c r="X177" s="99"/>
    </row>
    <row r="178" spans="1:24" s="45" customFormat="1" ht="15" x14ac:dyDescent="0.2">
      <c r="A178" s="92" t="s">
        <v>172</v>
      </c>
      <c r="B178" s="92" t="s">
        <v>236</v>
      </c>
      <c r="C178" s="92" t="s">
        <v>556</v>
      </c>
      <c r="D178" s="92" t="s">
        <v>59</v>
      </c>
      <c r="E178" s="92" t="s">
        <v>110</v>
      </c>
      <c r="F178" s="92" t="s">
        <v>956</v>
      </c>
      <c r="G178" s="168">
        <v>14.12</v>
      </c>
      <c r="H178" s="92"/>
      <c r="I178" s="138">
        <f t="shared" si="13"/>
        <v>14.12</v>
      </c>
      <c r="J178" s="92" t="s">
        <v>10</v>
      </c>
      <c r="K178" s="96">
        <f>VLOOKUP(D178,Steuerseite!A$3:G$38,5,FALSE)</f>
        <v>0</v>
      </c>
      <c r="L178" s="96">
        <f>VLOOKUP(D178,Steuerseite!A$3:G$38,6,FALSE)</f>
        <v>0</v>
      </c>
      <c r="M178" s="96">
        <f>VLOOKUP(D178,Steuerseite!A$3:G$38,7,FALSE)</f>
        <v>0</v>
      </c>
      <c r="N178" s="96">
        <f>VLOOKUP(D178,Steuerseite!A$3:$D$38,2,FALSE)</f>
        <v>0</v>
      </c>
      <c r="O178" s="96">
        <f>VLOOKUP(D178,Steuerseite!A$3:D$38,3,FALSE)</f>
        <v>0</v>
      </c>
      <c r="P178" s="96">
        <f>VLOOKUP(D178,Steuerseite!A$3:D$38,4,FALSE)</f>
        <v>0</v>
      </c>
      <c r="Q178" s="94"/>
      <c r="R178" s="98"/>
      <c r="S178" s="95">
        <f t="shared" si="14"/>
        <v>0</v>
      </c>
      <c r="T178" s="137">
        <f>IF(AND(J178="VOR",Leistungen!A$52="SVS VOR"),Leistungen!B$52, IF(AND(J178="QOR",Leistungen!A$31="SVS QOR"),Leistungen!B$31,""))</f>
        <v>0</v>
      </c>
      <c r="U178" s="97">
        <f t="shared" si="15"/>
        <v>0</v>
      </c>
      <c r="V178" s="100">
        <f t="shared" si="16"/>
        <v>0</v>
      </c>
      <c r="W178" s="100">
        <f t="shared" si="17"/>
        <v>0</v>
      </c>
      <c r="X178" s="99"/>
    </row>
    <row r="179" spans="1:24" s="45" customFormat="1" ht="15" x14ac:dyDescent="0.2">
      <c r="A179" s="91" t="s">
        <v>172</v>
      </c>
      <c r="B179" s="91" t="s">
        <v>236</v>
      </c>
      <c r="C179" s="91" t="s">
        <v>557</v>
      </c>
      <c r="D179" s="91" t="s">
        <v>59</v>
      </c>
      <c r="E179" s="91" t="s">
        <v>110</v>
      </c>
      <c r="F179" s="91" t="s">
        <v>956</v>
      </c>
      <c r="G179" s="167">
        <v>13.15</v>
      </c>
      <c r="H179" s="91"/>
      <c r="I179" s="136">
        <f t="shared" si="13"/>
        <v>13.15</v>
      </c>
      <c r="J179" s="91" t="s">
        <v>10</v>
      </c>
      <c r="K179" s="96">
        <f>VLOOKUP(D179,Steuerseite!A$3:G$38,5,FALSE)</f>
        <v>0</v>
      </c>
      <c r="L179" s="96">
        <f>VLOOKUP(D179,Steuerseite!A$3:G$38,6,FALSE)</f>
        <v>0</v>
      </c>
      <c r="M179" s="96">
        <f>VLOOKUP(D179,Steuerseite!A$3:G$38,7,FALSE)</f>
        <v>0</v>
      </c>
      <c r="N179" s="96">
        <f>VLOOKUP(D179,Steuerseite!A$3:$D$38,2,FALSE)</f>
        <v>0</v>
      </c>
      <c r="O179" s="96">
        <f>VLOOKUP(D179,Steuerseite!A$3:D$38,3,FALSE)</f>
        <v>0</v>
      </c>
      <c r="P179" s="96">
        <f>VLOOKUP(D179,Steuerseite!A$3:D$38,4,FALSE)</f>
        <v>0</v>
      </c>
      <c r="Q179" s="94"/>
      <c r="R179" s="98"/>
      <c r="S179" s="95">
        <f t="shared" si="14"/>
        <v>0</v>
      </c>
      <c r="T179" s="137">
        <f>IF(AND(J179="VOR",Leistungen!A$52="SVS VOR"),Leistungen!B$52, IF(AND(J179="QOR",Leistungen!A$31="SVS QOR"),Leistungen!B$31,""))</f>
        <v>0</v>
      </c>
      <c r="U179" s="97">
        <f t="shared" si="15"/>
        <v>0</v>
      </c>
      <c r="V179" s="100">
        <f t="shared" si="16"/>
        <v>0</v>
      </c>
      <c r="W179" s="100">
        <f t="shared" si="17"/>
        <v>0</v>
      </c>
      <c r="X179" s="99"/>
    </row>
    <row r="180" spans="1:24" s="45" customFormat="1" ht="15" x14ac:dyDescent="0.2">
      <c r="A180" s="92" t="s">
        <v>172</v>
      </c>
      <c r="B180" s="92" t="s">
        <v>236</v>
      </c>
      <c r="C180" s="92" t="s">
        <v>558</v>
      </c>
      <c r="D180" s="92" t="s">
        <v>59</v>
      </c>
      <c r="E180" s="92" t="s">
        <v>110</v>
      </c>
      <c r="F180" s="92" t="s">
        <v>956</v>
      </c>
      <c r="G180" s="168">
        <v>14.14</v>
      </c>
      <c r="H180" s="92"/>
      <c r="I180" s="138">
        <f t="shared" si="13"/>
        <v>14.14</v>
      </c>
      <c r="J180" s="92" t="s">
        <v>10</v>
      </c>
      <c r="K180" s="96">
        <f>VLOOKUP(D180,Steuerseite!A$3:G$38,5,FALSE)</f>
        <v>0</v>
      </c>
      <c r="L180" s="96">
        <f>VLOOKUP(D180,Steuerseite!A$3:G$38,6,FALSE)</f>
        <v>0</v>
      </c>
      <c r="M180" s="96">
        <f>VLOOKUP(D180,Steuerseite!A$3:G$38,7,FALSE)</f>
        <v>0</v>
      </c>
      <c r="N180" s="96">
        <f>VLOOKUP(D180,Steuerseite!A$3:$D$38,2,FALSE)</f>
        <v>0</v>
      </c>
      <c r="O180" s="96">
        <f>VLOOKUP(D180,Steuerseite!A$3:D$38,3,FALSE)</f>
        <v>0</v>
      </c>
      <c r="P180" s="96">
        <f>VLOOKUP(D180,Steuerseite!A$3:D$38,4,FALSE)</f>
        <v>0</v>
      </c>
      <c r="Q180" s="94"/>
      <c r="R180" s="98"/>
      <c r="S180" s="95">
        <f t="shared" si="14"/>
        <v>0</v>
      </c>
      <c r="T180" s="137">
        <f>IF(AND(J180="VOR",Leistungen!A$52="SVS VOR"),Leistungen!B$52, IF(AND(J180="QOR",Leistungen!A$31="SVS QOR"),Leistungen!B$31,""))</f>
        <v>0</v>
      </c>
      <c r="U180" s="97">
        <f t="shared" si="15"/>
        <v>0</v>
      </c>
      <c r="V180" s="100">
        <f t="shared" si="16"/>
        <v>0</v>
      </c>
      <c r="W180" s="100">
        <f t="shared" si="17"/>
        <v>0</v>
      </c>
      <c r="X180" s="99"/>
    </row>
    <row r="181" spans="1:24" s="45" customFormat="1" ht="15" x14ac:dyDescent="0.2">
      <c r="A181" s="91" t="s">
        <v>172</v>
      </c>
      <c r="B181" s="91" t="s">
        <v>236</v>
      </c>
      <c r="C181" s="91" t="s">
        <v>559</v>
      </c>
      <c r="D181" s="91" t="s">
        <v>59</v>
      </c>
      <c r="E181" s="91" t="s">
        <v>110</v>
      </c>
      <c r="F181" s="91" t="s">
        <v>956</v>
      </c>
      <c r="G181" s="167">
        <v>33.78</v>
      </c>
      <c r="H181" s="91"/>
      <c r="I181" s="136">
        <f t="shared" si="13"/>
        <v>33.78</v>
      </c>
      <c r="J181" s="91" t="s">
        <v>10</v>
      </c>
      <c r="K181" s="96">
        <f>VLOOKUP(D181,Steuerseite!A$3:G$38,5,FALSE)</f>
        <v>0</v>
      </c>
      <c r="L181" s="96">
        <f>VLOOKUP(D181,Steuerseite!A$3:G$38,6,FALSE)</f>
        <v>0</v>
      </c>
      <c r="M181" s="96">
        <f>VLOOKUP(D181,Steuerseite!A$3:G$38,7,FALSE)</f>
        <v>0</v>
      </c>
      <c r="N181" s="96">
        <f>VLOOKUP(D181,Steuerseite!A$3:$D$38,2,FALSE)</f>
        <v>0</v>
      </c>
      <c r="O181" s="96">
        <f>VLOOKUP(D181,Steuerseite!A$3:D$38,3,FALSE)</f>
        <v>0</v>
      </c>
      <c r="P181" s="96">
        <f>VLOOKUP(D181,Steuerseite!A$3:D$38,4,FALSE)</f>
        <v>0</v>
      </c>
      <c r="Q181" s="94"/>
      <c r="R181" s="98"/>
      <c r="S181" s="95">
        <f t="shared" si="14"/>
        <v>0</v>
      </c>
      <c r="T181" s="137">
        <f>IF(AND(J181="VOR",Leistungen!A$52="SVS VOR"),Leistungen!B$52, IF(AND(J181="QOR",Leistungen!A$31="SVS QOR"),Leistungen!B$31,""))</f>
        <v>0</v>
      </c>
      <c r="U181" s="97">
        <f t="shared" si="15"/>
        <v>0</v>
      </c>
      <c r="V181" s="100">
        <f t="shared" si="16"/>
        <v>0</v>
      </c>
      <c r="W181" s="100">
        <f t="shared" si="17"/>
        <v>0</v>
      </c>
      <c r="X181" s="99"/>
    </row>
    <row r="182" spans="1:24" s="45" customFormat="1" ht="15" x14ac:dyDescent="0.2">
      <c r="A182" s="92" t="s">
        <v>172</v>
      </c>
      <c r="B182" s="92" t="s">
        <v>236</v>
      </c>
      <c r="C182" s="92" t="s">
        <v>560</v>
      </c>
      <c r="D182" s="92" t="s">
        <v>59</v>
      </c>
      <c r="E182" s="92" t="s">
        <v>110</v>
      </c>
      <c r="F182" s="92" t="s">
        <v>956</v>
      </c>
      <c r="G182" s="168">
        <v>14.12</v>
      </c>
      <c r="H182" s="92"/>
      <c r="I182" s="138">
        <f t="shared" si="13"/>
        <v>14.12</v>
      </c>
      <c r="J182" s="92" t="s">
        <v>10</v>
      </c>
      <c r="K182" s="96">
        <f>VLOOKUP(D182,Steuerseite!A$3:G$38,5,FALSE)</f>
        <v>0</v>
      </c>
      <c r="L182" s="96">
        <f>VLOOKUP(D182,Steuerseite!A$3:G$38,6,FALSE)</f>
        <v>0</v>
      </c>
      <c r="M182" s="96">
        <f>VLOOKUP(D182,Steuerseite!A$3:G$38,7,FALSE)</f>
        <v>0</v>
      </c>
      <c r="N182" s="96">
        <f>VLOOKUP(D182,Steuerseite!A$3:$D$38,2,FALSE)</f>
        <v>0</v>
      </c>
      <c r="O182" s="96">
        <f>VLOOKUP(D182,Steuerseite!A$3:D$38,3,FALSE)</f>
        <v>0</v>
      </c>
      <c r="P182" s="96">
        <f>VLOOKUP(D182,Steuerseite!A$3:D$38,4,FALSE)</f>
        <v>0</v>
      </c>
      <c r="Q182" s="94"/>
      <c r="R182" s="98"/>
      <c r="S182" s="95">
        <f t="shared" si="14"/>
        <v>0</v>
      </c>
      <c r="T182" s="137">
        <f>IF(AND(J182="VOR",Leistungen!A$52="SVS VOR"),Leistungen!B$52, IF(AND(J182="QOR",Leistungen!A$31="SVS QOR"),Leistungen!B$31,""))</f>
        <v>0</v>
      </c>
      <c r="U182" s="97">
        <f t="shared" si="15"/>
        <v>0</v>
      </c>
      <c r="V182" s="100">
        <f t="shared" si="16"/>
        <v>0</v>
      </c>
      <c r="W182" s="100">
        <f t="shared" si="17"/>
        <v>0</v>
      </c>
      <c r="X182" s="99"/>
    </row>
    <row r="183" spans="1:24" s="45" customFormat="1" ht="15" x14ac:dyDescent="0.2">
      <c r="A183" s="91" t="s">
        <v>172</v>
      </c>
      <c r="B183" s="91" t="s">
        <v>236</v>
      </c>
      <c r="C183" s="91" t="s">
        <v>561</v>
      </c>
      <c r="D183" s="91" t="s">
        <v>59</v>
      </c>
      <c r="E183" s="91" t="s">
        <v>110</v>
      </c>
      <c r="F183" s="91" t="s">
        <v>956</v>
      </c>
      <c r="G183" s="167">
        <v>13.76</v>
      </c>
      <c r="H183" s="91"/>
      <c r="I183" s="136">
        <f t="shared" si="13"/>
        <v>13.76</v>
      </c>
      <c r="J183" s="91" t="s">
        <v>10</v>
      </c>
      <c r="K183" s="96">
        <f>VLOOKUP(D183,Steuerseite!A$3:G$38,5,FALSE)</f>
        <v>0</v>
      </c>
      <c r="L183" s="96">
        <f>VLOOKUP(D183,Steuerseite!A$3:G$38,6,FALSE)</f>
        <v>0</v>
      </c>
      <c r="M183" s="96">
        <f>VLOOKUP(D183,Steuerseite!A$3:G$38,7,FALSE)</f>
        <v>0</v>
      </c>
      <c r="N183" s="96">
        <f>VLOOKUP(D183,Steuerseite!A$3:$D$38,2,FALSE)</f>
        <v>0</v>
      </c>
      <c r="O183" s="96">
        <f>VLOOKUP(D183,Steuerseite!A$3:D$38,3,FALSE)</f>
        <v>0</v>
      </c>
      <c r="P183" s="96">
        <f>VLOOKUP(D183,Steuerseite!A$3:D$38,4,FALSE)</f>
        <v>0</v>
      </c>
      <c r="Q183" s="94"/>
      <c r="R183" s="98"/>
      <c r="S183" s="95">
        <f t="shared" si="14"/>
        <v>0</v>
      </c>
      <c r="T183" s="137">
        <f>IF(AND(J183="VOR",Leistungen!A$52="SVS VOR"),Leistungen!B$52, IF(AND(J183="QOR",Leistungen!A$31="SVS QOR"),Leistungen!B$31,""))</f>
        <v>0</v>
      </c>
      <c r="U183" s="97">
        <f t="shared" si="15"/>
        <v>0</v>
      </c>
      <c r="V183" s="100">
        <f t="shared" si="16"/>
        <v>0</v>
      </c>
      <c r="W183" s="100">
        <f t="shared" si="17"/>
        <v>0</v>
      </c>
      <c r="X183" s="99"/>
    </row>
    <row r="184" spans="1:24" s="45" customFormat="1" ht="15" x14ac:dyDescent="0.2">
      <c r="A184" s="92" t="s">
        <v>172</v>
      </c>
      <c r="B184" s="92" t="s">
        <v>236</v>
      </c>
      <c r="C184" s="92" t="s">
        <v>562</v>
      </c>
      <c r="D184" s="92" t="s">
        <v>59</v>
      </c>
      <c r="E184" s="92" t="s">
        <v>110</v>
      </c>
      <c r="F184" s="92" t="s">
        <v>956</v>
      </c>
      <c r="G184" s="168">
        <v>14.12</v>
      </c>
      <c r="H184" s="92"/>
      <c r="I184" s="138">
        <f t="shared" si="13"/>
        <v>14.12</v>
      </c>
      <c r="J184" s="92" t="s">
        <v>10</v>
      </c>
      <c r="K184" s="96">
        <f>VLOOKUP(D184,Steuerseite!A$3:G$38,5,FALSE)</f>
        <v>0</v>
      </c>
      <c r="L184" s="96">
        <f>VLOOKUP(D184,Steuerseite!A$3:G$38,6,FALSE)</f>
        <v>0</v>
      </c>
      <c r="M184" s="96">
        <f>VLOOKUP(D184,Steuerseite!A$3:G$38,7,FALSE)</f>
        <v>0</v>
      </c>
      <c r="N184" s="96">
        <f>VLOOKUP(D184,Steuerseite!A$3:$D$38,2,FALSE)</f>
        <v>0</v>
      </c>
      <c r="O184" s="96">
        <f>VLOOKUP(D184,Steuerseite!A$3:D$38,3,FALSE)</f>
        <v>0</v>
      </c>
      <c r="P184" s="96">
        <f>VLOOKUP(D184,Steuerseite!A$3:D$38,4,FALSE)</f>
        <v>0</v>
      </c>
      <c r="Q184" s="94"/>
      <c r="R184" s="98"/>
      <c r="S184" s="95">
        <f t="shared" si="14"/>
        <v>0</v>
      </c>
      <c r="T184" s="137">
        <f>IF(AND(J184="VOR",Leistungen!A$52="SVS VOR"),Leistungen!B$52, IF(AND(J184="QOR",Leistungen!A$31="SVS QOR"),Leistungen!B$31,""))</f>
        <v>0</v>
      </c>
      <c r="U184" s="97">
        <f t="shared" si="15"/>
        <v>0</v>
      </c>
      <c r="V184" s="100">
        <f t="shared" si="16"/>
        <v>0</v>
      </c>
      <c r="W184" s="100">
        <f t="shared" si="17"/>
        <v>0</v>
      </c>
      <c r="X184" s="99"/>
    </row>
    <row r="185" spans="1:24" s="45" customFormat="1" ht="15" x14ac:dyDescent="0.2">
      <c r="A185" s="91" t="s">
        <v>172</v>
      </c>
      <c r="B185" s="91" t="s">
        <v>237</v>
      </c>
      <c r="C185" s="91" t="s">
        <v>563</v>
      </c>
      <c r="D185" s="91" t="s">
        <v>59</v>
      </c>
      <c r="E185" s="91" t="s">
        <v>110</v>
      </c>
      <c r="F185" s="91" t="s">
        <v>112</v>
      </c>
      <c r="G185" s="167">
        <v>47.09</v>
      </c>
      <c r="H185" s="91"/>
      <c r="I185" s="136">
        <f t="shared" si="13"/>
        <v>47.09</v>
      </c>
      <c r="J185" s="91" t="s">
        <v>10</v>
      </c>
      <c r="K185" s="96">
        <f>VLOOKUP(D185,Steuerseite!A$3:G$38,5,FALSE)</f>
        <v>0</v>
      </c>
      <c r="L185" s="96">
        <f>VLOOKUP(D185,Steuerseite!A$3:G$38,6,FALSE)</f>
        <v>0</v>
      </c>
      <c r="M185" s="96">
        <f>VLOOKUP(D185,Steuerseite!A$3:G$38,7,FALSE)</f>
        <v>0</v>
      </c>
      <c r="N185" s="96">
        <f>VLOOKUP(D185,Steuerseite!A$3:$D$38,2,FALSE)</f>
        <v>0</v>
      </c>
      <c r="O185" s="96">
        <f>VLOOKUP(D185,Steuerseite!A$3:D$38,3,FALSE)</f>
        <v>0</v>
      </c>
      <c r="P185" s="96">
        <f>VLOOKUP(D185,Steuerseite!A$3:D$38,4,FALSE)</f>
        <v>0</v>
      </c>
      <c r="Q185" s="94"/>
      <c r="R185" s="98"/>
      <c r="S185" s="95">
        <f t="shared" si="14"/>
        <v>0</v>
      </c>
      <c r="T185" s="137">
        <f>IF(AND(J185="VOR",Leistungen!A$52="SVS VOR"),Leistungen!B$52, IF(AND(J185="QOR",Leistungen!A$31="SVS QOR"),Leistungen!B$31,""))</f>
        <v>0</v>
      </c>
      <c r="U185" s="97">
        <f t="shared" si="15"/>
        <v>0</v>
      </c>
      <c r="V185" s="100">
        <f t="shared" si="16"/>
        <v>0</v>
      </c>
      <c r="W185" s="100">
        <f t="shared" si="17"/>
        <v>0</v>
      </c>
      <c r="X185" s="99"/>
    </row>
    <row r="186" spans="1:24" s="45" customFormat="1" ht="15" x14ac:dyDescent="0.2">
      <c r="A186" s="92" t="s">
        <v>172</v>
      </c>
      <c r="B186" s="92" t="s">
        <v>207</v>
      </c>
      <c r="C186" s="92" t="s">
        <v>564</v>
      </c>
      <c r="D186" s="92" t="s">
        <v>29</v>
      </c>
      <c r="E186" s="92" t="s">
        <v>116</v>
      </c>
      <c r="F186" s="92" t="s">
        <v>117</v>
      </c>
      <c r="G186" s="168">
        <v>0.78</v>
      </c>
      <c r="H186" s="92" t="s">
        <v>157</v>
      </c>
      <c r="I186" s="138">
        <f t="shared" si="13"/>
        <v>0</v>
      </c>
      <c r="J186" s="92" t="s">
        <v>10</v>
      </c>
      <c r="K186" s="96">
        <f>VLOOKUP(D186,Steuerseite!A$3:G$38,5,FALSE)</f>
        <v>0</v>
      </c>
      <c r="L186" s="96">
        <f>VLOOKUP(D186,Steuerseite!A$3:G$38,6,FALSE)</f>
        <v>0</v>
      </c>
      <c r="M186" s="96">
        <f>VLOOKUP(D186,Steuerseite!A$3:G$38,7,FALSE)</f>
        <v>0</v>
      </c>
      <c r="N186" s="96">
        <f>VLOOKUP(D186,Steuerseite!A$3:$D$38,2,FALSE)</f>
        <v>0</v>
      </c>
      <c r="O186" s="96">
        <f>VLOOKUP(D186,Steuerseite!A$3:D$38,3,FALSE)</f>
        <v>0</v>
      </c>
      <c r="P186" s="96">
        <f>VLOOKUP(D186,Steuerseite!A$3:D$38,4,FALSE)</f>
        <v>0</v>
      </c>
      <c r="Q186" s="94"/>
      <c r="R186" s="98"/>
      <c r="S186" s="95">
        <f t="shared" si="14"/>
        <v>0</v>
      </c>
      <c r="T186" s="137">
        <f>IF(AND(J186="VOR",Leistungen!A$52="SVS VOR"),Leistungen!B$52, IF(AND(J186="QOR",Leistungen!A$31="SVS QOR"),Leistungen!B$31,""))</f>
        <v>0</v>
      </c>
      <c r="U186" s="97">
        <f t="shared" si="15"/>
        <v>0</v>
      </c>
      <c r="V186" s="100">
        <f t="shared" si="16"/>
        <v>0</v>
      </c>
      <c r="W186" s="100">
        <f t="shared" si="17"/>
        <v>0</v>
      </c>
      <c r="X186" s="99"/>
    </row>
    <row r="187" spans="1:24" s="45" customFormat="1" ht="15" x14ac:dyDescent="0.2">
      <c r="A187" s="91" t="s">
        <v>172</v>
      </c>
      <c r="B187" s="91" t="s">
        <v>207</v>
      </c>
      <c r="C187" s="91" t="s">
        <v>565</v>
      </c>
      <c r="D187" s="91" t="s">
        <v>29</v>
      </c>
      <c r="E187" s="91" t="s">
        <v>116</v>
      </c>
      <c r="F187" s="91" t="s">
        <v>957</v>
      </c>
      <c r="G187" s="167">
        <v>2.96</v>
      </c>
      <c r="H187" s="91" t="s">
        <v>157</v>
      </c>
      <c r="I187" s="136">
        <f t="shared" si="13"/>
        <v>0</v>
      </c>
      <c r="J187" s="91" t="s">
        <v>10</v>
      </c>
      <c r="K187" s="96">
        <f>VLOOKUP(D187,Steuerseite!A$3:G$38,5,FALSE)</f>
        <v>0</v>
      </c>
      <c r="L187" s="96">
        <f>VLOOKUP(D187,Steuerseite!A$3:G$38,6,FALSE)</f>
        <v>0</v>
      </c>
      <c r="M187" s="96">
        <f>VLOOKUP(D187,Steuerseite!A$3:G$38,7,FALSE)</f>
        <v>0</v>
      </c>
      <c r="N187" s="96">
        <f>VLOOKUP(D187,Steuerseite!A$3:$D$38,2,FALSE)</f>
        <v>0</v>
      </c>
      <c r="O187" s="96">
        <f>VLOOKUP(D187,Steuerseite!A$3:D$38,3,FALSE)</f>
        <v>0</v>
      </c>
      <c r="P187" s="96">
        <f>VLOOKUP(D187,Steuerseite!A$3:D$38,4,FALSE)</f>
        <v>0</v>
      </c>
      <c r="Q187" s="94"/>
      <c r="R187" s="98"/>
      <c r="S187" s="95">
        <f t="shared" si="14"/>
        <v>0</v>
      </c>
      <c r="T187" s="137">
        <f>IF(AND(J187="VOR",Leistungen!A$52="SVS VOR"),Leistungen!B$52, IF(AND(J187="QOR",Leistungen!A$31="SVS QOR"),Leistungen!B$31,""))</f>
        <v>0</v>
      </c>
      <c r="U187" s="97">
        <f t="shared" si="15"/>
        <v>0</v>
      </c>
      <c r="V187" s="100">
        <f t="shared" si="16"/>
        <v>0</v>
      </c>
      <c r="W187" s="100">
        <f t="shared" si="17"/>
        <v>0</v>
      </c>
      <c r="X187" s="99"/>
    </row>
    <row r="188" spans="1:24" s="45" customFormat="1" ht="15" x14ac:dyDescent="0.2">
      <c r="A188" s="92" t="s">
        <v>172</v>
      </c>
      <c r="B188" s="92" t="s">
        <v>181</v>
      </c>
      <c r="C188" s="92" t="s">
        <v>566</v>
      </c>
      <c r="D188" s="92" t="s">
        <v>21</v>
      </c>
      <c r="E188" s="92" t="s">
        <v>18</v>
      </c>
      <c r="F188" s="92" t="s">
        <v>117</v>
      </c>
      <c r="G188" s="168">
        <v>10.46</v>
      </c>
      <c r="H188" s="92"/>
      <c r="I188" s="138">
        <f t="shared" si="13"/>
        <v>10.46</v>
      </c>
      <c r="J188" s="92" t="s">
        <v>10</v>
      </c>
      <c r="K188" s="96">
        <f>VLOOKUP(D188,Steuerseite!A$3:G$38,5,FALSE)</f>
        <v>0</v>
      </c>
      <c r="L188" s="96">
        <f>VLOOKUP(D188,Steuerseite!A$3:G$38,6,FALSE)</f>
        <v>0</v>
      </c>
      <c r="M188" s="96">
        <f>VLOOKUP(D188,Steuerseite!A$3:G$38,7,FALSE)</f>
        <v>1E-3</v>
      </c>
      <c r="N188" s="96">
        <f>VLOOKUP(D188,Steuerseite!A$3:$D$38,2,FALSE)</f>
        <v>0</v>
      </c>
      <c r="O188" s="96">
        <f>VLOOKUP(D188,Steuerseite!A$3:D$38,3,FALSE)</f>
        <v>0</v>
      </c>
      <c r="P188" s="96">
        <f>VLOOKUP(D188,Steuerseite!A$3:D$38,4,FALSE)</f>
        <v>0</v>
      </c>
      <c r="Q188" s="94"/>
      <c r="R188" s="98"/>
      <c r="S188" s="95">
        <f t="shared" si="14"/>
        <v>0</v>
      </c>
      <c r="T188" s="137">
        <f>IF(AND(J188="VOR",Leistungen!A$52="SVS VOR"),Leistungen!B$52, IF(AND(J188="QOR",Leistungen!A$31="SVS QOR"),Leistungen!B$31,""))</f>
        <v>0</v>
      </c>
      <c r="U188" s="97">
        <f t="shared" si="15"/>
        <v>0</v>
      </c>
      <c r="V188" s="100">
        <f t="shared" si="16"/>
        <v>0</v>
      </c>
      <c r="W188" s="100">
        <f t="shared" si="17"/>
        <v>0</v>
      </c>
      <c r="X188" s="99"/>
    </row>
    <row r="189" spans="1:24" s="45" customFormat="1" ht="15" x14ac:dyDescent="0.2">
      <c r="A189" s="91" t="s">
        <v>172</v>
      </c>
      <c r="B189" s="91" t="s">
        <v>183</v>
      </c>
      <c r="C189" s="91" t="s">
        <v>567</v>
      </c>
      <c r="D189" s="91" t="s">
        <v>21</v>
      </c>
      <c r="E189" s="91" t="s">
        <v>18</v>
      </c>
      <c r="F189" s="91" t="s">
        <v>117</v>
      </c>
      <c r="G189" s="167">
        <v>8.2799999999999994</v>
      </c>
      <c r="H189" s="91"/>
      <c r="I189" s="136">
        <f t="shared" si="13"/>
        <v>8.2799999999999994</v>
      </c>
      <c r="J189" s="91" t="s">
        <v>10</v>
      </c>
      <c r="K189" s="96">
        <f>VLOOKUP(D189,Steuerseite!A$3:G$38,5,FALSE)</f>
        <v>0</v>
      </c>
      <c r="L189" s="96">
        <f>VLOOKUP(D189,Steuerseite!A$3:G$38,6,FALSE)</f>
        <v>0</v>
      </c>
      <c r="M189" s="96">
        <f>VLOOKUP(D189,Steuerseite!A$3:G$38,7,FALSE)</f>
        <v>1E-3</v>
      </c>
      <c r="N189" s="96">
        <f>VLOOKUP(D189,Steuerseite!A$3:$D$38,2,FALSE)</f>
        <v>0</v>
      </c>
      <c r="O189" s="96">
        <f>VLOOKUP(D189,Steuerseite!A$3:D$38,3,FALSE)</f>
        <v>0</v>
      </c>
      <c r="P189" s="96">
        <f>VLOOKUP(D189,Steuerseite!A$3:D$38,4,FALSE)</f>
        <v>0</v>
      </c>
      <c r="Q189" s="94"/>
      <c r="R189" s="98"/>
      <c r="S189" s="95">
        <f t="shared" si="14"/>
        <v>0</v>
      </c>
      <c r="T189" s="137">
        <f>IF(AND(J189="VOR",Leistungen!A$52="SVS VOR"),Leistungen!B$52, IF(AND(J189="QOR",Leistungen!A$31="SVS QOR"),Leistungen!B$31,""))</f>
        <v>0</v>
      </c>
      <c r="U189" s="97">
        <f t="shared" si="15"/>
        <v>0</v>
      </c>
      <c r="V189" s="100">
        <f t="shared" si="16"/>
        <v>0</v>
      </c>
      <c r="W189" s="100">
        <f t="shared" si="17"/>
        <v>0</v>
      </c>
      <c r="X189" s="99"/>
    </row>
    <row r="190" spans="1:24" s="45" customFormat="1" ht="15" x14ac:dyDescent="0.2">
      <c r="A190" s="92" t="s">
        <v>172</v>
      </c>
      <c r="B190" s="92" t="s">
        <v>183</v>
      </c>
      <c r="C190" s="92" t="s">
        <v>568</v>
      </c>
      <c r="D190" s="92" t="s">
        <v>21</v>
      </c>
      <c r="E190" s="92" t="s">
        <v>18</v>
      </c>
      <c r="F190" s="92" t="s">
        <v>117</v>
      </c>
      <c r="G190" s="168">
        <v>8.1199999999999992</v>
      </c>
      <c r="H190" s="92"/>
      <c r="I190" s="138">
        <f t="shared" si="13"/>
        <v>8.1199999999999992</v>
      </c>
      <c r="J190" s="92" t="s">
        <v>10</v>
      </c>
      <c r="K190" s="96">
        <f>VLOOKUP(D190,Steuerseite!A$3:G$38,5,FALSE)</f>
        <v>0</v>
      </c>
      <c r="L190" s="96">
        <f>VLOOKUP(D190,Steuerseite!A$3:G$38,6,FALSE)</f>
        <v>0</v>
      </c>
      <c r="M190" s="96">
        <f>VLOOKUP(D190,Steuerseite!A$3:G$38,7,FALSE)</f>
        <v>1E-3</v>
      </c>
      <c r="N190" s="96">
        <f>VLOOKUP(D190,Steuerseite!A$3:$D$38,2,FALSE)</f>
        <v>0</v>
      </c>
      <c r="O190" s="96">
        <f>VLOOKUP(D190,Steuerseite!A$3:D$38,3,FALSE)</f>
        <v>0</v>
      </c>
      <c r="P190" s="96">
        <f>VLOOKUP(D190,Steuerseite!A$3:D$38,4,FALSE)</f>
        <v>0</v>
      </c>
      <c r="Q190" s="94"/>
      <c r="R190" s="98"/>
      <c r="S190" s="95">
        <f t="shared" si="14"/>
        <v>0</v>
      </c>
      <c r="T190" s="137">
        <f>IF(AND(J190="VOR",Leistungen!A$52="SVS VOR"),Leistungen!B$52, IF(AND(J190="QOR",Leistungen!A$31="SVS QOR"),Leistungen!B$31,""))</f>
        <v>0</v>
      </c>
      <c r="U190" s="97">
        <f t="shared" si="15"/>
        <v>0</v>
      </c>
      <c r="V190" s="100">
        <f t="shared" si="16"/>
        <v>0</v>
      </c>
      <c r="W190" s="100">
        <f t="shared" si="17"/>
        <v>0</v>
      </c>
      <c r="X190" s="99"/>
    </row>
    <row r="191" spans="1:24" s="45" customFormat="1" ht="15" x14ac:dyDescent="0.2">
      <c r="A191" s="91" t="s">
        <v>172</v>
      </c>
      <c r="B191" s="91" t="s">
        <v>181</v>
      </c>
      <c r="C191" s="91" t="s">
        <v>569</v>
      </c>
      <c r="D191" s="91" t="s">
        <v>21</v>
      </c>
      <c r="E191" s="91" t="s">
        <v>18</v>
      </c>
      <c r="F191" s="91" t="s">
        <v>117</v>
      </c>
      <c r="G191" s="167">
        <v>11.81</v>
      </c>
      <c r="H191" s="91"/>
      <c r="I191" s="136">
        <f t="shared" si="13"/>
        <v>11.81</v>
      </c>
      <c r="J191" s="91" t="s">
        <v>10</v>
      </c>
      <c r="K191" s="96">
        <f>VLOOKUP(D191,Steuerseite!A$3:G$38,5,FALSE)</f>
        <v>0</v>
      </c>
      <c r="L191" s="96">
        <f>VLOOKUP(D191,Steuerseite!A$3:G$38,6,FALSE)</f>
        <v>0</v>
      </c>
      <c r="M191" s="96">
        <f>VLOOKUP(D191,Steuerseite!A$3:G$38,7,FALSE)</f>
        <v>1E-3</v>
      </c>
      <c r="N191" s="96">
        <f>VLOOKUP(D191,Steuerseite!A$3:$D$38,2,FALSE)</f>
        <v>0</v>
      </c>
      <c r="O191" s="96">
        <f>VLOOKUP(D191,Steuerseite!A$3:D$38,3,FALSE)</f>
        <v>0</v>
      </c>
      <c r="P191" s="96">
        <f>VLOOKUP(D191,Steuerseite!A$3:D$38,4,FALSE)</f>
        <v>0</v>
      </c>
      <c r="Q191" s="94"/>
      <c r="R191" s="98"/>
      <c r="S191" s="95">
        <f t="shared" si="14"/>
        <v>0</v>
      </c>
      <c r="T191" s="137">
        <f>IF(AND(J191="VOR",Leistungen!A$52="SVS VOR"),Leistungen!B$52, IF(AND(J191="QOR",Leistungen!A$31="SVS QOR"),Leistungen!B$31,""))</f>
        <v>0</v>
      </c>
      <c r="U191" s="97">
        <f t="shared" si="15"/>
        <v>0</v>
      </c>
      <c r="V191" s="100">
        <f t="shared" si="16"/>
        <v>0</v>
      </c>
      <c r="W191" s="100">
        <f t="shared" si="17"/>
        <v>0</v>
      </c>
      <c r="X191" s="99"/>
    </row>
    <row r="192" spans="1:24" s="45" customFormat="1" ht="15" x14ac:dyDescent="0.2">
      <c r="A192" s="92" t="s">
        <v>172</v>
      </c>
      <c r="B192" s="92" t="s">
        <v>238</v>
      </c>
      <c r="C192" s="92" t="s">
        <v>570</v>
      </c>
      <c r="D192" s="92" t="s">
        <v>59</v>
      </c>
      <c r="E192" s="92" t="s">
        <v>110</v>
      </c>
      <c r="F192" s="92" t="s">
        <v>956</v>
      </c>
      <c r="G192" s="168">
        <v>11.14</v>
      </c>
      <c r="H192" s="92"/>
      <c r="I192" s="138">
        <f t="shared" si="13"/>
        <v>11.14</v>
      </c>
      <c r="J192" s="92" t="s">
        <v>10</v>
      </c>
      <c r="K192" s="96">
        <f>VLOOKUP(D192,Steuerseite!A$3:G$38,5,FALSE)</f>
        <v>0</v>
      </c>
      <c r="L192" s="96">
        <f>VLOOKUP(D192,Steuerseite!A$3:G$38,6,FALSE)</f>
        <v>0</v>
      </c>
      <c r="M192" s="96">
        <f>VLOOKUP(D192,Steuerseite!A$3:G$38,7,FALSE)</f>
        <v>0</v>
      </c>
      <c r="N192" s="96">
        <f>VLOOKUP(D192,Steuerseite!A$3:$D$38,2,FALSE)</f>
        <v>0</v>
      </c>
      <c r="O192" s="96">
        <f>VLOOKUP(D192,Steuerseite!A$3:D$38,3,FALSE)</f>
        <v>0</v>
      </c>
      <c r="P192" s="96">
        <f>VLOOKUP(D192,Steuerseite!A$3:D$38,4,FALSE)</f>
        <v>0</v>
      </c>
      <c r="Q192" s="94"/>
      <c r="R192" s="98"/>
      <c r="S192" s="95">
        <f t="shared" si="14"/>
        <v>0</v>
      </c>
      <c r="T192" s="137">
        <f>IF(AND(J192="VOR",Leistungen!A$52="SVS VOR"),Leistungen!B$52, IF(AND(J192="QOR",Leistungen!A$31="SVS QOR"),Leistungen!B$31,""))</f>
        <v>0</v>
      </c>
      <c r="U192" s="97">
        <f t="shared" si="15"/>
        <v>0</v>
      </c>
      <c r="V192" s="100">
        <f t="shared" si="16"/>
        <v>0</v>
      </c>
      <c r="W192" s="100">
        <f t="shared" si="17"/>
        <v>0</v>
      </c>
      <c r="X192" s="99"/>
    </row>
    <row r="193" spans="1:24" s="45" customFormat="1" ht="15" x14ac:dyDescent="0.2">
      <c r="A193" s="91" t="s">
        <v>172</v>
      </c>
      <c r="B193" s="91" t="s">
        <v>239</v>
      </c>
      <c r="C193" s="91" t="s">
        <v>571</v>
      </c>
      <c r="D193" s="91" t="s">
        <v>59</v>
      </c>
      <c r="E193" s="91" t="s">
        <v>110</v>
      </c>
      <c r="F193" s="91" t="s">
        <v>112</v>
      </c>
      <c r="G193" s="167">
        <v>22.7</v>
      </c>
      <c r="H193" s="91"/>
      <c r="I193" s="136">
        <f t="shared" si="13"/>
        <v>22.7</v>
      </c>
      <c r="J193" s="91" t="s">
        <v>10</v>
      </c>
      <c r="K193" s="96">
        <f>VLOOKUP(D193,Steuerseite!A$3:G$38,5,FALSE)</f>
        <v>0</v>
      </c>
      <c r="L193" s="96">
        <f>VLOOKUP(D193,Steuerseite!A$3:G$38,6,FALSE)</f>
        <v>0</v>
      </c>
      <c r="M193" s="96">
        <f>VLOOKUP(D193,Steuerseite!A$3:G$38,7,FALSE)</f>
        <v>0</v>
      </c>
      <c r="N193" s="96">
        <f>VLOOKUP(D193,Steuerseite!A$3:$D$38,2,FALSE)</f>
        <v>0</v>
      </c>
      <c r="O193" s="96">
        <f>VLOOKUP(D193,Steuerseite!A$3:D$38,3,FALSE)</f>
        <v>0</v>
      </c>
      <c r="P193" s="96">
        <f>VLOOKUP(D193,Steuerseite!A$3:D$38,4,FALSE)</f>
        <v>0</v>
      </c>
      <c r="Q193" s="94"/>
      <c r="R193" s="98"/>
      <c r="S193" s="95">
        <f t="shared" si="14"/>
        <v>0</v>
      </c>
      <c r="T193" s="137">
        <f>IF(AND(J193="VOR",Leistungen!A$52="SVS VOR"),Leistungen!B$52, IF(AND(J193="QOR",Leistungen!A$31="SVS QOR"),Leistungen!B$31,""))</f>
        <v>0</v>
      </c>
      <c r="U193" s="97">
        <f t="shared" si="15"/>
        <v>0</v>
      </c>
      <c r="V193" s="100">
        <f t="shared" si="16"/>
        <v>0</v>
      </c>
      <c r="W193" s="100">
        <f t="shared" si="17"/>
        <v>0</v>
      </c>
      <c r="X193" s="99"/>
    </row>
    <row r="194" spans="1:24" s="45" customFormat="1" ht="15" x14ac:dyDescent="0.2">
      <c r="A194" s="92" t="s">
        <v>172</v>
      </c>
      <c r="B194" s="92" t="s">
        <v>240</v>
      </c>
      <c r="C194" s="92" t="s">
        <v>572</v>
      </c>
      <c r="D194" s="92" t="s">
        <v>59</v>
      </c>
      <c r="E194" s="92" t="s">
        <v>110</v>
      </c>
      <c r="F194" s="92" t="s">
        <v>956</v>
      </c>
      <c r="G194" s="168">
        <v>17.059999999999999</v>
      </c>
      <c r="H194" s="92"/>
      <c r="I194" s="138">
        <f t="shared" si="13"/>
        <v>17.059999999999999</v>
      </c>
      <c r="J194" s="92" t="s">
        <v>10</v>
      </c>
      <c r="K194" s="96">
        <f>VLOOKUP(D194,Steuerseite!A$3:G$38,5,FALSE)</f>
        <v>0</v>
      </c>
      <c r="L194" s="96">
        <f>VLOOKUP(D194,Steuerseite!A$3:G$38,6,FALSE)</f>
        <v>0</v>
      </c>
      <c r="M194" s="96">
        <f>VLOOKUP(D194,Steuerseite!A$3:G$38,7,FALSE)</f>
        <v>0</v>
      </c>
      <c r="N194" s="96">
        <f>VLOOKUP(D194,Steuerseite!A$3:$D$38,2,FALSE)</f>
        <v>0</v>
      </c>
      <c r="O194" s="96">
        <f>VLOOKUP(D194,Steuerseite!A$3:D$38,3,FALSE)</f>
        <v>0</v>
      </c>
      <c r="P194" s="96">
        <f>VLOOKUP(D194,Steuerseite!A$3:D$38,4,FALSE)</f>
        <v>0</v>
      </c>
      <c r="Q194" s="94"/>
      <c r="R194" s="98"/>
      <c r="S194" s="95">
        <f t="shared" si="14"/>
        <v>0</v>
      </c>
      <c r="T194" s="137">
        <f>IF(AND(J194="VOR",Leistungen!A$52="SVS VOR"),Leistungen!B$52, IF(AND(J194="QOR",Leistungen!A$31="SVS QOR"),Leistungen!B$31,""))</f>
        <v>0</v>
      </c>
      <c r="U194" s="97">
        <f t="shared" si="15"/>
        <v>0</v>
      </c>
      <c r="V194" s="100">
        <f t="shared" si="16"/>
        <v>0</v>
      </c>
      <c r="W194" s="100">
        <f t="shared" si="17"/>
        <v>0</v>
      </c>
      <c r="X194" s="99"/>
    </row>
    <row r="195" spans="1:24" s="45" customFormat="1" ht="15" x14ac:dyDescent="0.2">
      <c r="A195" s="91" t="s">
        <v>172</v>
      </c>
      <c r="B195" s="91" t="s">
        <v>241</v>
      </c>
      <c r="C195" s="91" t="s">
        <v>573</v>
      </c>
      <c r="D195" s="91" t="s">
        <v>59</v>
      </c>
      <c r="E195" s="91" t="s">
        <v>110</v>
      </c>
      <c r="F195" s="91" t="s">
        <v>112</v>
      </c>
      <c r="G195" s="167">
        <v>22.93</v>
      </c>
      <c r="H195" s="91"/>
      <c r="I195" s="136">
        <f t="shared" si="13"/>
        <v>22.93</v>
      </c>
      <c r="J195" s="91" t="s">
        <v>10</v>
      </c>
      <c r="K195" s="96">
        <f>VLOOKUP(D195,Steuerseite!A$3:G$38,5,FALSE)</f>
        <v>0</v>
      </c>
      <c r="L195" s="96">
        <f>VLOOKUP(D195,Steuerseite!A$3:G$38,6,FALSE)</f>
        <v>0</v>
      </c>
      <c r="M195" s="96">
        <f>VLOOKUP(D195,Steuerseite!A$3:G$38,7,FALSE)</f>
        <v>0</v>
      </c>
      <c r="N195" s="96">
        <f>VLOOKUP(D195,Steuerseite!A$3:$D$38,2,FALSE)</f>
        <v>0</v>
      </c>
      <c r="O195" s="96">
        <f>VLOOKUP(D195,Steuerseite!A$3:D$38,3,FALSE)</f>
        <v>0</v>
      </c>
      <c r="P195" s="96">
        <f>VLOOKUP(D195,Steuerseite!A$3:D$38,4,FALSE)</f>
        <v>0</v>
      </c>
      <c r="Q195" s="94"/>
      <c r="R195" s="98"/>
      <c r="S195" s="95">
        <f t="shared" si="14"/>
        <v>0</v>
      </c>
      <c r="T195" s="137">
        <f>IF(AND(J195="VOR",Leistungen!A$52="SVS VOR"),Leistungen!B$52, IF(AND(J195="QOR",Leistungen!A$31="SVS QOR"),Leistungen!B$31,""))</f>
        <v>0</v>
      </c>
      <c r="U195" s="97">
        <f t="shared" si="15"/>
        <v>0</v>
      </c>
      <c r="V195" s="100">
        <f t="shared" si="16"/>
        <v>0</v>
      </c>
      <c r="W195" s="100">
        <f t="shared" si="17"/>
        <v>0</v>
      </c>
      <c r="X195" s="99"/>
    </row>
    <row r="196" spans="1:24" s="45" customFormat="1" ht="15" x14ac:dyDescent="0.2">
      <c r="A196" s="92" t="s">
        <v>172</v>
      </c>
      <c r="B196" s="92" t="s">
        <v>240</v>
      </c>
      <c r="C196" s="92" t="s">
        <v>574</v>
      </c>
      <c r="D196" s="92" t="s">
        <v>59</v>
      </c>
      <c r="E196" s="92" t="s">
        <v>110</v>
      </c>
      <c r="F196" s="92" t="s">
        <v>956</v>
      </c>
      <c r="G196" s="168">
        <v>34.61</v>
      </c>
      <c r="H196" s="92"/>
      <c r="I196" s="138">
        <f t="shared" ref="I196:I259" si="18">IF(H196="x",0,IF(ISBLANK(H196),G196,""))</f>
        <v>34.61</v>
      </c>
      <c r="J196" s="92" t="s">
        <v>10</v>
      </c>
      <c r="K196" s="96">
        <f>VLOOKUP(D196,Steuerseite!A$3:G$38,5,FALSE)</f>
        <v>0</v>
      </c>
      <c r="L196" s="96">
        <f>VLOOKUP(D196,Steuerseite!A$3:G$38,6,FALSE)</f>
        <v>0</v>
      </c>
      <c r="M196" s="96">
        <f>VLOOKUP(D196,Steuerseite!A$3:G$38,7,FALSE)</f>
        <v>0</v>
      </c>
      <c r="N196" s="96">
        <f>VLOOKUP(D196,Steuerseite!A$3:$D$38,2,FALSE)</f>
        <v>0</v>
      </c>
      <c r="O196" s="96">
        <f>VLOOKUP(D196,Steuerseite!A$3:D$38,3,FALSE)</f>
        <v>0</v>
      </c>
      <c r="P196" s="96">
        <f>VLOOKUP(D196,Steuerseite!A$3:D$38,4,FALSE)</f>
        <v>0</v>
      </c>
      <c r="Q196" s="94"/>
      <c r="R196" s="98"/>
      <c r="S196" s="95">
        <f t="shared" ref="S196:S259" si="19">IF(J196="QOR",I196*K196,(I196/O196*Q196)+(I196/P196*R196))</f>
        <v>0</v>
      </c>
      <c r="T196" s="137">
        <f>IF(AND(J196="VOR",Leistungen!A$52="SVS VOR"),Leistungen!B$52, IF(AND(J196="QOR",Leistungen!A$31="SVS QOR"),Leistungen!B$31,""))</f>
        <v>0</v>
      </c>
      <c r="U196" s="97">
        <f t="shared" ref="U196:U259" si="20">S196*T196</f>
        <v>0</v>
      </c>
      <c r="V196" s="100">
        <f t="shared" ref="V196:V259" si="21">U196/12</f>
        <v>0</v>
      </c>
      <c r="W196" s="100">
        <f t="shared" si="17"/>
        <v>0</v>
      </c>
      <c r="X196" s="99"/>
    </row>
    <row r="197" spans="1:24" s="45" customFormat="1" ht="15" x14ac:dyDescent="0.2">
      <c r="A197" s="91" t="s">
        <v>172</v>
      </c>
      <c r="B197" s="91" t="s">
        <v>242</v>
      </c>
      <c r="C197" s="91" t="s">
        <v>575</v>
      </c>
      <c r="D197" s="91" t="s">
        <v>59</v>
      </c>
      <c r="E197" s="91" t="s">
        <v>110</v>
      </c>
      <c r="F197" s="91" t="s">
        <v>112</v>
      </c>
      <c r="G197" s="167">
        <v>22.93</v>
      </c>
      <c r="H197" s="91"/>
      <c r="I197" s="136">
        <f t="shared" si="18"/>
        <v>22.93</v>
      </c>
      <c r="J197" s="91" t="s">
        <v>10</v>
      </c>
      <c r="K197" s="96">
        <f>VLOOKUP(D197,Steuerseite!A$3:G$38,5,FALSE)</f>
        <v>0</v>
      </c>
      <c r="L197" s="96">
        <f>VLOOKUP(D197,Steuerseite!A$3:G$38,6,FALSE)</f>
        <v>0</v>
      </c>
      <c r="M197" s="96">
        <f>VLOOKUP(D197,Steuerseite!A$3:G$38,7,FALSE)</f>
        <v>0</v>
      </c>
      <c r="N197" s="96">
        <f>VLOOKUP(D197,Steuerseite!A$3:$D$38,2,FALSE)</f>
        <v>0</v>
      </c>
      <c r="O197" s="96">
        <f>VLOOKUP(D197,Steuerseite!A$3:D$38,3,FALSE)</f>
        <v>0</v>
      </c>
      <c r="P197" s="96">
        <f>VLOOKUP(D197,Steuerseite!A$3:D$38,4,FALSE)</f>
        <v>0</v>
      </c>
      <c r="Q197" s="94"/>
      <c r="R197" s="98"/>
      <c r="S197" s="95">
        <f t="shared" si="19"/>
        <v>0</v>
      </c>
      <c r="T197" s="137">
        <f>IF(AND(J197="VOR",Leistungen!A$52="SVS VOR"),Leistungen!B$52, IF(AND(J197="QOR",Leistungen!A$31="SVS QOR"),Leistungen!B$31,""))</f>
        <v>0</v>
      </c>
      <c r="U197" s="97">
        <f t="shared" si="20"/>
        <v>0</v>
      </c>
      <c r="V197" s="100">
        <f t="shared" si="21"/>
        <v>0</v>
      </c>
      <c r="W197" s="100">
        <f t="shared" si="17"/>
        <v>0</v>
      </c>
      <c r="X197" s="99"/>
    </row>
    <row r="198" spans="1:24" s="45" customFormat="1" ht="15" x14ac:dyDescent="0.2">
      <c r="A198" s="92" t="s">
        <v>172</v>
      </c>
      <c r="B198" s="92" t="s">
        <v>243</v>
      </c>
      <c r="C198" s="92" t="s">
        <v>576</v>
      </c>
      <c r="D198" s="92" t="s">
        <v>59</v>
      </c>
      <c r="E198" s="92" t="s">
        <v>110</v>
      </c>
      <c r="F198" s="92" t="s">
        <v>112</v>
      </c>
      <c r="G198" s="168">
        <v>18.46</v>
      </c>
      <c r="H198" s="92"/>
      <c r="I198" s="138">
        <f t="shared" si="18"/>
        <v>18.46</v>
      </c>
      <c r="J198" s="92" t="s">
        <v>10</v>
      </c>
      <c r="K198" s="96">
        <f>VLOOKUP(D198,Steuerseite!A$3:G$38,5,FALSE)</f>
        <v>0</v>
      </c>
      <c r="L198" s="96">
        <f>VLOOKUP(D198,Steuerseite!A$3:G$38,6,FALSE)</f>
        <v>0</v>
      </c>
      <c r="M198" s="96">
        <f>VLOOKUP(D198,Steuerseite!A$3:G$38,7,FALSE)</f>
        <v>0</v>
      </c>
      <c r="N198" s="96">
        <f>VLOOKUP(D198,Steuerseite!A$3:$D$38,2,FALSE)</f>
        <v>0</v>
      </c>
      <c r="O198" s="96">
        <f>VLOOKUP(D198,Steuerseite!A$3:D$38,3,FALSE)</f>
        <v>0</v>
      </c>
      <c r="P198" s="96">
        <f>VLOOKUP(D198,Steuerseite!A$3:D$38,4,FALSE)</f>
        <v>0</v>
      </c>
      <c r="Q198" s="94"/>
      <c r="R198" s="98"/>
      <c r="S198" s="95">
        <f t="shared" si="19"/>
        <v>0</v>
      </c>
      <c r="T198" s="137">
        <f>IF(AND(J198="VOR",Leistungen!A$52="SVS VOR"),Leistungen!B$52, IF(AND(J198="QOR",Leistungen!A$31="SVS QOR"),Leistungen!B$31,""))</f>
        <v>0</v>
      </c>
      <c r="U198" s="97">
        <f t="shared" si="20"/>
        <v>0</v>
      </c>
      <c r="V198" s="100">
        <f t="shared" si="21"/>
        <v>0</v>
      </c>
      <c r="W198" s="100">
        <f t="shared" si="17"/>
        <v>0</v>
      </c>
      <c r="X198" s="99"/>
    </row>
    <row r="199" spans="1:24" s="45" customFormat="1" ht="15" x14ac:dyDescent="0.2">
      <c r="A199" s="91" t="s">
        <v>172</v>
      </c>
      <c r="B199" s="91" t="s">
        <v>129</v>
      </c>
      <c r="C199" s="91" t="s">
        <v>577</v>
      </c>
      <c r="D199" s="91" t="s">
        <v>23</v>
      </c>
      <c r="E199" s="91" t="s">
        <v>127</v>
      </c>
      <c r="F199" s="91" t="s">
        <v>956</v>
      </c>
      <c r="G199" s="167">
        <v>12.58</v>
      </c>
      <c r="H199" s="91"/>
      <c r="I199" s="136">
        <f t="shared" si="18"/>
        <v>12.58</v>
      </c>
      <c r="J199" s="91" t="s">
        <v>10</v>
      </c>
      <c r="K199" s="96">
        <f>VLOOKUP(D199,Steuerseite!A$3:G$38,5,FALSE)</f>
        <v>0</v>
      </c>
      <c r="L199" s="96">
        <f>VLOOKUP(D199,Steuerseite!A$3:G$38,6,FALSE)</f>
        <v>0</v>
      </c>
      <c r="M199" s="96">
        <f>VLOOKUP(D199,Steuerseite!A$3:G$38,7,FALSE)</f>
        <v>0</v>
      </c>
      <c r="N199" s="96">
        <f>VLOOKUP(D199,Steuerseite!A$3:$D$38,2,FALSE)</f>
        <v>0</v>
      </c>
      <c r="O199" s="96">
        <f>VLOOKUP(D199,Steuerseite!A$3:D$38,3,FALSE)</f>
        <v>0</v>
      </c>
      <c r="P199" s="96">
        <f>VLOOKUP(D199,Steuerseite!A$3:D$38,4,FALSE)</f>
        <v>0</v>
      </c>
      <c r="Q199" s="94"/>
      <c r="R199" s="98"/>
      <c r="S199" s="95">
        <f t="shared" si="19"/>
        <v>0</v>
      </c>
      <c r="T199" s="137">
        <f>IF(AND(J199="VOR",Leistungen!A$52="SVS VOR"),Leistungen!B$52, IF(AND(J199="QOR",Leistungen!A$31="SVS QOR"),Leistungen!B$31,""))</f>
        <v>0</v>
      </c>
      <c r="U199" s="97">
        <f t="shared" si="20"/>
        <v>0</v>
      </c>
      <c r="V199" s="100">
        <f t="shared" si="21"/>
        <v>0</v>
      </c>
      <c r="W199" s="100">
        <f t="shared" si="17"/>
        <v>0</v>
      </c>
      <c r="X199" s="99"/>
    </row>
    <row r="200" spans="1:24" s="45" customFormat="1" ht="15" x14ac:dyDescent="0.2">
      <c r="A200" s="92" t="s">
        <v>172</v>
      </c>
      <c r="B200" s="92" t="s">
        <v>113</v>
      </c>
      <c r="C200" s="92" t="s">
        <v>578</v>
      </c>
      <c r="D200" s="92" t="s">
        <v>22</v>
      </c>
      <c r="E200" s="92" t="s">
        <v>114</v>
      </c>
      <c r="F200" s="92" t="s">
        <v>956</v>
      </c>
      <c r="G200" s="168">
        <v>87.69</v>
      </c>
      <c r="H200" s="92"/>
      <c r="I200" s="138">
        <f t="shared" si="18"/>
        <v>87.69</v>
      </c>
      <c r="J200" s="92" t="s">
        <v>10</v>
      </c>
      <c r="K200" s="96">
        <f>VLOOKUP(D200,Steuerseite!A$3:G$38,5,FALSE)</f>
        <v>0</v>
      </c>
      <c r="L200" s="96">
        <f>VLOOKUP(D200,Steuerseite!A$3:G$38,6,FALSE)</f>
        <v>0</v>
      </c>
      <c r="M200" s="96">
        <f>VLOOKUP(D200,Steuerseite!A$3:G$38,7,FALSE)</f>
        <v>0</v>
      </c>
      <c r="N200" s="96">
        <f>VLOOKUP(D200,Steuerseite!A$3:$D$38,2,FALSE)</f>
        <v>0</v>
      </c>
      <c r="O200" s="96">
        <f>VLOOKUP(D200,Steuerseite!A$3:D$38,3,FALSE)</f>
        <v>0</v>
      </c>
      <c r="P200" s="96">
        <f>VLOOKUP(D200,Steuerseite!A$3:D$38,4,FALSE)</f>
        <v>0</v>
      </c>
      <c r="Q200" s="94"/>
      <c r="R200" s="98"/>
      <c r="S200" s="95">
        <f t="shared" si="19"/>
        <v>0</v>
      </c>
      <c r="T200" s="137">
        <f>IF(AND(J200="VOR",Leistungen!A$52="SVS VOR"),Leistungen!B$52, IF(AND(J200="QOR",Leistungen!A$31="SVS QOR"),Leistungen!B$31,""))</f>
        <v>0</v>
      </c>
      <c r="U200" s="97">
        <f t="shared" si="20"/>
        <v>0</v>
      </c>
      <c r="V200" s="100">
        <f t="shared" si="21"/>
        <v>0</v>
      </c>
      <c r="W200" s="100">
        <f t="shared" si="17"/>
        <v>0</v>
      </c>
      <c r="X200" s="99"/>
    </row>
    <row r="201" spans="1:24" s="45" customFormat="1" ht="15" x14ac:dyDescent="0.2">
      <c r="A201" s="91" t="s">
        <v>172</v>
      </c>
      <c r="B201" s="91" t="s">
        <v>207</v>
      </c>
      <c r="C201" s="91" t="s">
        <v>579</v>
      </c>
      <c r="D201" s="91" t="s">
        <v>29</v>
      </c>
      <c r="E201" s="91" t="s">
        <v>116</v>
      </c>
      <c r="F201" s="91" t="s">
        <v>117</v>
      </c>
      <c r="G201" s="167">
        <v>0.84</v>
      </c>
      <c r="H201" s="91" t="s">
        <v>157</v>
      </c>
      <c r="I201" s="136">
        <f t="shared" si="18"/>
        <v>0</v>
      </c>
      <c r="J201" s="91" t="s">
        <v>10</v>
      </c>
      <c r="K201" s="96">
        <f>VLOOKUP(D201,Steuerseite!A$3:G$38,5,FALSE)</f>
        <v>0</v>
      </c>
      <c r="L201" s="96">
        <f>VLOOKUP(D201,Steuerseite!A$3:G$38,6,FALSE)</f>
        <v>0</v>
      </c>
      <c r="M201" s="96">
        <f>VLOOKUP(D201,Steuerseite!A$3:G$38,7,FALSE)</f>
        <v>0</v>
      </c>
      <c r="N201" s="96">
        <f>VLOOKUP(D201,Steuerseite!A$3:$D$38,2,FALSE)</f>
        <v>0</v>
      </c>
      <c r="O201" s="96">
        <f>VLOOKUP(D201,Steuerseite!A$3:D$38,3,FALSE)</f>
        <v>0</v>
      </c>
      <c r="P201" s="96">
        <f>VLOOKUP(D201,Steuerseite!A$3:D$38,4,FALSE)</f>
        <v>0</v>
      </c>
      <c r="Q201" s="94"/>
      <c r="R201" s="98"/>
      <c r="S201" s="95">
        <f t="shared" si="19"/>
        <v>0</v>
      </c>
      <c r="T201" s="137">
        <f>IF(AND(J201="VOR",Leistungen!A$52="SVS VOR"),Leistungen!B$52, IF(AND(J201="QOR",Leistungen!A$31="SVS QOR"),Leistungen!B$31,""))</f>
        <v>0</v>
      </c>
      <c r="U201" s="97">
        <f t="shared" si="20"/>
        <v>0</v>
      </c>
      <c r="V201" s="100">
        <f t="shared" si="21"/>
        <v>0</v>
      </c>
      <c r="W201" s="100">
        <f t="shared" si="17"/>
        <v>0</v>
      </c>
      <c r="X201" s="99"/>
    </row>
    <row r="202" spans="1:24" s="55" customFormat="1" ht="15" x14ac:dyDescent="0.2">
      <c r="A202" s="92" t="s">
        <v>172</v>
      </c>
      <c r="B202" s="92" t="s">
        <v>244</v>
      </c>
      <c r="C202" s="92" t="s">
        <v>580</v>
      </c>
      <c r="D202" s="92" t="s">
        <v>29</v>
      </c>
      <c r="E202" s="92" t="s">
        <v>116</v>
      </c>
      <c r="F202" s="92" t="s">
        <v>957</v>
      </c>
      <c r="G202" s="168">
        <v>28.55</v>
      </c>
      <c r="H202" s="92"/>
      <c r="I202" s="138">
        <f t="shared" si="18"/>
        <v>28.55</v>
      </c>
      <c r="J202" s="92" t="s">
        <v>10</v>
      </c>
      <c r="K202" s="96">
        <f>VLOOKUP(D202,Steuerseite!A$3:G$38,5,FALSE)</f>
        <v>0</v>
      </c>
      <c r="L202" s="96">
        <f>VLOOKUP(D202,Steuerseite!A$3:G$38,6,FALSE)</f>
        <v>0</v>
      </c>
      <c r="M202" s="96">
        <f>VLOOKUP(D202,Steuerseite!A$3:G$38,7,FALSE)</f>
        <v>0</v>
      </c>
      <c r="N202" s="96">
        <f>VLOOKUP(D202,Steuerseite!A$3:$D$38,2,FALSE)</f>
        <v>0</v>
      </c>
      <c r="O202" s="96">
        <f>VLOOKUP(D202,Steuerseite!A$3:D$38,3,FALSE)</f>
        <v>0</v>
      </c>
      <c r="P202" s="96">
        <f>VLOOKUP(D202,Steuerseite!A$3:D$38,4,FALSE)</f>
        <v>0</v>
      </c>
      <c r="Q202" s="94"/>
      <c r="R202" s="98"/>
      <c r="S202" s="95">
        <f t="shared" si="19"/>
        <v>0</v>
      </c>
      <c r="T202" s="137">
        <f>IF(AND(J202="VOR",Leistungen!A$52="SVS VOR"),Leistungen!B$52, IF(AND(J202="QOR",Leistungen!A$31="SVS QOR"),Leistungen!B$31,""))</f>
        <v>0</v>
      </c>
      <c r="U202" s="97">
        <f t="shared" si="20"/>
        <v>0</v>
      </c>
      <c r="V202" s="100">
        <f t="shared" si="21"/>
        <v>0</v>
      </c>
      <c r="W202" s="100">
        <f t="shared" si="17"/>
        <v>0</v>
      </c>
      <c r="X202" s="99"/>
    </row>
    <row r="203" spans="1:24" s="55" customFormat="1" ht="15" x14ac:dyDescent="0.2">
      <c r="A203" s="91" t="s">
        <v>172</v>
      </c>
      <c r="B203" s="91" t="s">
        <v>245</v>
      </c>
      <c r="C203" s="91" t="s">
        <v>581</v>
      </c>
      <c r="D203" s="91" t="s">
        <v>38</v>
      </c>
      <c r="E203" s="91" t="s">
        <v>121</v>
      </c>
      <c r="F203" s="91" t="s">
        <v>112</v>
      </c>
      <c r="G203" s="167">
        <v>27.58</v>
      </c>
      <c r="H203" s="91"/>
      <c r="I203" s="136">
        <f t="shared" si="18"/>
        <v>27.58</v>
      </c>
      <c r="J203" s="91" t="s">
        <v>10</v>
      </c>
      <c r="K203" s="96">
        <f>VLOOKUP(D203,Steuerseite!A$3:G$38,5,FALSE)</f>
        <v>0</v>
      </c>
      <c r="L203" s="96">
        <f>VLOOKUP(D203,Steuerseite!A$3:G$38,6,FALSE)</f>
        <v>0</v>
      </c>
      <c r="M203" s="96">
        <f>VLOOKUP(D203,Steuerseite!A$3:G$38,7,FALSE)</f>
        <v>0</v>
      </c>
      <c r="N203" s="96">
        <f>VLOOKUP(D203,Steuerseite!A$3:$D$38,2,FALSE)</f>
        <v>0</v>
      </c>
      <c r="O203" s="96">
        <f>VLOOKUP(D203,Steuerseite!A$3:D$38,3,FALSE)</f>
        <v>0</v>
      </c>
      <c r="P203" s="96">
        <f>VLOOKUP(D203,Steuerseite!A$3:D$38,4,FALSE)</f>
        <v>0</v>
      </c>
      <c r="Q203" s="94"/>
      <c r="R203" s="98"/>
      <c r="S203" s="95">
        <f t="shared" si="19"/>
        <v>0</v>
      </c>
      <c r="T203" s="137">
        <f>IF(AND(J203="VOR",Leistungen!A$52="SVS VOR"),Leistungen!B$52, IF(AND(J203="QOR",Leistungen!A$31="SVS QOR"),Leistungen!B$31,""))</f>
        <v>0</v>
      </c>
      <c r="U203" s="97">
        <f t="shared" si="20"/>
        <v>0</v>
      </c>
      <c r="V203" s="100">
        <f t="shared" si="21"/>
        <v>0</v>
      </c>
      <c r="W203" s="100">
        <f t="shared" si="17"/>
        <v>0</v>
      </c>
      <c r="X203" s="99"/>
    </row>
    <row r="204" spans="1:24" s="55" customFormat="1" ht="15" x14ac:dyDescent="0.2">
      <c r="A204" s="92" t="s">
        <v>173</v>
      </c>
      <c r="B204" s="92" t="s">
        <v>238</v>
      </c>
      <c r="C204" s="92" t="s">
        <v>582</v>
      </c>
      <c r="D204" s="92" t="s">
        <v>59</v>
      </c>
      <c r="E204" s="92" t="s">
        <v>110</v>
      </c>
      <c r="F204" s="92" t="s">
        <v>956</v>
      </c>
      <c r="G204" s="168">
        <v>21.03</v>
      </c>
      <c r="H204" s="92"/>
      <c r="I204" s="138">
        <f t="shared" si="18"/>
        <v>21.03</v>
      </c>
      <c r="J204" s="92" t="s">
        <v>10</v>
      </c>
      <c r="K204" s="96">
        <f>VLOOKUP(D204,Steuerseite!A$3:G$38,5,FALSE)</f>
        <v>0</v>
      </c>
      <c r="L204" s="96">
        <f>VLOOKUP(D204,Steuerseite!A$3:G$38,6,FALSE)</f>
        <v>0</v>
      </c>
      <c r="M204" s="96">
        <f>VLOOKUP(D204,Steuerseite!A$3:G$38,7,FALSE)</f>
        <v>0</v>
      </c>
      <c r="N204" s="96">
        <f>VLOOKUP(D204,Steuerseite!A$3:$D$38,2,FALSE)</f>
        <v>0</v>
      </c>
      <c r="O204" s="96">
        <f>VLOOKUP(D204,Steuerseite!A$3:D$38,3,FALSE)</f>
        <v>0</v>
      </c>
      <c r="P204" s="96">
        <f>VLOOKUP(D204,Steuerseite!A$3:D$38,4,FALSE)</f>
        <v>0</v>
      </c>
      <c r="Q204" s="94"/>
      <c r="R204" s="98"/>
      <c r="S204" s="95">
        <f t="shared" si="19"/>
        <v>0</v>
      </c>
      <c r="T204" s="137">
        <f>IF(AND(J204="VOR",Leistungen!A$52="SVS VOR"),Leistungen!B$52, IF(AND(J204="QOR",Leistungen!A$31="SVS QOR"),Leistungen!B$31,""))</f>
        <v>0</v>
      </c>
      <c r="U204" s="97">
        <f t="shared" si="20"/>
        <v>0</v>
      </c>
      <c r="V204" s="100">
        <f t="shared" si="21"/>
        <v>0</v>
      </c>
      <c r="W204" s="100">
        <f t="shared" si="17"/>
        <v>0</v>
      </c>
      <c r="X204" s="99"/>
    </row>
    <row r="205" spans="1:24" s="55" customFormat="1" ht="15" x14ac:dyDescent="0.2">
      <c r="A205" s="91" t="s">
        <v>173</v>
      </c>
      <c r="B205" s="91" t="s">
        <v>209</v>
      </c>
      <c r="C205" s="91" t="s">
        <v>583</v>
      </c>
      <c r="D205" s="91" t="s">
        <v>59</v>
      </c>
      <c r="E205" s="91" t="s">
        <v>110</v>
      </c>
      <c r="F205" s="91" t="s">
        <v>956</v>
      </c>
      <c r="G205" s="167">
        <v>23.17</v>
      </c>
      <c r="H205" s="91"/>
      <c r="I205" s="136">
        <f t="shared" si="18"/>
        <v>23.17</v>
      </c>
      <c r="J205" s="91" t="s">
        <v>10</v>
      </c>
      <c r="K205" s="96">
        <f>VLOOKUP(D205,Steuerseite!A$3:G$38,5,FALSE)</f>
        <v>0</v>
      </c>
      <c r="L205" s="96">
        <f>VLOOKUP(D205,Steuerseite!A$3:G$38,6,FALSE)</f>
        <v>0</v>
      </c>
      <c r="M205" s="96">
        <f>VLOOKUP(D205,Steuerseite!A$3:G$38,7,FALSE)</f>
        <v>0</v>
      </c>
      <c r="N205" s="96">
        <f>VLOOKUP(D205,Steuerseite!A$3:$D$38,2,FALSE)</f>
        <v>0</v>
      </c>
      <c r="O205" s="96">
        <f>VLOOKUP(D205,Steuerseite!A$3:D$38,3,FALSE)</f>
        <v>0</v>
      </c>
      <c r="P205" s="96">
        <f>VLOOKUP(D205,Steuerseite!A$3:D$38,4,FALSE)</f>
        <v>0</v>
      </c>
      <c r="Q205" s="94"/>
      <c r="R205" s="98"/>
      <c r="S205" s="95">
        <f t="shared" si="19"/>
        <v>0</v>
      </c>
      <c r="T205" s="137">
        <f>IF(AND(J205="VOR",Leistungen!A$52="SVS VOR"),Leistungen!B$52, IF(AND(J205="QOR",Leistungen!A$31="SVS QOR"),Leistungen!B$31,""))</f>
        <v>0</v>
      </c>
      <c r="U205" s="97">
        <f t="shared" si="20"/>
        <v>0</v>
      </c>
      <c r="V205" s="100">
        <f t="shared" si="21"/>
        <v>0</v>
      </c>
      <c r="W205" s="100">
        <f t="shared" si="17"/>
        <v>0</v>
      </c>
      <c r="X205" s="99"/>
    </row>
    <row r="206" spans="1:24" s="55" customFormat="1" ht="15" x14ac:dyDescent="0.2">
      <c r="A206" s="92" t="s">
        <v>173</v>
      </c>
      <c r="B206" s="92" t="s">
        <v>246</v>
      </c>
      <c r="C206" s="92" t="s">
        <v>584</v>
      </c>
      <c r="D206" s="92" t="s">
        <v>59</v>
      </c>
      <c r="E206" s="92" t="s">
        <v>110</v>
      </c>
      <c r="F206" s="92" t="s">
        <v>956</v>
      </c>
      <c r="G206" s="168">
        <v>20.02</v>
      </c>
      <c r="H206" s="92"/>
      <c r="I206" s="138">
        <f t="shared" si="18"/>
        <v>20.02</v>
      </c>
      <c r="J206" s="92" t="s">
        <v>10</v>
      </c>
      <c r="K206" s="96">
        <f>VLOOKUP(D206,Steuerseite!A$3:G$38,5,FALSE)</f>
        <v>0</v>
      </c>
      <c r="L206" s="96">
        <f>VLOOKUP(D206,Steuerseite!A$3:G$38,6,FALSE)</f>
        <v>0</v>
      </c>
      <c r="M206" s="96">
        <f>VLOOKUP(D206,Steuerseite!A$3:G$38,7,FALSE)</f>
        <v>0</v>
      </c>
      <c r="N206" s="96">
        <f>VLOOKUP(D206,Steuerseite!A$3:$D$38,2,FALSE)</f>
        <v>0</v>
      </c>
      <c r="O206" s="96">
        <f>VLOOKUP(D206,Steuerseite!A$3:D$38,3,FALSE)</f>
        <v>0</v>
      </c>
      <c r="P206" s="96">
        <f>VLOOKUP(D206,Steuerseite!A$3:D$38,4,FALSE)</f>
        <v>0</v>
      </c>
      <c r="Q206" s="94"/>
      <c r="R206" s="98"/>
      <c r="S206" s="95">
        <f t="shared" si="19"/>
        <v>0</v>
      </c>
      <c r="T206" s="137">
        <f>IF(AND(J206="VOR",Leistungen!A$52="SVS VOR"),Leistungen!B$52, IF(AND(J206="QOR",Leistungen!A$31="SVS QOR"),Leistungen!B$31,""))</f>
        <v>0</v>
      </c>
      <c r="U206" s="97">
        <f t="shared" si="20"/>
        <v>0</v>
      </c>
      <c r="V206" s="100">
        <f t="shared" si="21"/>
        <v>0</v>
      </c>
      <c r="W206" s="100">
        <f t="shared" si="17"/>
        <v>0</v>
      </c>
      <c r="X206" s="99"/>
    </row>
    <row r="207" spans="1:24" s="55" customFormat="1" ht="15" x14ac:dyDescent="0.2">
      <c r="A207" s="91" t="s">
        <v>173</v>
      </c>
      <c r="B207" s="91" t="s">
        <v>209</v>
      </c>
      <c r="C207" s="91" t="s">
        <v>585</v>
      </c>
      <c r="D207" s="91" t="s">
        <v>59</v>
      </c>
      <c r="E207" s="91" t="s">
        <v>110</v>
      </c>
      <c r="F207" s="91" t="s">
        <v>956</v>
      </c>
      <c r="G207" s="167">
        <v>21.62</v>
      </c>
      <c r="H207" s="91"/>
      <c r="I207" s="136">
        <f t="shared" si="18"/>
        <v>21.62</v>
      </c>
      <c r="J207" s="91" t="s">
        <v>10</v>
      </c>
      <c r="K207" s="96">
        <f>VLOOKUP(D207,Steuerseite!A$3:G$38,5,FALSE)</f>
        <v>0</v>
      </c>
      <c r="L207" s="96">
        <f>VLOOKUP(D207,Steuerseite!A$3:G$38,6,FALSE)</f>
        <v>0</v>
      </c>
      <c r="M207" s="96">
        <f>VLOOKUP(D207,Steuerseite!A$3:G$38,7,FALSE)</f>
        <v>0</v>
      </c>
      <c r="N207" s="96">
        <f>VLOOKUP(D207,Steuerseite!A$3:$D$38,2,FALSE)</f>
        <v>0</v>
      </c>
      <c r="O207" s="96">
        <f>VLOOKUP(D207,Steuerseite!A$3:D$38,3,FALSE)</f>
        <v>0</v>
      </c>
      <c r="P207" s="96">
        <f>VLOOKUP(D207,Steuerseite!A$3:D$38,4,FALSE)</f>
        <v>0</v>
      </c>
      <c r="Q207" s="94"/>
      <c r="R207" s="98"/>
      <c r="S207" s="95">
        <f t="shared" si="19"/>
        <v>0</v>
      </c>
      <c r="T207" s="137">
        <f>IF(AND(J207="VOR",Leistungen!A$52="SVS VOR"),Leistungen!B$52, IF(AND(J207="QOR",Leistungen!A$31="SVS QOR"),Leistungen!B$31,""))</f>
        <v>0</v>
      </c>
      <c r="U207" s="97">
        <f t="shared" si="20"/>
        <v>0</v>
      </c>
      <c r="V207" s="100">
        <f t="shared" si="21"/>
        <v>0</v>
      </c>
      <c r="W207" s="100">
        <f t="shared" si="17"/>
        <v>0</v>
      </c>
      <c r="X207" s="99"/>
    </row>
    <row r="208" spans="1:24" s="55" customFormat="1" ht="15" x14ac:dyDescent="0.2">
      <c r="A208" s="92" t="s">
        <v>173</v>
      </c>
      <c r="B208" s="92" t="s">
        <v>246</v>
      </c>
      <c r="C208" s="92" t="s">
        <v>586</v>
      </c>
      <c r="D208" s="92" t="s">
        <v>59</v>
      </c>
      <c r="E208" s="92" t="s">
        <v>110</v>
      </c>
      <c r="F208" s="92" t="s">
        <v>956</v>
      </c>
      <c r="G208" s="168">
        <v>20.02</v>
      </c>
      <c r="H208" s="92"/>
      <c r="I208" s="138">
        <f t="shared" si="18"/>
        <v>20.02</v>
      </c>
      <c r="J208" s="92" t="s">
        <v>10</v>
      </c>
      <c r="K208" s="96">
        <f>VLOOKUP(D208,Steuerseite!A$3:G$38,5,FALSE)</f>
        <v>0</v>
      </c>
      <c r="L208" s="96">
        <f>VLOOKUP(D208,Steuerseite!A$3:G$38,6,FALSE)</f>
        <v>0</v>
      </c>
      <c r="M208" s="96">
        <f>VLOOKUP(D208,Steuerseite!A$3:G$38,7,FALSE)</f>
        <v>0</v>
      </c>
      <c r="N208" s="96">
        <f>VLOOKUP(D208,Steuerseite!A$3:$D$38,2,FALSE)</f>
        <v>0</v>
      </c>
      <c r="O208" s="96">
        <f>VLOOKUP(D208,Steuerseite!A$3:D$38,3,FALSE)</f>
        <v>0</v>
      </c>
      <c r="P208" s="96">
        <f>VLOOKUP(D208,Steuerseite!A$3:D$38,4,FALSE)</f>
        <v>0</v>
      </c>
      <c r="Q208" s="94"/>
      <c r="R208" s="98"/>
      <c r="S208" s="95">
        <f t="shared" si="19"/>
        <v>0</v>
      </c>
      <c r="T208" s="137">
        <f>IF(AND(J208="VOR",Leistungen!A$52="SVS VOR"),Leistungen!B$52, IF(AND(J208="QOR",Leistungen!A$31="SVS QOR"),Leistungen!B$31,""))</f>
        <v>0</v>
      </c>
      <c r="U208" s="97">
        <f t="shared" si="20"/>
        <v>0</v>
      </c>
      <c r="V208" s="100">
        <f t="shared" si="21"/>
        <v>0</v>
      </c>
      <c r="W208" s="100">
        <f t="shared" si="17"/>
        <v>0</v>
      </c>
      <c r="X208" s="99"/>
    </row>
    <row r="209" spans="1:24" s="55" customFormat="1" ht="15" x14ac:dyDescent="0.2">
      <c r="A209" s="91" t="s">
        <v>173</v>
      </c>
      <c r="B209" s="91" t="s">
        <v>247</v>
      </c>
      <c r="C209" s="91" t="s">
        <v>587</v>
      </c>
      <c r="D209" s="91" t="s">
        <v>59</v>
      </c>
      <c r="E209" s="91" t="s">
        <v>110</v>
      </c>
      <c r="F209" s="91" t="s">
        <v>112</v>
      </c>
      <c r="G209" s="167">
        <v>21.49</v>
      </c>
      <c r="H209" s="91"/>
      <c r="I209" s="136">
        <f t="shared" si="18"/>
        <v>21.49</v>
      </c>
      <c r="J209" s="91" t="s">
        <v>10</v>
      </c>
      <c r="K209" s="96">
        <f>VLOOKUP(D209,Steuerseite!A$3:G$38,5,FALSE)</f>
        <v>0</v>
      </c>
      <c r="L209" s="96">
        <f>VLOOKUP(D209,Steuerseite!A$3:G$38,6,FALSE)</f>
        <v>0</v>
      </c>
      <c r="M209" s="96">
        <f>VLOOKUP(D209,Steuerseite!A$3:G$38,7,FALSE)</f>
        <v>0</v>
      </c>
      <c r="N209" s="96">
        <f>VLOOKUP(D209,Steuerseite!A$3:$D$38,2,FALSE)</f>
        <v>0</v>
      </c>
      <c r="O209" s="96">
        <f>VLOOKUP(D209,Steuerseite!A$3:D$38,3,FALSE)</f>
        <v>0</v>
      </c>
      <c r="P209" s="96">
        <f>VLOOKUP(D209,Steuerseite!A$3:D$38,4,FALSE)</f>
        <v>0</v>
      </c>
      <c r="Q209" s="94"/>
      <c r="R209" s="98"/>
      <c r="S209" s="95">
        <f t="shared" si="19"/>
        <v>0</v>
      </c>
      <c r="T209" s="137">
        <f>IF(AND(J209="VOR",Leistungen!A$52="SVS VOR"),Leistungen!B$52, IF(AND(J209="QOR",Leistungen!A$31="SVS QOR"),Leistungen!B$31,""))</f>
        <v>0</v>
      </c>
      <c r="U209" s="97">
        <f t="shared" si="20"/>
        <v>0</v>
      </c>
      <c r="V209" s="100">
        <f t="shared" si="21"/>
        <v>0</v>
      </c>
      <c r="W209" s="100">
        <f t="shared" si="17"/>
        <v>0</v>
      </c>
      <c r="X209" s="99"/>
    </row>
    <row r="210" spans="1:24" s="55" customFormat="1" ht="15" x14ac:dyDescent="0.2">
      <c r="A210" s="92" t="s">
        <v>173</v>
      </c>
      <c r="B210" s="92" t="s">
        <v>246</v>
      </c>
      <c r="C210" s="92" t="s">
        <v>588</v>
      </c>
      <c r="D210" s="92" t="s">
        <v>59</v>
      </c>
      <c r="E210" s="92" t="s">
        <v>110</v>
      </c>
      <c r="F210" s="92" t="s">
        <v>956</v>
      </c>
      <c r="G210" s="168">
        <v>20.02</v>
      </c>
      <c r="H210" s="92"/>
      <c r="I210" s="138">
        <f t="shared" si="18"/>
        <v>20.02</v>
      </c>
      <c r="J210" s="92" t="s">
        <v>10</v>
      </c>
      <c r="K210" s="96">
        <f>VLOOKUP(D210,Steuerseite!A$3:G$38,5,FALSE)</f>
        <v>0</v>
      </c>
      <c r="L210" s="96">
        <f>VLOOKUP(D210,Steuerseite!A$3:G$38,6,FALSE)</f>
        <v>0</v>
      </c>
      <c r="M210" s="96">
        <f>VLOOKUP(D210,Steuerseite!A$3:G$38,7,FALSE)</f>
        <v>0</v>
      </c>
      <c r="N210" s="96">
        <f>VLOOKUP(D210,Steuerseite!A$3:$D$38,2,FALSE)</f>
        <v>0</v>
      </c>
      <c r="O210" s="96">
        <f>VLOOKUP(D210,Steuerseite!A$3:D$38,3,FALSE)</f>
        <v>0</v>
      </c>
      <c r="P210" s="96">
        <f>VLOOKUP(D210,Steuerseite!A$3:D$38,4,FALSE)</f>
        <v>0</v>
      </c>
      <c r="Q210" s="94"/>
      <c r="R210" s="98"/>
      <c r="S210" s="95">
        <f t="shared" si="19"/>
        <v>0</v>
      </c>
      <c r="T210" s="137">
        <f>IF(AND(J210="VOR",Leistungen!A$52="SVS VOR"),Leistungen!B$52, IF(AND(J210="QOR",Leistungen!A$31="SVS QOR"),Leistungen!B$31,""))</f>
        <v>0</v>
      </c>
      <c r="U210" s="97">
        <f t="shared" si="20"/>
        <v>0</v>
      </c>
      <c r="V210" s="100">
        <f t="shared" si="21"/>
        <v>0</v>
      </c>
      <c r="W210" s="100">
        <f t="shared" si="17"/>
        <v>0</v>
      </c>
      <c r="X210" s="99"/>
    </row>
    <row r="211" spans="1:24" s="55" customFormat="1" ht="15" x14ac:dyDescent="0.2">
      <c r="A211" s="91" t="s">
        <v>173</v>
      </c>
      <c r="B211" s="91" t="s">
        <v>209</v>
      </c>
      <c r="C211" s="91" t="s">
        <v>589</v>
      </c>
      <c r="D211" s="91" t="s">
        <v>59</v>
      </c>
      <c r="E211" s="91" t="s">
        <v>110</v>
      </c>
      <c r="F211" s="91" t="s">
        <v>956</v>
      </c>
      <c r="G211" s="167">
        <v>21.49</v>
      </c>
      <c r="H211" s="91"/>
      <c r="I211" s="136">
        <f t="shared" si="18"/>
        <v>21.49</v>
      </c>
      <c r="J211" s="91" t="s">
        <v>10</v>
      </c>
      <c r="K211" s="96">
        <f>VLOOKUP(D211,Steuerseite!A$3:G$38,5,FALSE)</f>
        <v>0</v>
      </c>
      <c r="L211" s="96">
        <f>VLOOKUP(D211,Steuerseite!A$3:G$38,6,FALSE)</f>
        <v>0</v>
      </c>
      <c r="M211" s="96">
        <f>VLOOKUP(D211,Steuerseite!A$3:G$38,7,FALSE)</f>
        <v>0</v>
      </c>
      <c r="N211" s="96">
        <f>VLOOKUP(D211,Steuerseite!A$3:$D$38,2,FALSE)</f>
        <v>0</v>
      </c>
      <c r="O211" s="96">
        <f>VLOOKUP(D211,Steuerseite!A$3:D$38,3,FALSE)</f>
        <v>0</v>
      </c>
      <c r="P211" s="96">
        <f>VLOOKUP(D211,Steuerseite!A$3:D$38,4,FALSE)</f>
        <v>0</v>
      </c>
      <c r="Q211" s="94"/>
      <c r="R211" s="98"/>
      <c r="S211" s="95">
        <f t="shared" si="19"/>
        <v>0</v>
      </c>
      <c r="T211" s="137">
        <f>IF(AND(J211="VOR",Leistungen!A$52="SVS VOR"),Leistungen!B$52, IF(AND(J211="QOR",Leistungen!A$31="SVS QOR"),Leistungen!B$31,""))</f>
        <v>0</v>
      </c>
      <c r="U211" s="97">
        <f t="shared" si="20"/>
        <v>0</v>
      </c>
      <c r="V211" s="100">
        <f t="shared" si="21"/>
        <v>0</v>
      </c>
      <c r="W211" s="100">
        <f t="shared" si="17"/>
        <v>0</v>
      </c>
      <c r="X211" s="99"/>
    </row>
    <row r="212" spans="1:24" s="55" customFormat="1" ht="15" x14ac:dyDescent="0.2">
      <c r="A212" s="92" t="s">
        <v>173</v>
      </c>
      <c r="B212" s="92" t="s">
        <v>246</v>
      </c>
      <c r="C212" s="92" t="s">
        <v>590</v>
      </c>
      <c r="D212" s="92" t="s">
        <v>59</v>
      </c>
      <c r="E212" s="92" t="s">
        <v>110</v>
      </c>
      <c r="F212" s="92" t="s">
        <v>956</v>
      </c>
      <c r="G212" s="168">
        <v>20.02</v>
      </c>
      <c r="H212" s="92"/>
      <c r="I212" s="138">
        <f t="shared" si="18"/>
        <v>20.02</v>
      </c>
      <c r="J212" s="92" t="s">
        <v>10</v>
      </c>
      <c r="K212" s="96">
        <f>VLOOKUP(D212,Steuerseite!A$3:G$38,5,FALSE)</f>
        <v>0</v>
      </c>
      <c r="L212" s="96">
        <f>VLOOKUP(D212,Steuerseite!A$3:G$38,6,FALSE)</f>
        <v>0</v>
      </c>
      <c r="M212" s="96">
        <f>VLOOKUP(D212,Steuerseite!A$3:G$38,7,FALSE)</f>
        <v>0</v>
      </c>
      <c r="N212" s="96">
        <f>VLOOKUP(D212,Steuerseite!A$3:$D$38,2,FALSE)</f>
        <v>0</v>
      </c>
      <c r="O212" s="96">
        <f>VLOOKUP(D212,Steuerseite!A$3:D$38,3,FALSE)</f>
        <v>0</v>
      </c>
      <c r="P212" s="96">
        <f>VLOOKUP(D212,Steuerseite!A$3:D$38,4,FALSE)</f>
        <v>0</v>
      </c>
      <c r="Q212" s="94"/>
      <c r="R212" s="98"/>
      <c r="S212" s="95">
        <f t="shared" si="19"/>
        <v>0</v>
      </c>
      <c r="T212" s="137">
        <f>IF(AND(J212="VOR",Leistungen!A$52="SVS VOR"),Leistungen!B$52, IF(AND(J212="QOR",Leistungen!A$31="SVS QOR"),Leistungen!B$31,""))</f>
        <v>0</v>
      </c>
      <c r="U212" s="97">
        <f t="shared" si="20"/>
        <v>0</v>
      </c>
      <c r="V212" s="100">
        <f t="shared" si="21"/>
        <v>0</v>
      </c>
      <c r="W212" s="100">
        <f t="shared" si="17"/>
        <v>0</v>
      </c>
      <c r="X212" s="99"/>
    </row>
    <row r="213" spans="1:24" s="55" customFormat="1" ht="15" x14ac:dyDescent="0.2">
      <c r="A213" s="91" t="s">
        <v>173</v>
      </c>
      <c r="B213" s="91" t="s">
        <v>209</v>
      </c>
      <c r="C213" s="91" t="s">
        <v>591</v>
      </c>
      <c r="D213" s="91" t="s">
        <v>59</v>
      </c>
      <c r="E213" s="91" t="s">
        <v>110</v>
      </c>
      <c r="F213" s="91" t="s">
        <v>956</v>
      </c>
      <c r="G213" s="167">
        <v>21.49</v>
      </c>
      <c r="H213" s="91"/>
      <c r="I213" s="136">
        <f t="shared" si="18"/>
        <v>21.49</v>
      </c>
      <c r="J213" s="91" t="s">
        <v>10</v>
      </c>
      <c r="K213" s="96">
        <f>VLOOKUP(D213,Steuerseite!A$3:G$38,5,FALSE)</f>
        <v>0</v>
      </c>
      <c r="L213" s="96">
        <f>VLOOKUP(D213,Steuerseite!A$3:G$38,6,FALSE)</f>
        <v>0</v>
      </c>
      <c r="M213" s="96">
        <f>VLOOKUP(D213,Steuerseite!A$3:G$38,7,FALSE)</f>
        <v>0</v>
      </c>
      <c r="N213" s="96">
        <f>VLOOKUP(D213,Steuerseite!A$3:$D$38,2,FALSE)</f>
        <v>0</v>
      </c>
      <c r="O213" s="96">
        <f>VLOOKUP(D213,Steuerseite!A$3:D$38,3,FALSE)</f>
        <v>0</v>
      </c>
      <c r="P213" s="96">
        <f>VLOOKUP(D213,Steuerseite!A$3:D$38,4,FALSE)</f>
        <v>0</v>
      </c>
      <c r="Q213" s="94"/>
      <c r="R213" s="98"/>
      <c r="S213" s="95">
        <f t="shared" si="19"/>
        <v>0</v>
      </c>
      <c r="T213" s="137">
        <f>IF(AND(J213="VOR",Leistungen!A$52="SVS VOR"),Leistungen!B$52, IF(AND(J213="QOR",Leistungen!A$31="SVS QOR"),Leistungen!B$31,""))</f>
        <v>0</v>
      </c>
      <c r="U213" s="97">
        <f t="shared" si="20"/>
        <v>0</v>
      </c>
      <c r="V213" s="100">
        <f t="shared" si="21"/>
        <v>0</v>
      </c>
      <c r="W213" s="100">
        <f t="shared" si="17"/>
        <v>0</v>
      </c>
      <c r="X213" s="99"/>
    </row>
    <row r="214" spans="1:24" s="55" customFormat="1" ht="15" x14ac:dyDescent="0.2">
      <c r="A214" s="92" t="s">
        <v>173</v>
      </c>
      <c r="B214" s="92" t="s">
        <v>246</v>
      </c>
      <c r="C214" s="92" t="s">
        <v>592</v>
      </c>
      <c r="D214" s="92" t="s">
        <v>59</v>
      </c>
      <c r="E214" s="92" t="s">
        <v>110</v>
      </c>
      <c r="F214" s="92" t="s">
        <v>956</v>
      </c>
      <c r="G214" s="168">
        <v>19.57</v>
      </c>
      <c r="H214" s="92"/>
      <c r="I214" s="138">
        <f t="shared" si="18"/>
        <v>19.57</v>
      </c>
      <c r="J214" s="92" t="s">
        <v>10</v>
      </c>
      <c r="K214" s="96">
        <f>VLOOKUP(D214,Steuerseite!A$3:G$38,5,FALSE)</f>
        <v>0</v>
      </c>
      <c r="L214" s="96">
        <f>VLOOKUP(D214,Steuerseite!A$3:G$38,6,FALSE)</f>
        <v>0</v>
      </c>
      <c r="M214" s="96">
        <f>VLOOKUP(D214,Steuerseite!A$3:G$38,7,FALSE)</f>
        <v>0</v>
      </c>
      <c r="N214" s="96">
        <f>VLOOKUP(D214,Steuerseite!A$3:$D$38,2,FALSE)</f>
        <v>0</v>
      </c>
      <c r="O214" s="96">
        <f>VLOOKUP(D214,Steuerseite!A$3:D$38,3,FALSE)</f>
        <v>0</v>
      </c>
      <c r="P214" s="96">
        <f>VLOOKUP(D214,Steuerseite!A$3:D$38,4,FALSE)</f>
        <v>0</v>
      </c>
      <c r="Q214" s="94"/>
      <c r="R214" s="98"/>
      <c r="S214" s="95">
        <f t="shared" si="19"/>
        <v>0</v>
      </c>
      <c r="T214" s="137">
        <f>IF(AND(J214="VOR",Leistungen!A$52="SVS VOR"),Leistungen!B$52, IF(AND(J214="QOR",Leistungen!A$31="SVS QOR"),Leistungen!B$31,""))</f>
        <v>0</v>
      </c>
      <c r="U214" s="97">
        <f t="shared" si="20"/>
        <v>0</v>
      </c>
      <c r="V214" s="100">
        <f t="shared" si="21"/>
        <v>0</v>
      </c>
      <c r="W214" s="100">
        <f t="shared" si="17"/>
        <v>0</v>
      </c>
      <c r="X214" s="99"/>
    </row>
    <row r="215" spans="1:24" s="55" customFormat="1" ht="15" x14ac:dyDescent="0.2">
      <c r="A215" s="91" t="s">
        <v>173</v>
      </c>
      <c r="B215" s="91" t="s">
        <v>209</v>
      </c>
      <c r="C215" s="91" t="s">
        <v>593</v>
      </c>
      <c r="D215" s="91" t="s">
        <v>59</v>
      </c>
      <c r="E215" s="91" t="s">
        <v>110</v>
      </c>
      <c r="F215" s="91" t="s">
        <v>956</v>
      </c>
      <c r="G215" s="167">
        <v>21.49</v>
      </c>
      <c r="H215" s="91"/>
      <c r="I215" s="136">
        <f t="shared" si="18"/>
        <v>21.49</v>
      </c>
      <c r="J215" s="91" t="s">
        <v>10</v>
      </c>
      <c r="K215" s="96">
        <f>VLOOKUP(D215,Steuerseite!A$3:G$38,5,FALSE)</f>
        <v>0</v>
      </c>
      <c r="L215" s="96">
        <f>VLOOKUP(D215,Steuerseite!A$3:G$38,6,FALSE)</f>
        <v>0</v>
      </c>
      <c r="M215" s="96">
        <f>VLOOKUP(D215,Steuerseite!A$3:G$38,7,FALSE)</f>
        <v>0</v>
      </c>
      <c r="N215" s="96">
        <f>VLOOKUP(D215,Steuerseite!A$3:$D$38,2,FALSE)</f>
        <v>0</v>
      </c>
      <c r="O215" s="96">
        <f>VLOOKUP(D215,Steuerseite!A$3:D$38,3,FALSE)</f>
        <v>0</v>
      </c>
      <c r="P215" s="96">
        <f>VLOOKUP(D215,Steuerseite!A$3:D$38,4,FALSE)</f>
        <v>0</v>
      </c>
      <c r="Q215" s="94"/>
      <c r="R215" s="98"/>
      <c r="S215" s="95">
        <f t="shared" si="19"/>
        <v>0</v>
      </c>
      <c r="T215" s="137">
        <f>IF(AND(J215="VOR",Leistungen!A$52="SVS VOR"),Leistungen!B$52, IF(AND(J215="QOR",Leistungen!A$31="SVS QOR"),Leistungen!B$31,""))</f>
        <v>0</v>
      </c>
      <c r="U215" s="97">
        <f t="shared" si="20"/>
        <v>0</v>
      </c>
      <c r="V215" s="100">
        <f t="shared" si="21"/>
        <v>0</v>
      </c>
      <c r="W215" s="100">
        <f t="shared" si="17"/>
        <v>0</v>
      </c>
      <c r="X215" s="99"/>
    </row>
    <row r="216" spans="1:24" s="55" customFormat="1" ht="15" x14ac:dyDescent="0.2">
      <c r="A216" s="92" t="s">
        <v>173</v>
      </c>
      <c r="B216" s="92" t="s">
        <v>209</v>
      </c>
      <c r="C216" s="92" t="s">
        <v>594</v>
      </c>
      <c r="D216" s="92" t="s">
        <v>59</v>
      </c>
      <c r="E216" s="92" t="s">
        <v>110</v>
      </c>
      <c r="F216" s="92" t="s">
        <v>956</v>
      </c>
      <c r="G216" s="168">
        <v>21.49</v>
      </c>
      <c r="H216" s="92"/>
      <c r="I216" s="138">
        <f t="shared" si="18"/>
        <v>21.49</v>
      </c>
      <c r="J216" s="92" t="s">
        <v>10</v>
      </c>
      <c r="K216" s="96">
        <f>VLOOKUP(D216,Steuerseite!A$3:G$38,5,FALSE)</f>
        <v>0</v>
      </c>
      <c r="L216" s="96">
        <f>VLOOKUP(D216,Steuerseite!A$3:G$38,6,FALSE)</f>
        <v>0</v>
      </c>
      <c r="M216" s="96">
        <f>VLOOKUP(D216,Steuerseite!A$3:G$38,7,FALSE)</f>
        <v>0</v>
      </c>
      <c r="N216" s="96">
        <f>VLOOKUP(D216,Steuerseite!A$3:$D$38,2,FALSE)</f>
        <v>0</v>
      </c>
      <c r="O216" s="96">
        <f>VLOOKUP(D216,Steuerseite!A$3:D$38,3,FALSE)</f>
        <v>0</v>
      </c>
      <c r="P216" s="96">
        <f>VLOOKUP(D216,Steuerseite!A$3:D$38,4,FALSE)</f>
        <v>0</v>
      </c>
      <c r="Q216" s="94"/>
      <c r="R216" s="98"/>
      <c r="S216" s="95">
        <f t="shared" si="19"/>
        <v>0</v>
      </c>
      <c r="T216" s="137">
        <f>IF(AND(J216="VOR",Leistungen!A$52="SVS VOR"),Leistungen!B$52, IF(AND(J216="QOR",Leistungen!A$31="SVS QOR"),Leistungen!B$31,""))</f>
        <v>0</v>
      </c>
      <c r="U216" s="97">
        <f t="shared" si="20"/>
        <v>0</v>
      </c>
      <c r="V216" s="100">
        <f t="shared" si="21"/>
        <v>0</v>
      </c>
      <c r="W216" s="100">
        <f t="shared" si="17"/>
        <v>0</v>
      </c>
      <c r="X216" s="99"/>
    </row>
    <row r="217" spans="1:24" s="55" customFormat="1" ht="15" x14ac:dyDescent="0.2">
      <c r="A217" s="91" t="s">
        <v>173</v>
      </c>
      <c r="B217" s="91" t="s">
        <v>209</v>
      </c>
      <c r="C217" s="91" t="s">
        <v>595</v>
      </c>
      <c r="D217" s="91" t="s">
        <v>59</v>
      </c>
      <c r="E217" s="91" t="s">
        <v>110</v>
      </c>
      <c r="F217" s="91" t="s">
        <v>956</v>
      </c>
      <c r="G217" s="167">
        <v>13.96</v>
      </c>
      <c r="H217" s="91"/>
      <c r="I217" s="136">
        <f t="shared" si="18"/>
        <v>13.96</v>
      </c>
      <c r="J217" s="91" t="s">
        <v>10</v>
      </c>
      <c r="K217" s="96">
        <f>VLOOKUP(D217,Steuerseite!A$3:G$38,5,FALSE)</f>
        <v>0</v>
      </c>
      <c r="L217" s="96">
        <f>VLOOKUP(D217,Steuerseite!A$3:G$38,6,FALSE)</f>
        <v>0</v>
      </c>
      <c r="M217" s="96">
        <f>VLOOKUP(D217,Steuerseite!A$3:G$38,7,FALSE)</f>
        <v>0</v>
      </c>
      <c r="N217" s="96">
        <f>VLOOKUP(D217,Steuerseite!A$3:$D$38,2,FALSE)</f>
        <v>0</v>
      </c>
      <c r="O217" s="96">
        <f>VLOOKUP(D217,Steuerseite!A$3:D$38,3,FALSE)</f>
        <v>0</v>
      </c>
      <c r="P217" s="96">
        <f>VLOOKUP(D217,Steuerseite!A$3:D$38,4,FALSE)</f>
        <v>0</v>
      </c>
      <c r="Q217" s="94"/>
      <c r="R217" s="98"/>
      <c r="S217" s="95">
        <f t="shared" si="19"/>
        <v>0</v>
      </c>
      <c r="T217" s="137">
        <f>IF(AND(J217="VOR",Leistungen!A$52="SVS VOR"),Leistungen!B$52, IF(AND(J217="QOR",Leistungen!A$31="SVS QOR"),Leistungen!B$31,""))</f>
        <v>0</v>
      </c>
      <c r="U217" s="97">
        <f t="shared" si="20"/>
        <v>0</v>
      </c>
      <c r="V217" s="100">
        <f t="shared" si="21"/>
        <v>0</v>
      </c>
      <c r="W217" s="100">
        <f t="shared" si="17"/>
        <v>0</v>
      </c>
      <c r="X217" s="99"/>
    </row>
    <row r="218" spans="1:24" s="55" customFormat="1" ht="15" x14ac:dyDescent="0.2">
      <c r="A218" s="92" t="s">
        <v>173</v>
      </c>
      <c r="B218" s="92" t="s">
        <v>248</v>
      </c>
      <c r="C218" s="92" t="s">
        <v>596</v>
      </c>
      <c r="D218" s="92" t="s">
        <v>29</v>
      </c>
      <c r="E218" s="92" t="s">
        <v>116</v>
      </c>
      <c r="F218" s="92" t="s">
        <v>956</v>
      </c>
      <c r="G218" s="168">
        <v>19.02</v>
      </c>
      <c r="H218" s="92"/>
      <c r="I218" s="138">
        <f t="shared" si="18"/>
        <v>19.02</v>
      </c>
      <c r="J218" s="92" t="s">
        <v>124</v>
      </c>
      <c r="K218" s="96">
        <f>VLOOKUP(D218,Steuerseite!A$3:G$38,5,FALSE)</f>
        <v>0</v>
      </c>
      <c r="L218" s="96">
        <f>VLOOKUP(D218,Steuerseite!A$3:G$38,6,FALSE)</f>
        <v>0</v>
      </c>
      <c r="M218" s="96">
        <f>VLOOKUP(D218,Steuerseite!A$3:G$38,7,FALSE)</f>
        <v>0</v>
      </c>
      <c r="N218" s="96">
        <f>VLOOKUP(D218,Steuerseite!A$3:$D$38,2,FALSE)</f>
        <v>0</v>
      </c>
      <c r="O218" s="96">
        <f>VLOOKUP(D218,Steuerseite!A$3:D$38,3,FALSE)</f>
        <v>0</v>
      </c>
      <c r="P218" s="96">
        <f>VLOOKUP(D218,Steuerseite!A$3:D$38,4,FALSE)</f>
        <v>0</v>
      </c>
      <c r="Q218" s="94">
        <v>2</v>
      </c>
      <c r="R218" s="98">
        <v>2</v>
      </c>
      <c r="S218" s="95" t="e">
        <f t="shared" si="19"/>
        <v>#DIV/0!</v>
      </c>
      <c r="T218" s="137">
        <f>IF(AND(J218="VOR",Leistungen!A$52="SVS VOR"),Leistungen!B$52, IF(AND(J218="QOR",Leistungen!A$31="SVS QOR"),Leistungen!B$31,""))</f>
        <v>0</v>
      </c>
      <c r="U218" s="97" t="e">
        <f t="shared" si="20"/>
        <v>#DIV/0!</v>
      </c>
      <c r="V218" s="100" t="e">
        <f t="shared" si="21"/>
        <v>#DIV/0!</v>
      </c>
      <c r="W218" s="100" t="e">
        <f t="shared" si="17"/>
        <v>#DIV/0!</v>
      </c>
      <c r="X218" s="99"/>
    </row>
    <row r="219" spans="1:24" s="55" customFormat="1" ht="15" x14ac:dyDescent="0.2">
      <c r="A219" s="91" t="s">
        <v>173</v>
      </c>
      <c r="B219" s="91" t="s">
        <v>191</v>
      </c>
      <c r="C219" s="91" t="s">
        <v>597</v>
      </c>
      <c r="D219" s="91" t="s">
        <v>42</v>
      </c>
      <c r="E219" s="91" t="s">
        <v>951</v>
      </c>
      <c r="F219" s="91" t="s">
        <v>117</v>
      </c>
      <c r="G219" s="167">
        <v>15.5</v>
      </c>
      <c r="H219" s="91"/>
      <c r="I219" s="136">
        <f t="shared" si="18"/>
        <v>15.5</v>
      </c>
      <c r="J219" s="91" t="s">
        <v>10</v>
      </c>
      <c r="K219" s="96">
        <f>VLOOKUP(D219,Steuerseite!A$3:G$38,5,FALSE)</f>
        <v>0</v>
      </c>
      <c r="L219" s="96">
        <f>VLOOKUP(D219,Steuerseite!A$3:G$38,6,FALSE)</f>
        <v>0</v>
      </c>
      <c r="M219" s="96">
        <f>VLOOKUP(D219,Steuerseite!A$3:G$38,7,FALSE)</f>
        <v>0</v>
      </c>
      <c r="N219" s="96">
        <f>VLOOKUP(D219,Steuerseite!A$3:$D$38,2,FALSE)</f>
        <v>0</v>
      </c>
      <c r="O219" s="96">
        <f>VLOOKUP(D219,Steuerseite!A$3:D$38,3,FALSE)</f>
        <v>0</v>
      </c>
      <c r="P219" s="96">
        <f>VLOOKUP(D219,Steuerseite!A$3:D$38,4,FALSE)</f>
        <v>0</v>
      </c>
      <c r="Q219" s="94"/>
      <c r="R219" s="98"/>
      <c r="S219" s="95">
        <f t="shared" si="19"/>
        <v>0</v>
      </c>
      <c r="T219" s="137">
        <f>IF(AND(J219="VOR",Leistungen!A$52="SVS VOR"),Leistungen!B$52, IF(AND(J219="QOR",Leistungen!A$31="SVS QOR"),Leistungen!B$31,""))</f>
        <v>0</v>
      </c>
      <c r="U219" s="97">
        <f t="shared" si="20"/>
        <v>0</v>
      </c>
      <c r="V219" s="100">
        <f t="shared" si="21"/>
        <v>0</v>
      </c>
      <c r="W219" s="100">
        <f t="shared" si="17"/>
        <v>0</v>
      </c>
      <c r="X219" s="99"/>
    </row>
    <row r="220" spans="1:24" s="55" customFormat="1" ht="15" x14ac:dyDescent="0.2">
      <c r="A220" s="92" t="s">
        <v>173</v>
      </c>
      <c r="B220" s="92" t="s">
        <v>192</v>
      </c>
      <c r="C220" s="92" t="s">
        <v>598</v>
      </c>
      <c r="D220" s="92" t="s">
        <v>22</v>
      </c>
      <c r="E220" s="92" t="s">
        <v>114</v>
      </c>
      <c r="F220" s="92" t="s">
        <v>117</v>
      </c>
      <c r="G220" s="168">
        <v>35.590000000000003</v>
      </c>
      <c r="H220" s="92"/>
      <c r="I220" s="138">
        <f t="shared" si="18"/>
        <v>35.590000000000003</v>
      </c>
      <c r="J220" s="92" t="s">
        <v>10</v>
      </c>
      <c r="K220" s="96">
        <f>VLOOKUP(D220,Steuerseite!A$3:G$38,5,FALSE)</f>
        <v>0</v>
      </c>
      <c r="L220" s="96">
        <f>VLOOKUP(D220,Steuerseite!A$3:G$38,6,FALSE)</f>
        <v>0</v>
      </c>
      <c r="M220" s="96">
        <f>VLOOKUP(D220,Steuerseite!A$3:G$38,7,FALSE)</f>
        <v>0</v>
      </c>
      <c r="N220" s="96">
        <f>VLOOKUP(D220,Steuerseite!A$3:$D$38,2,FALSE)</f>
        <v>0</v>
      </c>
      <c r="O220" s="96">
        <f>VLOOKUP(D220,Steuerseite!A$3:D$38,3,FALSE)</f>
        <v>0</v>
      </c>
      <c r="P220" s="96">
        <f>VLOOKUP(D220,Steuerseite!A$3:D$38,4,FALSE)</f>
        <v>0</v>
      </c>
      <c r="Q220" s="94"/>
      <c r="R220" s="98"/>
      <c r="S220" s="95">
        <f t="shared" si="19"/>
        <v>0</v>
      </c>
      <c r="T220" s="137">
        <f>IF(AND(J220="VOR",Leistungen!A$52="SVS VOR"),Leistungen!B$52, IF(AND(J220="QOR",Leistungen!A$31="SVS QOR"),Leistungen!B$31,""))</f>
        <v>0</v>
      </c>
      <c r="U220" s="97">
        <f t="shared" si="20"/>
        <v>0</v>
      </c>
      <c r="V220" s="100">
        <f t="shared" si="21"/>
        <v>0</v>
      </c>
      <c r="W220" s="100">
        <f t="shared" si="17"/>
        <v>0</v>
      </c>
      <c r="X220" s="99"/>
    </row>
    <row r="221" spans="1:24" s="55" customFormat="1" ht="15" x14ac:dyDescent="0.2">
      <c r="A221" s="91" t="s">
        <v>173</v>
      </c>
      <c r="B221" s="91" t="s">
        <v>113</v>
      </c>
      <c r="C221" s="91" t="s">
        <v>599</v>
      </c>
      <c r="D221" s="91" t="s">
        <v>22</v>
      </c>
      <c r="E221" s="91" t="s">
        <v>114</v>
      </c>
      <c r="F221" s="91" t="s">
        <v>956</v>
      </c>
      <c r="G221" s="167">
        <v>95.81</v>
      </c>
      <c r="H221" s="91"/>
      <c r="I221" s="136">
        <f t="shared" si="18"/>
        <v>95.81</v>
      </c>
      <c r="J221" s="91" t="s">
        <v>10</v>
      </c>
      <c r="K221" s="96">
        <f>VLOOKUP(D221,Steuerseite!A$3:G$38,5,FALSE)</f>
        <v>0</v>
      </c>
      <c r="L221" s="96">
        <f>VLOOKUP(D221,Steuerseite!A$3:G$38,6,FALSE)</f>
        <v>0</v>
      </c>
      <c r="M221" s="96">
        <f>VLOOKUP(D221,Steuerseite!A$3:G$38,7,FALSE)</f>
        <v>0</v>
      </c>
      <c r="N221" s="96">
        <f>VLOOKUP(D221,Steuerseite!A$3:$D$38,2,FALSE)</f>
        <v>0</v>
      </c>
      <c r="O221" s="96">
        <f>VLOOKUP(D221,Steuerseite!A$3:D$38,3,FALSE)</f>
        <v>0</v>
      </c>
      <c r="P221" s="96">
        <f>VLOOKUP(D221,Steuerseite!A$3:D$38,4,FALSE)</f>
        <v>0</v>
      </c>
      <c r="Q221" s="94"/>
      <c r="R221" s="98"/>
      <c r="S221" s="95">
        <f t="shared" si="19"/>
        <v>0</v>
      </c>
      <c r="T221" s="137">
        <f>IF(AND(J221="VOR",Leistungen!A$52="SVS VOR"),Leistungen!B$52, IF(AND(J221="QOR",Leistungen!A$31="SVS QOR"),Leistungen!B$31,""))</f>
        <v>0</v>
      </c>
      <c r="U221" s="97">
        <f t="shared" si="20"/>
        <v>0</v>
      </c>
      <c r="V221" s="100">
        <f t="shared" si="21"/>
        <v>0</v>
      </c>
      <c r="W221" s="100">
        <f t="shared" si="17"/>
        <v>0</v>
      </c>
      <c r="X221" s="99"/>
    </row>
    <row r="222" spans="1:24" s="55" customFormat="1" ht="15" x14ac:dyDescent="0.2">
      <c r="A222" s="92" t="s">
        <v>173</v>
      </c>
      <c r="B222" s="92" t="s">
        <v>113</v>
      </c>
      <c r="C222" s="92" t="s">
        <v>600</v>
      </c>
      <c r="D222" s="92" t="s">
        <v>22</v>
      </c>
      <c r="E222" s="92" t="s">
        <v>114</v>
      </c>
      <c r="F222" s="92" t="s">
        <v>956</v>
      </c>
      <c r="G222" s="168">
        <v>65.33</v>
      </c>
      <c r="H222" s="92"/>
      <c r="I222" s="138">
        <f t="shared" si="18"/>
        <v>65.33</v>
      </c>
      <c r="J222" s="92" t="s">
        <v>10</v>
      </c>
      <c r="K222" s="96">
        <f>VLOOKUP(D222,Steuerseite!A$3:G$38,5,FALSE)</f>
        <v>0</v>
      </c>
      <c r="L222" s="96">
        <f>VLOOKUP(D222,Steuerseite!A$3:G$38,6,FALSE)</f>
        <v>0</v>
      </c>
      <c r="M222" s="96">
        <f>VLOOKUP(D222,Steuerseite!A$3:G$38,7,FALSE)</f>
        <v>0</v>
      </c>
      <c r="N222" s="96">
        <f>VLOOKUP(D222,Steuerseite!A$3:$D$38,2,FALSE)</f>
        <v>0</v>
      </c>
      <c r="O222" s="96">
        <f>VLOOKUP(D222,Steuerseite!A$3:D$38,3,FALSE)</f>
        <v>0</v>
      </c>
      <c r="P222" s="96">
        <f>VLOOKUP(D222,Steuerseite!A$3:D$38,4,FALSE)</f>
        <v>0</v>
      </c>
      <c r="Q222" s="94"/>
      <c r="R222" s="98"/>
      <c r="S222" s="95">
        <f t="shared" si="19"/>
        <v>0</v>
      </c>
      <c r="T222" s="137">
        <f>IF(AND(J222="VOR",Leistungen!A$52="SVS VOR"),Leistungen!B$52, IF(AND(J222="QOR",Leistungen!A$31="SVS QOR"),Leistungen!B$31,""))</f>
        <v>0</v>
      </c>
      <c r="U222" s="97">
        <f t="shared" si="20"/>
        <v>0</v>
      </c>
      <c r="V222" s="100">
        <f t="shared" si="21"/>
        <v>0</v>
      </c>
      <c r="W222" s="100">
        <f t="shared" si="17"/>
        <v>0</v>
      </c>
      <c r="X222" s="99"/>
    </row>
    <row r="223" spans="1:24" s="55" customFormat="1" ht="15" x14ac:dyDescent="0.2">
      <c r="A223" s="91" t="s">
        <v>173</v>
      </c>
      <c r="B223" s="91" t="s">
        <v>249</v>
      </c>
      <c r="C223" s="91" t="s">
        <v>601</v>
      </c>
      <c r="D223" s="91" t="s">
        <v>20</v>
      </c>
      <c r="E223" s="91" t="s">
        <v>115</v>
      </c>
      <c r="F223" s="91" t="s">
        <v>956</v>
      </c>
      <c r="G223" s="167">
        <v>8.0399999999999991</v>
      </c>
      <c r="H223" s="91"/>
      <c r="I223" s="136">
        <f t="shared" si="18"/>
        <v>8.0399999999999991</v>
      </c>
      <c r="J223" s="91" t="s">
        <v>10</v>
      </c>
      <c r="K223" s="96">
        <f>VLOOKUP(D223,Steuerseite!A$3:G$38,5,FALSE)</f>
        <v>0</v>
      </c>
      <c r="L223" s="96">
        <f>VLOOKUP(D223,Steuerseite!A$3:G$38,6,FALSE)</f>
        <v>0</v>
      </c>
      <c r="M223" s="96">
        <f>VLOOKUP(D223,Steuerseite!A$3:G$38,7,FALSE)</f>
        <v>0</v>
      </c>
      <c r="N223" s="96">
        <f>VLOOKUP(D223,Steuerseite!A$3:$D$38,2,FALSE)</f>
        <v>0</v>
      </c>
      <c r="O223" s="96">
        <f>VLOOKUP(D223,Steuerseite!A$3:D$38,3,FALSE)</f>
        <v>0</v>
      </c>
      <c r="P223" s="96">
        <f>VLOOKUP(D223,Steuerseite!A$3:D$38,4,FALSE)</f>
        <v>0</v>
      </c>
      <c r="Q223" s="94"/>
      <c r="R223" s="98"/>
      <c r="S223" s="95">
        <f t="shared" si="19"/>
        <v>0</v>
      </c>
      <c r="T223" s="137">
        <f>IF(AND(J223="VOR",Leistungen!A$52="SVS VOR"),Leistungen!B$52, IF(AND(J223="QOR",Leistungen!A$31="SVS QOR"),Leistungen!B$31,""))</f>
        <v>0</v>
      </c>
      <c r="U223" s="97">
        <f t="shared" si="20"/>
        <v>0</v>
      </c>
      <c r="V223" s="100">
        <f t="shared" si="21"/>
        <v>0</v>
      </c>
      <c r="W223" s="100">
        <f t="shared" si="17"/>
        <v>0</v>
      </c>
      <c r="X223" s="99"/>
    </row>
    <row r="224" spans="1:24" s="55" customFormat="1" ht="15" x14ac:dyDescent="0.2">
      <c r="A224" s="92" t="s">
        <v>173</v>
      </c>
      <c r="B224" s="92" t="s">
        <v>207</v>
      </c>
      <c r="C224" s="92" t="s">
        <v>602</v>
      </c>
      <c r="D224" s="92" t="s">
        <v>29</v>
      </c>
      <c r="E224" s="92" t="s">
        <v>116</v>
      </c>
      <c r="F224" s="92" t="s">
        <v>117</v>
      </c>
      <c r="G224" s="168">
        <v>1.0900000000000001</v>
      </c>
      <c r="H224" s="92" t="s">
        <v>157</v>
      </c>
      <c r="I224" s="138">
        <f t="shared" si="18"/>
        <v>0</v>
      </c>
      <c r="J224" s="92" t="s">
        <v>10</v>
      </c>
      <c r="K224" s="96">
        <f>VLOOKUP(D224,Steuerseite!A$3:G$38,5,FALSE)</f>
        <v>0</v>
      </c>
      <c r="L224" s="96">
        <f>VLOOKUP(D224,Steuerseite!A$3:G$38,6,FALSE)</f>
        <v>0</v>
      </c>
      <c r="M224" s="96">
        <f>VLOOKUP(D224,Steuerseite!A$3:G$38,7,FALSE)</f>
        <v>0</v>
      </c>
      <c r="N224" s="96">
        <f>VLOOKUP(D224,Steuerseite!A$3:$D$38,2,FALSE)</f>
        <v>0</v>
      </c>
      <c r="O224" s="96">
        <f>VLOOKUP(D224,Steuerseite!A$3:D$38,3,FALSE)</f>
        <v>0</v>
      </c>
      <c r="P224" s="96">
        <f>VLOOKUP(D224,Steuerseite!A$3:D$38,4,FALSE)</f>
        <v>0</v>
      </c>
      <c r="Q224" s="94"/>
      <c r="R224" s="98"/>
      <c r="S224" s="95">
        <f t="shared" si="19"/>
        <v>0</v>
      </c>
      <c r="T224" s="137">
        <f>IF(AND(J224="VOR",Leistungen!A$52="SVS VOR"),Leistungen!B$52, IF(AND(J224="QOR",Leistungen!A$31="SVS QOR"),Leistungen!B$31,""))</f>
        <v>0</v>
      </c>
      <c r="U224" s="97">
        <f t="shared" si="20"/>
        <v>0</v>
      </c>
      <c r="V224" s="100">
        <f t="shared" si="21"/>
        <v>0</v>
      </c>
      <c r="W224" s="100">
        <f t="shared" si="17"/>
        <v>0</v>
      </c>
      <c r="X224" s="99"/>
    </row>
    <row r="225" spans="1:24" ht="15" x14ac:dyDescent="0.2">
      <c r="A225" s="91" t="s">
        <v>173</v>
      </c>
      <c r="B225" s="91" t="s">
        <v>250</v>
      </c>
      <c r="C225" s="91" t="s">
        <v>603</v>
      </c>
      <c r="D225" s="91" t="s">
        <v>59</v>
      </c>
      <c r="E225" s="91" t="s">
        <v>110</v>
      </c>
      <c r="F225" s="91" t="s">
        <v>112</v>
      </c>
      <c r="G225" s="167">
        <v>22.09</v>
      </c>
      <c r="H225" s="91"/>
      <c r="I225" s="136">
        <f t="shared" si="18"/>
        <v>22.09</v>
      </c>
      <c r="J225" s="91" t="s">
        <v>10</v>
      </c>
      <c r="K225" s="96">
        <f>VLOOKUP(D225,Steuerseite!A$3:G$38,5,FALSE)</f>
        <v>0</v>
      </c>
      <c r="L225" s="96">
        <f>VLOOKUP(D225,Steuerseite!A$3:G$38,6,FALSE)</f>
        <v>0</v>
      </c>
      <c r="M225" s="96">
        <f>VLOOKUP(D225,Steuerseite!A$3:G$38,7,FALSE)</f>
        <v>0</v>
      </c>
      <c r="N225" s="96">
        <f>VLOOKUP(D225,Steuerseite!A$3:$D$38,2,FALSE)</f>
        <v>0</v>
      </c>
      <c r="O225" s="96">
        <f>VLOOKUP(D225,Steuerseite!A$3:D$38,3,FALSE)</f>
        <v>0</v>
      </c>
      <c r="P225" s="96">
        <f>VLOOKUP(D225,Steuerseite!A$3:D$38,4,FALSE)</f>
        <v>0</v>
      </c>
      <c r="Q225" s="94"/>
      <c r="R225" s="98"/>
      <c r="S225" s="95">
        <f t="shared" si="19"/>
        <v>0</v>
      </c>
      <c r="T225" s="137">
        <f>IF(AND(J225="VOR",Leistungen!A$52="SVS VOR"),Leistungen!B$52, IF(AND(J225="QOR",Leistungen!A$31="SVS QOR"),Leistungen!B$31,""))</f>
        <v>0</v>
      </c>
      <c r="U225" s="97">
        <f t="shared" si="20"/>
        <v>0</v>
      </c>
      <c r="V225" s="100">
        <f t="shared" si="21"/>
        <v>0</v>
      </c>
      <c r="W225" s="100">
        <f t="shared" si="17"/>
        <v>0</v>
      </c>
      <c r="X225" s="99"/>
    </row>
    <row r="226" spans="1:24" ht="15" x14ac:dyDescent="0.2">
      <c r="A226" s="92" t="s">
        <v>173</v>
      </c>
      <c r="B226" s="92" t="s">
        <v>251</v>
      </c>
      <c r="C226" s="92" t="s">
        <v>604</v>
      </c>
      <c r="D226" s="92" t="s">
        <v>59</v>
      </c>
      <c r="E226" s="92" t="s">
        <v>110</v>
      </c>
      <c r="F226" s="92" t="s">
        <v>112</v>
      </c>
      <c r="G226" s="168">
        <v>32.630000000000003</v>
      </c>
      <c r="H226" s="92"/>
      <c r="I226" s="138">
        <f t="shared" si="18"/>
        <v>32.630000000000003</v>
      </c>
      <c r="J226" s="92" t="s">
        <v>10</v>
      </c>
      <c r="K226" s="96">
        <f>VLOOKUP(D226,Steuerseite!A$3:G$38,5,FALSE)</f>
        <v>0</v>
      </c>
      <c r="L226" s="96">
        <f>VLOOKUP(D226,Steuerseite!A$3:G$38,6,FALSE)</f>
        <v>0</v>
      </c>
      <c r="M226" s="96">
        <f>VLOOKUP(D226,Steuerseite!A$3:G$38,7,FALSE)</f>
        <v>0</v>
      </c>
      <c r="N226" s="96">
        <f>VLOOKUP(D226,Steuerseite!A$3:$D$38,2,FALSE)</f>
        <v>0</v>
      </c>
      <c r="O226" s="96">
        <f>VLOOKUP(D226,Steuerseite!A$3:D$38,3,FALSE)</f>
        <v>0</v>
      </c>
      <c r="P226" s="96">
        <f>VLOOKUP(D226,Steuerseite!A$3:D$38,4,FALSE)</f>
        <v>0</v>
      </c>
      <c r="Q226" s="94"/>
      <c r="R226" s="98"/>
      <c r="S226" s="95">
        <f t="shared" si="19"/>
        <v>0</v>
      </c>
      <c r="T226" s="137">
        <f>IF(AND(J226="VOR",Leistungen!A$52="SVS VOR"),Leistungen!B$52, IF(AND(J226="QOR",Leistungen!A$31="SVS QOR"),Leistungen!B$31,""))</f>
        <v>0</v>
      </c>
      <c r="U226" s="97">
        <f t="shared" si="20"/>
        <v>0</v>
      </c>
      <c r="V226" s="100">
        <f t="shared" si="21"/>
        <v>0</v>
      </c>
      <c r="W226" s="100">
        <f t="shared" si="17"/>
        <v>0</v>
      </c>
      <c r="X226" s="99"/>
    </row>
    <row r="227" spans="1:24" ht="15" x14ac:dyDescent="0.2">
      <c r="A227" s="91" t="s">
        <v>173</v>
      </c>
      <c r="B227" s="91" t="s">
        <v>246</v>
      </c>
      <c r="C227" s="91" t="s">
        <v>605</v>
      </c>
      <c r="D227" s="91" t="s">
        <v>59</v>
      </c>
      <c r="E227" s="91" t="s">
        <v>110</v>
      </c>
      <c r="F227" s="91" t="s">
        <v>956</v>
      </c>
      <c r="G227" s="167">
        <v>27.11</v>
      </c>
      <c r="H227" s="91"/>
      <c r="I227" s="136">
        <f t="shared" si="18"/>
        <v>27.11</v>
      </c>
      <c r="J227" s="91" t="s">
        <v>10</v>
      </c>
      <c r="K227" s="96">
        <f>VLOOKUP(D227,Steuerseite!A$3:G$38,5,FALSE)</f>
        <v>0</v>
      </c>
      <c r="L227" s="96">
        <f>VLOOKUP(D227,Steuerseite!A$3:G$38,6,FALSE)</f>
        <v>0</v>
      </c>
      <c r="M227" s="96">
        <f>VLOOKUP(D227,Steuerseite!A$3:G$38,7,FALSE)</f>
        <v>0</v>
      </c>
      <c r="N227" s="96">
        <f>VLOOKUP(D227,Steuerseite!A$3:$D$38,2,FALSE)</f>
        <v>0</v>
      </c>
      <c r="O227" s="96">
        <f>VLOOKUP(D227,Steuerseite!A$3:D$38,3,FALSE)</f>
        <v>0</v>
      </c>
      <c r="P227" s="96">
        <f>VLOOKUP(D227,Steuerseite!A$3:D$38,4,FALSE)</f>
        <v>0</v>
      </c>
      <c r="Q227" s="94"/>
      <c r="R227" s="98"/>
      <c r="S227" s="95">
        <f t="shared" si="19"/>
        <v>0</v>
      </c>
      <c r="T227" s="137">
        <f>IF(AND(J227="VOR",Leistungen!A$52="SVS VOR"),Leistungen!B$52, IF(AND(J227="QOR",Leistungen!A$31="SVS QOR"),Leistungen!B$31,""))</f>
        <v>0</v>
      </c>
      <c r="U227" s="97">
        <f t="shared" si="20"/>
        <v>0</v>
      </c>
      <c r="V227" s="100">
        <f t="shared" si="21"/>
        <v>0</v>
      </c>
      <c r="W227" s="100">
        <f t="shared" si="17"/>
        <v>0</v>
      </c>
      <c r="X227" s="99"/>
    </row>
    <row r="228" spans="1:24" ht="15" x14ac:dyDescent="0.2">
      <c r="A228" s="92" t="s">
        <v>173</v>
      </c>
      <c r="B228" s="92" t="s">
        <v>252</v>
      </c>
      <c r="C228" s="92" t="s">
        <v>606</v>
      </c>
      <c r="D228" s="92" t="s">
        <v>59</v>
      </c>
      <c r="E228" s="92" t="s">
        <v>110</v>
      </c>
      <c r="F228" s="92" t="s">
        <v>112</v>
      </c>
      <c r="G228" s="168">
        <v>20.02</v>
      </c>
      <c r="H228" s="92"/>
      <c r="I228" s="138">
        <f t="shared" si="18"/>
        <v>20.02</v>
      </c>
      <c r="J228" s="92" t="s">
        <v>10</v>
      </c>
      <c r="K228" s="96">
        <f>VLOOKUP(D228,Steuerseite!A$3:G$38,5,FALSE)</f>
        <v>0</v>
      </c>
      <c r="L228" s="96">
        <f>VLOOKUP(D228,Steuerseite!A$3:G$38,6,FALSE)</f>
        <v>0</v>
      </c>
      <c r="M228" s="96">
        <f>VLOOKUP(D228,Steuerseite!A$3:G$38,7,FALSE)</f>
        <v>0</v>
      </c>
      <c r="N228" s="96">
        <f>VLOOKUP(D228,Steuerseite!A$3:$D$38,2,FALSE)</f>
        <v>0</v>
      </c>
      <c r="O228" s="96">
        <f>VLOOKUP(D228,Steuerseite!A$3:D$38,3,FALSE)</f>
        <v>0</v>
      </c>
      <c r="P228" s="96">
        <f>VLOOKUP(D228,Steuerseite!A$3:D$38,4,FALSE)</f>
        <v>0</v>
      </c>
      <c r="Q228" s="94"/>
      <c r="R228" s="98"/>
      <c r="S228" s="95">
        <f t="shared" si="19"/>
        <v>0</v>
      </c>
      <c r="T228" s="137">
        <f>IF(AND(J228="VOR",Leistungen!A$52="SVS VOR"),Leistungen!B$52, IF(AND(J228="QOR",Leistungen!A$31="SVS QOR"),Leistungen!B$31,""))</f>
        <v>0</v>
      </c>
      <c r="U228" s="97">
        <f t="shared" si="20"/>
        <v>0</v>
      </c>
      <c r="V228" s="100">
        <f t="shared" si="21"/>
        <v>0</v>
      </c>
      <c r="W228" s="100">
        <f t="shared" si="17"/>
        <v>0</v>
      </c>
      <c r="X228" s="99"/>
    </row>
    <row r="229" spans="1:24" ht="15" x14ac:dyDescent="0.2">
      <c r="A229" s="91" t="s">
        <v>173</v>
      </c>
      <c r="B229" s="91" t="s">
        <v>253</v>
      </c>
      <c r="C229" s="91" t="s">
        <v>607</v>
      </c>
      <c r="D229" s="91" t="s">
        <v>59</v>
      </c>
      <c r="E229" s="91" t="s">
        <v>110</v>
      </c>
      <c r="F229" s="91" t="s">
        <v>112</v>
      </c>
      <c r="G229" s="167">
        <v>20.190000000000001</v>
      </c>
      <c r="H229" s="91"/>
      <c r="I229" s="136">
        <f t="shared" si="18"/>
        <v>20.190000000000001</v>
      </c>
      <c r="J229" s="91" t="s">
        <v>10</v>
      </c>
      <c r="K229" s="96">
        <f>VLOOKUP(D229,Steuerseite!A$3:G$38,5,FALSE)</f>
        <v>0</v>
      </c>
      <c r="L229" s="96">
        <f>VLOOKUP(D229,Steuerseite!A$3:G$38,6,FALSE)</f>
        <v>0</v>
      </c>
      <c r="M229" s="96">
        <f>VLOOKUP(D229,Steuerseite!A$3:G$38,7,FALSE)</f>
        <v>0</v>
      </c>
      <c r="N229" s="96">
        <f>VLOOKUP(D229,Steuerseite!A$3:$D$38,2,FALSE)</f>
        <v>0</v>
      </c>
      <c r="O229" s="96">
        <f>VLOOKUP(D229,Steuerseite!A$3:D$38,3,FALSE)</f>
        <v>0</v>
      </c>
      <c r="P229" s="96">
        <f>VLOOKUP(D229,Steuerseite!A$3:D$38,4,FALSE)</f>
        <v>0</v>
      </c>
      <c r="Q229" s="94"/>
      <c r="R229" s="98"/>
      <c r="S229" s="95">
        <f t="shared" si="19"/>
        <v>0</v>
      </c>
      <c r="T229" s="137">
        <f>IF(AND(J229="VOR",Leistungen!A$52="SVS VOR"),Leistungen!B$52, IF(AND(J229="QOR",Leistungen!A$31="SVS QOR"),Leistungen!B$31,""))</f>
        <v>0</v>
      </c>
      <c r="U229" s="97">
        <f t="shared" si="20"/>
        <v>0</v>
      </c>
      <c r="V229" s="100">
        <f t="shared" si="21"/>
        <v>0</v>
      </c>
      <c r="W229" s="100">
        <f t="shared" si="17"/>
        <v>0</v>
      </c>
      <c r="X229" s="99"/>
    </row>
    <row r="230" spans="1:24" ht="15" x14ac:dyDescent="0.2">
      <c r="A230" s="92" t="s">
        <v>173</v>
      </c>
      <c r="B230" s="92" t="s">
        <v>254</v>
      </c>
      <c r="C230" s="92" t="s">
        <v>608</v>
      </c>
      <c r="D230" s="92" t="s">
        <v>59</v>
      </c>
      <c r="E230" s="92" t="s">
        <v>110</v>
      </c>
      <c r="F230" s="92" t="s">
        <v>112</v>
      </c>
      <c r="G230" s="168">
        <v>20.03</v>
      </c>
      <c r="H230" s="92"/>
      <c r="I230" s="138">
        <f t="shared" si="18"/>
        <v>20.03</v>
      </c>
      <c r="J230" s="92" t="s">
        <v>10</v>
      </c>
      <c r="K230" s="96">
        <f>VLOOKUP(D230,Steuerseite!A$3:G$38,5,FALSE)</f>
        <v>0</v>
      </c>
      <c r="L230" s="96">
        <f>VLOOKUP(D230,Steuerseite!A$3:G$38,6,FALSE)</f>
        <v>0</v>
      </c>
      <c r="M230" s="96">
        <f>VLOOKUP(D230,Steuerseite!A$3:G$38,7,FALSE)</f>
        <v>0</v>
      </c>
      <c r="N230" s="96">
        <f>VLOOKUP(D230,Steuerseite!A$3:$D$38,2,FALSE)</f>
        <v>0</v>
      </c>
      <c r="O230" s="96">
        <f>VLOOKUP(D230,Steuerseite!A$3:D$38,3,FALSE)</f>
        <v>0</v>
      </c>
      <c r="P230" s="96">
        <f>VLOOKUP(D230,Steuerseite!A$3:D$38,4,FALSE)</f>
        <v>0</v>
      </c>
      <c r="Q230" s="94"/>
      <c r="R230" s="98"/>
      <c r="S230" s="95">
        <f t="shared" si="19"/>
        <v>0</v>
      </c>
      <c r="T230" s="137">
        <f>IF(AND(J230="VOR",Leistungen!A$52="SVS VOR"),Leistungen!B$52, IF(AND(J230="QOR",Leistungen!A$31="SVS QOR"),Leistungen!B$31,""))</f>
        <v>0</v>
      </c>
      <c r="U230" s="97">
        <f t="shared" si="20"/>
        <v>0</v>
      </c>
      <c r="V230" s="100">
        <f t="shared" si="21"/>
        <v>0</v>
      </c>
      <c r="W230" s="100">
        <f t="shared" si="17"/>
        <v>0</v>
      </c>
      <c r="X230" s="99"/>
    </row>
    <row r="231" spans="1:24" ht="15" x14ac:dyDescent="0.2">
      <c r="A231" s="91" t="s">
        <v>173</v>
      </c>
      <c r="B231" s="91" t="s">
        <v>255</v>
      </c>
      <c r="C231" s="91" t="s">
        <v>609</v>
      </c>
      <c r="D231" s="91" t="s">
        <v>59</v>
      </c>
      <c r="E231" s="91" t="s">
        <v>110</v>
      </c>
      <c r="F231" s="91" t="s">
        <v>112</v>
      </c>
      <c r="G231" s="167">
        <v>20.190000000000001</v>
      </c>
      <c r="H231" s="91"/>
      <c r="I231" s="136">
        <f t="shared" si="18"/>
        <v>20.190000000000001</v>
      </c>
      <c r="J231" s="91" t="s">
        <v>10</v>
      </c>
      <c r="K231" s="96">
        <f>VLOOKUP(D231,Steuerseite!A$3:G$38,5,FALSE)</f>
        <v>0</v>
      </c>
      <c r="L231" s="96">
        <f>VLOOKUP(D231,Steuerseite!A$3:G$38,6,FALSE)</f>
        <v>0</v>
      </c>
      <c r="M231" s="96">
        <f>VLOOKUP(D231,Steuerseite!A$3:G$38,7,FALSE)</f>
        <v>0</v>
      </c>
      <c r="N231" s="96">
        <f>VLOOKUP(D231,Steuerseite!A$3:$D$38,2,FALSE)</f>
        <v>0</v>
      </c>
      <c r="O231" s="96">
        <f>VLOOKUP(D231,Steuerseite!A$3:D$38,3,FALSE)</f>
        <v>0</v>
      </c>
      <c r="P231" s="96">
        <f>VLOOKUP(D231,Steuerseite!A$3:D$38,4,FALSE)</f>
        <v>0</v>
      </c>
      <c r="Q231" s="94"/>
      <c r="R231" s="98"/>
      <c r="S231" s="95">
        <f t="shared" si="19"/>
        <v>0</v>
      </c>
      <c r="T231" s="137">
        <f>IF(AND(J231="VOR",Leistungen!A$52="SVS VOR"),Leistungen!B$52, IF(AND(J231="QOR",Leistungen!A$31="SVS QOR"),Leistungen!B$31,""))</f>
        <v>0</v>
      </c>
      <c r="U231" s="97">
        <f t="shared" si="20"/>
        <v>0</v>
      </c>
      <c r="V231" s="100">
        <f t="shared" si="21"/>
        <v>0</v>
      </c>
      <c r="W231" s="100">
        <f t="shared" si="17"/>
        <v>0</v>
      </c>
      <c r="X231" s="99"/>
    </row>
    <row r="232" spans="1:24" ht="15" x14ac:dyDescent="0.2">
      <c r="A232" s="92" t="s">
        <v>173</v>
      </c>
      <c r="B232" s="92" t="s">
        <v>129</v>
      </c>
      <c r="C232" s="92" t="s">
        <v>610</v>
      </c>
      <c r="D232" s="92" t="s">
        <v>23</v>
      </c>
      <c r="E232" s="92" t="s">
        <v>127</v>
      </c>
      <c r="F232" s="92" t="s">
        <v>956</v>
      </c>
      <c r="G232" s="168">
        <v>12.12</v>
      </c>
      <c r="H232" s="92"/>
      <c r="I232" s="138">
        <f t="shared" si="18"/>
        <v>12.12</v>
      </c>
      <c r="J232" s="92" t="s">
        <v>10</v>
      </c>
      <c r="K232" s="96">
        <f>VLOOKUP(D232,Steuerseite!A$3:G$38,5,FALSE)</f>
        <v>0</v>
      </c>
      <c r="L232" s="96">
        <f>VLOOKUP(D232,Steuerseite!A$3:G$38,6,FALSE)</f>
        <v>0</v>
      </c>
      <c r="M232" s="96">
        <f>VLOOKUP(D232,Steuerseite!A$3:G$38,7,FALSE)</f>
        <v>0</v>
      </c>
      <c r="N232" s="96">
        <f>VLOOKUP(D232,Steuerseite!A$3:$D$38,2,FALSE)</f>
        <v>0</v>
      </c>
      <c r="O232" s="96">
        <f>VLOOKUP(D232,Steuerseite!A$3:D$38,3,FALSE)</f>
        <v>0</v>
      </c>
      <c r="P232" s="96">
        <f>VLOOKUP(D232,Steuerseite!A$3:D$38,4,FALSE)</f>
        <v>0</v>
      </c>
      <c r="Q232" s="94"/>
      <c r="R232" s="98"/>
      <c r="S232" s="95">
        <f t="shared" si="19"/>
        <v>0</v>
      </c>
      <c r="T232" s="137">
        <f>IF(AND(J232="VOR",Leistungen!A$52="SVS VOR"),Leistungen!B$52, IF(AND(J232="QOR",Leistungen!A$31="SVS QOR"),Leistungen!B$31,""))</f>
        <v>0</v>
      </c>
      <c r="U232" s="97">
        <f t="shared" si="20"/>
        <v>0</v>
      </c>
      <c r="V232" s="100">
        <f t="shared" si="21"/>
        <v>0</v>
      </c>
      <c r="W232" s="100">
        <f t="shared" si="17"/>
        <v>0</v>
      </c>
      <c r="X232" s="99"/>
    </row>
    <row r="233" spans="1:24" ht="15" x14ac:dyDescent="0.2">
      <c r="A233" s="91" t="s">
        <v>173</v>
      </c>
      <c r="B233" s="91" t="s">
        <v>256</v>
      </c>
      <c r="C233" s="91" t="s">
        <v>611</v>
      </c>
      <c r="D233" s="91" t="s">
        <v>59</v>
      </c>
      <c r="E233" s="91" t="s">
        <v>110</v>
      </c>
      <c r="F233" s="91" t="s">
        <v>112</v>
      </c>
      <c r="G233" s="167">
        <v>20.22</v>
      </c>
      <c r="H233" s="91"/>
      <c r="I233" s="136">
        <f t="shared" si="18"/>
        <v>20.22</v>
      </c>
      <c r="J233" s="91" t="s">
        <v>10</v>
      </c>
      <c r="K233" s="96">
        <f>VLOOKUP(D233,Steuerseite!A$3:G$38,5,FALSE)</f>
        <v>0</v>
      </c>
      <c r="L233" s="96">
        <f>VLOOKUP(D233,Steuerseite!A$3:G$38,6,FALSE)</f>
        <v>0</v>
      </c>
      <c r="M233" s="96">
        <f>VLOOKUP(D233,Steuerseite!A$3:G$38,7,FALSE)</f>
        <v>0</v>
      </c>
      <c r="N233" s="96">
        <f>VLOOKUP(D233,Steuerseite!A$3:$D$38,2,FALSE)</f>
        <v>0</v>
      </c>
      <c r="O233" s="96">
        <f>VLOOKUP(D233,Steuerseite!A$3:D$38,3,FALSE)</f>
        <v>0</v>
      </c>
      <c r="P233" s="96">
        <f>VLOOKUP(D233,Steuerseite!A$3:D$38,4,FALSE)</f>
        <v>0</v>
      </c>
      <c r="Q233" s="94"/>
      <c r="R233" s="98"/>
      <c r="S233" s="95">
        <f t="shared" si="19"/>
        <v>0</v>
      </c>
      <c r="T233" s="137">
        <f>IF(AND(J233="VOR",Leistungen!A$52="SVS VOR"),Leistungen!B$52, IF(AND(J233="QOR",Leistungen!A$31="SVS QOR"),Leistungen!B$31,""))</f>
        <v>0</v>
      </c>
      <c r="U233" s="97">
        <f t="shared" si="20"/>
        <v>0</v>
      </c>
      <c r="V233" s="100">
        <f t="shared" si="21"/>
        <v>0</v>
      </c>
      <c r="W233" s="100">
        <f t="shared" si="17"/>
        <v>0</v>
      </c>
      <c r="X233" s="99"/>
    </row>
    <row r="234" spans="1:24" ht="15" x14ac:dyDescent="0.2">
      <c r="A234" s="92" t="s">
        <v>173</v>
      </c>
      <c r="B234" s="92" t="s">
        <v>181</v>
      </c>
      <c r="C234" s="92" t="s">
        <v>612</v>
      </c>
      <c r="D234" s="92" t="s">
        <v>21</v>
      </c>
      <c r="E234" s="92" t="s">
        <v>18</v>
      </c>
      <c r="F234" s="92" t="s">
        <v>117</v>
      </c>
      <c r="G234" s="168">
        <v>8.17</v>
      </c>
      <c r="H234" s="92"/>
      <c r="I234" s="138">
        <f t="shared" si="18"/>
        <v>8.17</v>
      </c>
      <c r="J234" s="92" t="s">
        <v>10</v>
      </c>
      <c r="K234" s="96">
        <f>VLOOKUP(D234,Steuerseite!A$3:G$38,5,FALSE)</f>
        <v>0</v>
      </c>
      <c r="L234" s="96">
        <f>VLOOKUP(D234,Steuerseite!A$3:G$38,6,FALSE)</f>
        <v>0</v>
      </c>
      <c r="M234" s="96">
        <f>VLOOKUP(D234,Steuerseite!A$3:G$38,7,FALSE)</f>
        <v>1E-3</v>
      </c>
      <c r="N234" s="96">
        <f>VLOOKUP(D234,Steuerseite!A$3:$D$38,2,FALSE)</f>
        <v>0</v>
      </c>
      <c r="O234" s="96">
        <f>VLOOKUP(D234,Steuerseite!A$3:D$38,3,FALSE)</f>
        <v>0</v>
      </c>
      <c r="P234" s="96">
        <f>VLOOKUP(D234,Steuerseite!A$3:D$38,4,FALSE)</f>
        <v>0</v>
      </c>
      <c r="Q234" s="94"/>
      <c r="R234" s="98"/>
      <c r="S234" s="95">
        <f t="shared" si="19"/>
        <v>0</v>
      </c>
      <c r="T234" s="137">
        <f>IF(AND(J234="VOR",Leistungen!A$52="SVS VOR"),Leistungen!B$52, IF(AND(J234="QOR",Leistungen!A$31="SVS QOR"),Leistungen!B$31,""))</f>
        <v>0</v>
      </c>
      <c r="U234" s="97">
        <f t="shared" si="20"/>
        <v>0</v>
      </c>
      <c r="V234" s="100">
        <f t="shared" si="21"/>
        <v>0</v>
      </c>
      <c r="W234" s="100">
        <f t="shared" ref="W234:W297" si="22">U234/250</f>
        <v>0</v>
      </c>
      <c r="X234" s="99"/>
    </row>
    <row r="235" spans="1:24" ht="15" x14ac:dyDescent="0.2">
      <c r="A235" s="91" t="s">
        <v>173</v>
      </c>
      <c r="B235" s="91" t="s">
        <v>246</v>
      </c>
      <c r="C235" s="91" t="s">
        <v>613</v>
      </c>
      <c r="D235" s="91" t="s">
        <v>59</v>
      </c>
      <c r="E235" s="91" t="s">
        <v>110</v>
      </c>
      <c r="F235" s="91" t="s">
        <v>956</v>
      </c>
      <c r="G235" s="167">
        <v>13.22</v>
      </c>
      <c r="H235" s="91"/>
      <c r="I235" s="136">
        <f t="shared" si="18"/>
        <v>13.22</v>
      </c>
      <c r="J235" s="91" t="s">
        <v>10</v>
      </c>
      <c r="K235" s="96">
        <f>VLOOKUP(D235,Steuerseite!A$3:G$38,5,FALSE)</f>
        <v>0</v>
      </c>
      <c r="L235" s="96">
        <f>VLOOKUP(D235,Steuerseite!A$3:G$38,6,FALSE)</f>
        <v>0</v>
      </c>
      <c r="M235" s="96">
        <f>VLOOKUP(D235,Steuerseite!A$3:G$38,7,FALSE)</f>
        <v>0</v>
      </c>
      <c r="N235" s="96">
        <f>VLOOKUP(D235,Steuerseite!A$3:$D$38,2,FALSE)</f>
        <v>0</v>
      </c>
      <c r="O235" s="96">
        <f>VLOOKUP(D235,Steuerseite!A$3:D$38,3,FALSE)</f>
        <v>0</v>
      </c>
      <c r="P235" s="96">
        <f>VLOOKUP(D235,Steuerseite!A$3:D$38,4,FALSE)</f>
        <v>0</v>
      </c>
      <c r="Q235" s="94"/>
      <c r="R235" s="98"/>
      <c r="S235" s="95">
        <f t="shared" si="19"/>
        <v>0</v>
      </c>
      <c r="T235" s="137">
        <f>IF(AND(J235="VOR",Leistungen!A$52="SVS VOR"),Leistungen!B$52, IF(AND(J235="QOR",Leistungen!A$31="SVS QOR"),Leistungen!B$31,""))</f>
        <v>0</v>
      </c>
      <c r="U235" s="97">
        <f t="shared" si="20"/>
        <v>0</v>
      </c>
      <c r="V235" s="100">
        <f t="shared" si="21"/>
        <v>0</v>
      </c>
      <c r="W235" s="100">
        <f t="shared" si="22"/>
        <v>0</v>
      </c>
      <c r="X235" s="99"/>
    </row>
    <row r="236" spans="1:24" ht="15" x14ac:dyDescent="0.2">
      <c r="A236" s="92" t="s">
        <v>173</v>
      </c>
      <c r="B236" s="92" t="s">
        <v>183</v>
      </c>
      <c r="C236" s="92" t="s">
        <v>614</v>
      </c>
      <c r="D236" s="92" t="s">
        <v>21</v>
      </c>
      <c r="E236" s="92" t="s">
        <v>18</v>
      </c>
      <c r="F236" s="92" t="s">
        <v>117</v>
      </c>
      <c r="G236" s="168">
        <v>8.3699999999999992</v>
      </c>
      <c r="H236" s="92"/>
      <c r="I236" s="138">
        <f t="shared" si="18"/>
        <v>8.3699999999999992</v>
      </c>
      <c r="J236" s="92" t="s">
        <v>10</v>
      </c>
      <c r="K236" s="96">
        <f>VLOOKUP(D236,Steuerseite!A$3:G$38,5,FALSE)</f>
        <v>0</v>
      </c>
      <c r="L236" s="96">
        <f>VLOOKUP(D236,Steuerseite!A$3:G$38,6,FALSE)</f>
        <v>0</v>
      </c>
      <c r="M236" s="96">
        <f>VLOOKUP(D236,Steuerseite!A$3:G$38,7,FALSE)</f>
        <v>1E-3</v>
      </c>
      <c r="N236" s="96">
        <f>VLOOKUP(D236,Steuerseite!A$3:$D$38,2,FALSE)</f>
        <v>0</v>
      </c>
      <c r="O236" s="96">
        <f>VLOOKUP(D236,Steuerseite!A$3:D$38,3,FALSE)</f>
        <v>0</v>
      </c>
      <c r="P236" s="96">
        <f>VLOOKUP(D236,Steuerseite!A$3:D$38,4,FALSE)</f>
        <v>0</v>
      </c>
      <c r="Q236" s="94"/>
      <c r="R236" s="98"/>
      <c r="S236" s="95">
        <f t="shared" si="19"/>
        <v>0</v>
      </c>
      <c r="T236" s="137">
        <f>IF(AND(J236="VOR",Leistungen!A$52="SVS VOR"),Leistungen!B$52, IF(AND(J236="QOR",Leistungen!A$31="SVS QOR"),Leistungen!B$31,""))</f>
        <v>0</v>
      </c>
      <c r="U236" s="97">
        <f t="shared" si="20"/>
        <v>0</v>
      </c>
      <c r="V236" s="100">
        <f t="shared" si="21"/>
        <v>0</v>
      </c>
      <c r="W236" s="100">
        <f t="shared" si="22"/>
        <v>0</v>
      </c>
      <c r="X236" s="99"/>
    </row>
    <row r="237" spans="1:24" ht="15" x14ac:dyDescent="0.2">
      <c r="A237" s="91" t="s">
        <v>173</v>
      </c>
      <c r="B237" s="91" t="s">
        <v>257</v>
      </c>
      <c r="C237" s="91" t="s">
        <v>615</v>
      </c>
      <c r="D237" s="91" t="s">
        <v>59</v>
      </c>
      <c r="E237" s="91" t="s">
        <v>110</v>
      </c>
      <c r="F237" s="91" t="s">
        <v>956</v>
      </c>
      <c r="G237" s="167">
        <v>20.149999999999999</v>
      </c>
      <c r="H237" s="91"/>
      <c r="I237" s="136">
        <f t="shared" si="18"/>
        <v>20.149999999999999</v>
      </c>
      <c r="J237" s="91" t="s">
        <v>10</v>
      </c>
      <c r="K237" s="96">
        <f>VLOOKUP(D237,Steuerseite!A$3:G$38,5,FALSE)</f>
        <v>0</v>
      </c>
      <c r="L237" s="96">
        <f>VLOOKUP(D237,Steuerseite!A$3:G$38,6,FALSE)</f>
        <v>0</v>
      </c>
      <c r="M237" s="96">
        <f>VLOOKUP(D237,Steuerseite!A$3:G$38,7,FALSE)</f>
        <v>0</v>
      </c>
      <c r="N237" s="96">
        <f>VLOOKUP(D237,Steuerseite!A$3:$D$38,2,FALSE)</f>
        <v>0</v>
      </c>
      <c r="O237" s="96">
        <f>VLOOKUP(D237,Steuerseite!A$3:D$38,3,FALSE)</f>
        <v>0</v>
      </c>
      <c r="P237" s="96">
        <f>VLOOKUP(D237,Steuerseite!A$3:D$38,4,FALSE)</f>
        <v>0</v>
      </c>
      <c r="Q237" s="94"/>
      <c r="R237" s="98"/>
      <c r="S237" s="95">
        <f t="shared" si="19"/>
        <v>0</v>
      </c>
      <c r="T237" s="137">
        <f>IF(AND(J237="VOR",Leistungen!A$52="SVS VOR"),Leistungen!B$52, IF(AND(J237="QOR",Leistungen!A$31="SVS QOR"),Leistungen!B$31,""))</f>
        <v>0</v>
      </c>
      <c r="U237" s="97">
        <f t="shared" si="20"/>
        <v>0</v>
      </c>
      <c r="V237" s="100">
        <f t="shared" si="21"/>
        <v>0</v>
      </c>
      <c r="W237" s="100">
        <f t="shared" si="22"/>
        <v>0</v>
      </c>
      <c r="X237" s="99"/>
    </row>
    <row r="238" spans="1:24" ht="15" x14ac:dyDescent="0.2">
      <c r="A238" s="92" t="s">
        <v>171</v>
      </c>
      <c r="B238" s="92" t="s">
        <v>212</v>
      </c>
      <c r="C238" s="92" t="s">
        <v>616</v>
      </c>
      <c r="D238" s="92" t="s">
        <v>59</v>
      </c>
      <c r="E238" s="92" t="s">
        <v>110</v>
      </c>
      <c r="F238" s="92" t="s">
        <v>956</v>
      </c>
      <c r="G238" s="168">
        <v>22.02</v>
      </c>
      <c r="H238" s="92"/>
      <c r="I238" s="138">
        <f t="shared" si="18"/>
        <v>22.02</v>
      </c>
      <c r="J238" s="92" t="s">
        <v>10</v>
      </c>
      <c r="K238" s="96">
        <f>VLOOKUP(D238,Steuerseite!A$3:G$38,5,FALSE)</f>
        <v>0</v>
      </c>
      <c r="L238" s="96">
        <f>VLOOKUP(D238,Steuerseite!A$3:G$38,6,FALSE)</f>
        <v>0</v>
      </c>
      <c r="M238" s="96">
        <f>VLOOKUP(D238,Steuerseite!A$3:G$38,7,FALSE)</f>
        <v>0</v>
      </c>
      <c r="N238" s="96">
        <f>VLOOKUP(D238,Steuerseite!A$3:$D$38,2,FALSE)</f>
        <v>0</v>
      </c>
      <c r="O238" s="96">
        <f>VLOOKUP(D238,Steuerseite!A$3:D$38,3,FALSE)</f>
        <v>0</v>
      </c>
      <c r="P238" s="96">
        <f>VLOOKUP(D238,Steuerseite!A$3:D$38,4,FALSE)</f>
        <v>0</v>
      </c>
      <c r="Q238" s="94"/>
      <c r="R238" s="98"/>
      <c r="S238" s="95">
        <f t="shared" si="19"/>
        <v>0</v>
      </c>
      <c r="T238" s="137">
        <f>IF(AND(J238="VOR",Leistungen!A$52="SVS VOR"),Leistungen!B$52, IF(AND(J238="QOR",Leistungen!A$31="SVS QOR"),Leistungen!B$31,""))</f>
        <v>0</v>
      </c>
      <c r="U238" s="97">
        <f t="shared" si="20"/>
        <v>0</v>
      </c>
      <c r="V238" s="100">
        <f t="shared" si="21"/>
        <v>0</v>
      </c>
      <c r="W238" s="100">
        <f t="shared" si="22"/>
        <v>0</v>
      </c>
      <c r="X238" s="99"/>
    </row>
    <row r="239" spans="1:24" ht="15" x14ac:dyDescent="0.2">
      <c r="A239" s="91" t="s">
        <v>171</v>
      </c>
      <c r="B239" s="91" t="s">
        <v>129</v>
      </c>
      <c r="C239" s="91" t="s">
        <v>617</v>
      </c>
      <c r="D239" s="91" t="s">
        <v>23</v>
      </c>
      <c r="E239" s="91" t="s">
        <v>127</v>
      </c>
      <c r="F239" s="91" t="s">
        <v>956</v>
      </c>
      <c r="G239" s="167">
        <v>13.98</v>
      </c>
      <c r="H239" s="91"/>
      <c r="I239" s="136">
        <f t="shared" si="18"/>
        <v>13.98</v>
      </c>
      <c r="J239" s="91" t="s">
        <v>10</v>
      </c>
      <c r="K239" s="96">
        <f>VLOOKUP(D239,Steuerseite!A$3:G$38,5,FALSE)</f>
        <v>0</v>
      </c>
      <c r="L239" s="96">
        <f>VLOOKUP(D239,Steuerseite!A$3:G$38,6,FALSE)</f>
        <v>0</v>
      </c>
      <c r="M239" s="96">
        <f>VLOOKUP(D239,Steuerseite!A$3:G$38,7,FALSE)</f>
        <v>0</v>
      </c>
      <c r="N239" s="96">
        <f>VLOOKUP(D239,Steuerseite!A$3:$D$38,2,FALSE)</f>
        <v>0</v>
      </c>
      <c r="O239" s="96">
        <f>VLOOKUP(D239,Steuerseite!A$3:D$38,3,FALSE)</f>
        <v>0</v>
      </c>
      <c r="P239" s="96">
        <f>VLOOKUP(D239,Steuerseite!A$3:D$38,4,FALSE)</f>
        <v>0</v>
      </c>
      <c r="Q239" s="94"/>
      <c r="R239" s="98"/>
      <c r="S239" s="95">
        <f t="shared" si="19"/>
        <v>0</v>
      </c>
      <c r="T239" s="137">
        <f>IF(AND(J239="VOR",Leistungen!A$52="SVS VOR"),Leistungen!B$52, IF(AND(J239="QOR",Leistungen!A$31="SVS QOR"),Leistungen!B$31,""))</f>
        <v>0</v>
      </c>
      <c r="U239" s="97">
        <f t="shared" si="20"/>
        <v>0</v>
      </c>
      <c r="V239" s="100">
        <f t="shared" si="21"/>
        <v>0</v>
      </c>
      <c r="W239" s="100">
        <f t="shared" si="22"/>
        <v>0</v>
      </c>
      <c r="X239" s="99"/>
    </row>
    <row r="240" spans="1:24" ht="15" x14ac:dyDescent="0.2">
      <c r="A240" s="92" t="s">
        <v>171</v>
      </c>
      <c r="B240" s="92" t="s">
        <v>258</v>
      </c>
      <c r="C240" s="92" t="s">
        <v>618</v>
      </c>
      <c r="D240" s="92" t="s">
        <v>59</v>
      </c>
      <c r="E240" s="92" t="s">
        <v>110</v>
      </c>
      <c r="F240" s="92" t="s">
        <v>956</v>
      </c>
      <c r="G240" s="168">
        <v>13.06</v>
      </c>
      <c r="H240" s="92"/>
      <c r="I240" s="138">
        <f t="shared" si="18"/>
        <v>13.06</v>
      </c>
      <c r="J240" s="92" t="s">
        <v>10</v>
      </c>
      <c r="K240" s="96">
        <f>VLOOKUP(D240,Steuerseite!A$3:G$38,5,FALSE)</f>
        <v>0</v>
      </c>
      <c r="L240" s="96">
        <f>VLOOKUP(D240,Steuerseite!A$3:G$38,6,FALSE)</f>
        <v>0</v>
      </c>
      <c r="M240" s="96">
        <f>VLOOKUP(D240,Steuerseite!A$3:G$38,7,FALSE)</f>
        <v>0</v>
      </c>
      <c r="N240" s="96">
        <f>VLOOKUP(D240,Steuerseite!A$3:$D$38,2,FALSE)</f>
        <v>0</v>
      </c>
      <c r="O240" s="96">
        <f>VLOOKUP(D240,Steuerseite!A$3:D$38,3,FALSE)</f>
        <v>0</v>
      </c>
      <c r="P240" s="96">
        <f>VLOOKUP(D240,Steuerseite!A$3:D$38,4,FALSE)</f>
        <v>0</v>
      </c>
      <c r="Q240" s="94"/>
      <c r="R240" s="98"/>
      <c r="S240" s="95">
        <f t="shared" si="19"/>
        <v>0</v>
      </c>
      <c r="T240" s="137">
        <f>IF(AND(J240="VOR",Leistungen!A$52="SVS VOR"),Leistungen!B$52, IF(AND(J240="QOR",Leistungen!A$31="SVS QOR"),Leistungen!B$31,""))</f>
        <v>0</v>
      </c>
      <c r="U240" s="97">
        <f t="shared" si="20"/>
        <v>0</v>
      </c>
      <c r="V240" s="100">
        <f t="shared" si="21"/>
        <v>0</v>
      </c>
      <c r="W240" s="100">
        <f t="shared" si="22"/>
        <v>0</v>
      </c>
      <c r="X240" s="99"/>
    </row>
    <row r="241" spans="1:24" ht="15" x14ac:dyDescent="0.2">
      <c r="A241" s="91" t="s">
        <v>171</v>
      </c>
      <c r="B241" s="91" t="s">
        <v>183</v>
      </c>
      <c r="C241" s="91" t="s">
        <v>619</v>
      </c>
      <c r="D241" s="91" t="s">
        <v>21</v>
      </c>
      <c r="E241" s="91" t="s">
        <v>18</v>
      </c>
      <c r="F241" s="91" t="s">
        <v>117</v>
      </c>
      <c r="G241" s="167">
        <v>10.43</v>
      </c>
      <c r="H241" s="91"/>
      <c r="I241" s="136">
        <f t="shared" si="18"/>
        <v>10.43</v>
      </c>
      <c r="J241" s="91" t="s">
        <v>10</v>
      </c>
      <c r="K241" s="96">
        <f>VLOOKUP(D241,Steuerseite!A$3:G$38,5,FALSE)</f>
        <v>0</v>
      </c>
      <c r="L241" s="96">
        <f>VLOOKUP(D241,Steuerseite!A$3:G$38,6,FALSE)</f>
        <v>0</v>
      </c>
      <c r="M241" s="96">
        <f>VLOOKUP(D241,Steuerseite!A$3:G$38,7,FALSE)</f>
        <v>1E-3</v>
      </c>
      <c r="N241" s="96">
        <f>VLOOKUP(D241,Steuerseite!A$3:$D$38,2,FALSE)</f>
        <v>0</v>
      </c>
      <c r="O241" s="96">
        <f>VLOOKUP(D241,Steuerseite!A$3:D$38,3,FALSE)</f>
        <v>0</v>
      </c>
      <c r="P241" s="96">
        <f>VLOOKUP(D241,Steuerseite!A$3:D$38,4,FALSE)</f>
        <v>0</v>
      </c>
      <c r="Q241" s="94"/>
      <c r="R241" s="98"/>
      <c r="S241" s="95">
        <f t="shared" si="19"/>
        <v>0</v>
      </c>
      <c r="T241" s="137">
        <f>IF(AND(J241="VOR",Leistungen!A$52="SVS VOR"),Leistungen!B$52, IF(AND(J241="QOR",Leistungen!A$31="SVS QOR"),Leistungen!B$31,""))</f>
        <v>0</v>
      </c>
      <c r="U241" s="97">
        <f t="shared" si="20"/>
        <v>0</v>
      </c>
      <c r="V241" s="100">
        <f t="shared" si="21"/>
        <v>0</v>
      </c>
      <c r="W241" s="100">
        <f t="shared" si="22"/>
        <v>0</v>
      </c>
      <c r="X241" s="99"/>
    </row>
    <row r="242" spans="1:24" ht="15" x14ac:dyDescent="0.2">
      <c r="A242" s="92" t="s">
        <v>171</v>
      </c>
      <c r="B242" s="92" t="s">
        <v>212</v>
      </c>
      <c r="C242" s="92" t="s">
        <v>620</v>
      </c>
      <c r="D242" s="92" t="s">
        <v>59</v>
      </c>
      <c r="E242" s="92" t="s">
        <v>110</v>
      </c>
      <c r="F242" s="92" t="s">
        <v>956</v>
      </c>
      <c r="G242" s="168">
        <v>20.16</v>
      </c>
      <c r="H242" s="92"/>
      <c r="I242" s="138">
        <f t="shared" si="18"/>
        <v>20.16</v>
      </c>
      <c r="J242" s="92" t="s">
        <v>10</v>
      </c>
      <c r="K242" s="96">
        <f>VLOOKUP(D242,Steuerseite!A$3:G$38,5,FALSE)</f>
        <v>0</v>
      </c>
      <c r="L242" s="96">
        <f>VLOOKUP(D242,Steuerseite!A$3:G$38,6,FALSE)</f>
        <v>0</v>
      </c>
      <c r="M242" s="96">
        <f>VLOOKUP(D242,Steuerseite!A$3:G$38,7,FALSE)</f>
        <v>0</v>
      </c>
      <c r="N242" s="96">
        <f>VLOOKUP(D242,Steuerseite!A$3:$D$38,2,FALSE)</f>
        <v>0</v>
      </c>
      <c r="O242" s="96">
        <f>VLOOKUP(D242,Steuerseite!A$3:D$38,3,FALSE)</f>
        <v>0</v>
      </c>
      <c r="P242" s="96">
        <f>VLOOKUP(D242,Steuerseite!A$3:D$38,4,FALSE)</f>
        <v>0</v>
      </c>
      <c r="Q242" s="94"/>
      <c r="R242" s="98"/>
      <c r="S242" s="95">
        <f t="shared" si="19"/>
        <v>0</v>
      </c>
      <c r="T242" s="137">
        <f>IF(AND(J242="VOR",Leistungen!A$52="SVS VOR"),Leistungen!B$52, IF(AND(J242="QOR",Leistungen!A$31="SVS QOR"),Leistungen!B$31,""))</f>
        <v>0</v>
      </c>
      <c r="U242" s="97">
        <f t="shared" si="20"/>
        <v>0</v>
      </c>
      <c r="V242" s="100">
        <f t="shared" si="21"/>
        <v>0</v>
      </c>
      <c r="W242" s="100">
        <f t="shared" si="22"/>
        <v>0</v>
      </c>
      <c r="X242" s="99"/>
    </row>
    <row r="243" spans="1:24" ht="15" x14ac:dyDescent="0.2">
      <c r="A243" s="91" t="s">
        <v>171</v>
      </c>
      <c r="B243" s="91" t="s">
        <v>181</v>
      </c>
      <c r="C243" s="91" t="s">
        <v>621</v>
      </c>
      <c r="D243" s="91" t="s">
        <v>21</v>
      </c>
      <c r="E243" s="91" t="s">
        <v>18</v>
      </c>
      <c r="F243" s="91" t="s">
        <v>117</v>
      </c>
      <c r="G243" s="167">
        <v>8.08</v>
      </c>
      <c r="H243" s="91"/>
      <c r="I243" s="136">
        <f t="shared" si="18"/>
        <v>8.08</v>
      </c>
      <c r="J243" s="91" t="s">
        <v>10</v>
      </c>
      <c r="K243" s="96">
        <f>VLOOKUP(D243,Steuerseite!A$3:G$38,5,FALSE)</f>
        <v>0</v>
      </c>
      <c r="L243" s="96">
        <f>VLOOKUP(D243,Steuerseite!A$3:G$38,6,FALSE)</f>
        <v>0</v>
      </c>
      <c r="M243" s="96">
        <f>VLOOKUP(D243,Steuerseite!A$3:G$38,7,FALSE)</f>
        <v>1E-3</v>
      </c>
      <c r="N243" s="96">
        <f>VLOOKUP(D243,Steuerseite!A$3:$D$38,2,FALSE)</f>
        <v>0</v>
      </c>
      <c r="O243" s="96">
        <f>VLOOKUP(D243,Steuerseite!A$3:D$38,3,FALSE)</f>
        <v>0</v>
      </c>
      <c r="P243" s="96">
        <f>VLOOKUP(D243,Steuerseite!A$3:D$38,4,FALSE)</f>
        <v>0</v>
      </c>
      <c r="Q243" s="94"/>
      <c r="R243" s="98"/>
      <c r="S243" s="95">
        <f t="shared" si="19"/>
        <v>0</v>
      </c>
      <c r="T243" s="137">
        <f>IF(AND(J243="VOR",Leistungen!A$52="SVS VOR"),Leistungen!B$52, IF(AND(J243="QOR",Leistungen!A$31="SVS QOR"),Leistungen!B$31,""))</f>
        <v>0</v>
      </c>
      <c r="U243" s="97">
        <f t="shared" si="20"/>
        <v>0</v>
      </c>
      <c r="V243" s="100">
        <f t="shared" si="21"/>
        <v>0</v>
      </c>
      <c r="W243" s="100">
        <f t="shared" si="22"/>
        <v>0</v>
      </c>
      <c r="X243" s="99"/>
    </row>
    <row r="244" spans="1:24" ht="15" x14ac:dyDescent="0.2">
      <c r="A244" s="92" t="s">
        <v>171</v>
      </c>
      <c r="B244" s="92" t="s">
        <v>212</v>
      </c>
      <c r="C244" s="92" t="s">
        <v>622</v>
      </c>
      <c r="D244" s="92" t="s">
        <v>59</v>
      </c>
      <c r="E244" s="92" t="s">
        <v>110</v>
      </c>
      <c r="F244" s="92" t="s">
        <v>956</v>
      </c>
      <c r="G244" s="168">
        <v>20.16</v>
      </c>
      <c r="H244" s="92"/>
      <c r="I244" s="138">
        <f t="shared" si="18"/>
        <v>20.16</v>
      </c>
      <c r="J244" s="92" t="s">
        <v>10</v>
      </c>
      <c r="K244" s="96">
        <f>VLOOKUP(D244,Steuerseite!A$3:G$38,5,FALSE)</f>
        <v>0</v>
      </c>
      <c r="L244" s="96">
        <f>VLOOKUP(D244,Steuerseite!A$3:G$38,6,FALSE)</f>
        <v>0</v>
      </c>
      <c r="M244" s="96">
        <f>VLOOKUP(D244,Steuerseite!A$3:G$38,7,FALSE)</f>
        <v>0</v>
      </c>
      <c r="N244" s="96">
        <f>VLOOKUP(D244,Steuerseite!A$3:$D$38,2,FALSE)</f>
        <v>0</v>
      </c>
      <c r="O244" s="96">
        <f>VLOOKUP(D244,Steuerseite!A$3:D$38,3,FALSE)</f>
        <v>0</v>
      </c>
      <c r="P244" s="96">
        <f>VLOOKUP(D244,Steuerseite!A$3:D$38,4,FALSE)</f>
        <v>0</v>
      </c>
      <c r="Q244" s="94"/>
      <c r="R244" s="98"/>
      <c r="S244" s="95">
        <f t="shared" si="19"/>
        <v>0</v>
      </c>
      <c r="T244" s="137">
        <f>IF(AND(J244="VOR",Leistungen!A$52="SVS VOR"),Leistungen!B$52, IF(AND(J244="QOR",Leistungen!A$31="SVS QOR"),Leistungen!B$31,""))</f>
        <v>0</v>
      </c>
      <c r="U244" s="97">
        <f t="shared" si="20"/>
        <v>0</v>
      </c>
      <c r="V244" s="100">
        <f t="shared" si="21"/>
        <v>0</v>
      </c>
      <c r="W244" s="100">
        <f t="shared" si="22"/>
        <v>0</v>
      </c>
      <c r="X244" s="99"/>
    </row>
    <row r="245" spans="1:24" ht="15" x14ac:dyDescent="0.2">
      <c r="A245" s="91" t="s">
        <v>171</v>
      </c>
      <c r="B245" s="91" t="s">
        <v>183</v>
      </c>
      <c r="C245" s="91" t="s">
        <v>623</v>
      </c>
      <c r="D245" s="91" t="s">
        <v>21</v>
      </c>
      <c r="E245" s="91" t="s">
        <v>18</v>
      </c>
      <c r="F245" s="91" t="s">
        <v>117</v>
      </c>
      <c r="G245" s="167">
        <v>8.3699999999999992</v>
      </c>
      <c r="H245" s="91"/>
      <c r="I245" s="136">
        <f t="shared" si="18"/>
        <v>8.3699999999999992</v>
      </c>
      <c r="J245" s="91" t="s">
        <v>10</v>
      </c>
      <c r="K245" s="96">
        <f>VLOOKUP(D245,Steuerseite!A$3:G$38,5,FALSE)</f>
        <v>0</v>
      </c>
      <c r="L245" s="96">
        <f>VLOOKUP(D245,Steuerseite!A$3:G$38,6,FALSE)</f>
        <v>0</v>
      </c>
      <c r="M245" s="96">
        <f>VLOOKUP(D245,Steuerseite!A$3:G$38,7,FALSE)</f>
        <v>1E-3</v>
      </c>
      <c r="N245" s="96">
        <f>VLOOKUP(D245,Steuerseite!A$3:$D$38,2,FALSE)</f>
        <v>0</v>
      </c>
      <c r="O245" s="96">
        <f>VLOOKUP(D245,Steuerseite!A$3:D$38,3,FALSE)</f>
        <v>0</v>
      </c>
      <c r="P245" s="96">
        <f>VLOOKUP(D245,Steuerseite!A$3:D$38,4,FALSE)</f>
        <v>0</v>
      </c>
      <c r="Q245" s="94"/>
      <c r="R245" s="98"/>
      <c r="S245" s="95">
        <f t="shared" si="19"/>
        <v>0</v>
      </c>
      <c r="T245" s="137">
        <f>IF(AND(J245="VOR",Leistungen!A$52="SVS VOR"),Leistungen!B$52, IF(AND(J245="QOR",Leistungen!A$31="SVS QOR"),Leistungen!B$31,""))</f>
        <v>0</v>
      </c>
      <c r="U245" s="97">
        <f t="shared" si="20"/>
        <v>0</v>
      </c>
      <c r="V245" s="100">
        <f t="shared" si="21"/>
        <v>0</v>
      </c>
      <c r="W245" s="100">
        <f t="shared" si="22"/>
        <v>0</v>
      </c>
      <c r="X245" s="99"/>
    </row>
    <row r="246" spans="1:24" ht="15" x14ac:dyDescent="0.2">
      <c r="A246" s="92" t="s">
        <v>171</v>
      </c>
      <c r="B246" s="92" t="s">
        <v>212</v>
      </c>
      <c r="C246" s="92" t="s">
        <v>624</v>
      </c>
      <c r="D246" s="92" t="s">
        <v>59</v>
      </c>
      <c r="E246" s="92" t="s">
        <v>110</v>
      </c>
      <c r="F246" s="92" t="s">
        <v>956</v>
      </c>
      <c r="G246" s="168">
        <v>20.16</v>
      </c>
      <c r="H246" s="92"/>
      <c r="I246" s="138">
        <f t="shared" si="18"/>
        <v>20.16</v>
      </c>
      <c r="J246" s="92" t="s">
        <v>10</v>
      </c>
      <c r="K246" s="96">
        <f>VLOOKUP(D246,Steuerseite!A$3:G$38,5,FALSE)</f>
        <v>0</v>
      </c>
      <c r="L246" s="96">
        <f>VLOOKUP(D246,Steuerseite!A$3:G$38,6,FALSE)</f>
        <v>0</v>
      </c>
      <c r="M246" s="96">
        <f>VLOOKUP(D246,Steuerseite!A$3:G$38,7,FALSE)</f>
        <v>0</v>
      </c>
      <c r="N246" s="96">
        <f>VLOOKUP(D246,Steuerseite!A$3:$D$38,2,FALSE)</f>
        <v>0</v>
      </c>
      <c r="O246" s="96">
        <f>VLOOKUP(D246,Steuerseite!A$3:D$38,3,FALSE)</f>
        <v>0</v>
      </c>
      <c r="P246" s="96">
        <f>VLOOKUP(D246,Steuerseite!A$3:D$38,4,FALSE)</f>
        <v>0</v>
      </c>
      <c r="Q246" s="94"/>
      <c r="R246" s="98"/>
      <c r="S246" s="95">
        <f t="shared" si="19"/>
        <v>0</v>
      </c>
      <c r="T246" s="137">
        <f>IF(AND(J246="VOR",Leistungen!A$52="SVS VOR"),Leistungen!B$52, IF(AND(J246="QOR",Leistungen!A$31="SVS QOR"),Leistungen!B$31,""))</f>
        <v>0</v>
      </c>
      <c r="U246" s="97">
        <f t="shared" si="20"/>
        <v>0</v>
      </c>
      <c r="V246" s="100">
        <f t="shared" si="21"/>
        <v>0</v>
      </c>
      <c r="W246" s="100">
        <f t="shared" si="22"/>
        <v>0</v>
      </c>
      <c r="X246" s="99"/>
    </row>
    <row r="247" spans="1:24" ht="15" x14ac:dyDescent="0.2">
      <c r="A247" s="91" t="s">
        <v>171</v>
      </c>
      <c r="B247" s="91" t="s">
        <v>181</v>
      </c>
      <c r="C247" s="91" t="s">
        <v>625</v>
      </c>
      <c r="D247" s="91" t="s">
        <v>21</v>
      </c>
      <c r="E247" s="91" t="s">
        <v>18</v>
      </c>
      <c r="F247" s="91" t="s">
        <v>117</v>
      </c>
      <c r="G247" s="167">
        <v>8.31</v>
      </c>
      <c r="H247" s="91"/>
      <c r="I247" s="136">
        <f t="shared" si="18"/>
        <v>8.31</v>
      </c>
      <c r="J247" s="91" t="s">
        <v>10</v>
      </c>
      <c r="K247" s="96">
        <f>VLOOKUP(D247,Steuerseite!A$3:G$38,5,FALSE)</f>
        <v>0</v>
      </c>
      <c r="L247" s="96">
        <f>VLOOKUP(D247,Steuerseite!A$3:G$38,6,FALSE)</f>
        <v>0</v>
      </c>
      <c r="M247" s="96">
        <f>VLOOKUP(D247,Steuerseite!A$3:G$38,7,FALSE)</f>
        <v>1E-3</v>
      </c>
      <c r="N247" s="96">
        <f>VLOOKUP(D247,Steuerseite!A$3:$D$38,2,FALSE)</f>
        <v>0</v>
      </c>
      <c r="O247" s="96">
        <f>VLOOKUP(D247,Steuerseite!A$3:D$38,3,FALSE)</f>
        <v>0</v>
      </c>
      <c r="P247" s="96">
        <f>VLOOKUP(D247,Steuerseite!A$3:D$38,4,FALSE)</f>
        <v>0</v>
      </c>
      <c r="Q247" s="94"/>
      <c r="R247" s="98"/>
      <c r="S247" s="95">
        <f t="shared" si="19"/>
        <v>0</v>
      </c>
      <c r="T247" s="137">
        <f>IF(AND(J247="VOR",Leistungen!A$52="SVS VOR"),Leistungen!B$52, IF(AND(J247="QOR",Leistungen!A$31="SVS QOR"),Leistungen!B$31,""))</f>
        <v>0</v>
      </c>
      <c r="U247" s="97">
        <f t="shared" si="20"/>
        <v>0</v>
      </c>
      <c r="V247" s="100">
        <f t="shared" si="21"/>
        <v>0</v>
      </c>
      <c r="W247" s="100">
        <f t="shared" si="22"/>
        <v>0</v>
      </c>
      <c r="X247" s="99"/>
    </row>
    <row r="248" spans="1:24" ht="15" x14ac:dyDescent="0.2">
      <c r="A248" s="92" t="s">
        <v>171</v>
      </c>
      <c r="B248" s="92" t="s">
        <v>212</v>
      </c>
      <c r="C248" s="92" t="s">
        <v>626</v>
      </c>
      <c r="D248" s="92" t="s">
        <v>59</v>
      </c>
      <c r="E248" s="92" t="s">
        <v>110</v>
      </c>
      <c r="F248" s="92" t="s">
        <v>956</v>
      </c>
      <c r="G248" s="168">
        <v>20.16</v>
      </c>
      <c r="H248" s="92"/>
      <c r="I248" s="138">
        <f t="shared" si="18"/>
        <v>20.16</v>
      </c>
      <c r="J248" s="92" t="s">
        <v>10</v>
      </c>
      <c r="K248" s="96">
        <f>VLOOKUP(D248,Steuerseite!A$3:G$38,5,FALSE)</f>
        <v>0</v>
      </c>
      <c r="L248" s="96">
        <f>VLOOKUP(D248,Steuerseite!A$3:G$38,6,FALSE)</f>
        <v>0</v>
      </c>
      <c r="M248" s="96">
        <f>VLOOKUP(D248,Steuerseite!A$3:G$38,7,FALSE)</f>
        <v>0</v>
      </c>
      <c r="N248" s="96">
        <f>VLOOKUP(D248,Steuerseite!A$3:$D$38,2,FALSE)</f>
        <v>0</v>
      </c>
      <c r="O248" s="96">
        <f>VLOOKUP(D248,Steuerseite!A$3:D$38,3,FALSE)</f>
        <v>0</v>
      </c>
      <c r="P248" s="96">
        <f>VLOOKUP(D248,Steuerseite!A$3:D$38,4,FALSE)</f>
        <v>0</v>
      </c>
      <c r="Q248" s="94"/>
      <c r="R248" s="98"/>
      <c r="S248" s="95">
        <f t="shared" si="19"/>
        <v>0</v>
      </c>
      <c r="T248" s="137">
        <f>IF(AND(J248="VOR",Leistungen!A$52="SVS VOR"),Leistungen!B$52, IF(AND(J248="QOR",Leistungen!A$31="SVS QOR"),Leistungen!B$31,""))</f>
        <v>0</v>
      </c>
      <c r="U248" s="97">
        <f t="shared" si="20"/>
        <v>0</v>
      </c>
      <c r="V248" s="100">
        <f t="shared" si="21"/>
        <v>0</v>
      </c>
      <c r="W248" s="100">
        <f t="shared" si="22"/>
        <v>0</v>
      </c>
      <c r="X248" s="99"/>
    </row>
    <row r="249" spans="1:24" ht="15" x14ac:dyDescent="0.2">
      <c r="A249" s="91" t="s">
        <v>171</v>
      </c>
      <c r="B249" s="91" t="s">
        <v>212</v>
      </c>
      <c r="C249" s="91" t="s">
        <v>627</v>
      </c>
      <c r="D249" s="91" t="s">
        <v>59</v>
      </c>
      <c r="E249" s="91" t="s">
        <v>110</v>
      </c>
      <c r="F249" s="91" t="s">
        <v>956</v>
      </c>
      <c r="G249" s="167">
        <v>20.16</v>
      </c>
      <c r="H249" s="91"/>
      <c r="I249" s="136">
        <f t="shared" si="18"/>
        <v>20.16</v>
      </c>
      <c r="J249" s="91" t="s">
        <v>10</v>
      </c>
      <c r="K249" s="96">
        <f>VLOOKUP(D249,Steuerseite!A$3:G$38,5,FALSE)</f>
        <v>0</v>
      </c>
      <c r="L249" s="96">
        <f>VLOOKUP(D249,Steuerseite!A$3:G$38,6,FALSE)</f>
        <v>0</v>
      </c>
      <c r="M249" s="96">
        <f>VLOOKUP(D249,Steuerseite!A$3:G$38,7,FALSE)</f>
        <v>0</v>
      </c>
      <c r="N249" s="96">
        <f>VLOOKUP(D249,Steuerseite!A$3:$D$38,2,FALSE)</f>
        <v>0</v>
      </c>
      <c r="O249" s="96">
        <f>VLOOKUP(D249,Steuerseite!A$3:D$38,3,FALSE)</f>
        <v>0</v>
      </c>
      <c r="P249" s="96">
        <f>VLOOKUP(D249,Steuerseite!A$3:D$38,4,FALSE)</f>
        <v>0</v>
      </c>
      <c r="Q249" s="94"/>
      <c r="R249" s="98"/>
      <c r="S249" s="95">
        <f t="shared" si="19"/>
        <v>0</v>
      </c>
      <c r="T249" s="137">
        <f>IF(AND(J249="VOR",Leistungen!A$52="SVS VOR"),Leistungen!B$52, IF(AND(J249="QOR",Leistungen!A$31="SVS QOR"),Leistungen!B$31,""))</f>
        <v>0</v>
      </c>
      <c r="U249" s="97">
        <f t="shared" si="20"/>
        <v>0</v>
      </c>
      <c r="V249" s="100">
        <f t="shared" si="21"/>
        <v>0</v>
      </c>
      <c r="W249" s="100">
        <f t="shared" si="22"/>
        <v>0</v>
      </c>
      <c r="X249" s="99"/>
    </row>
    <row r="250" spans="1:24" ht="15" x14ac:dyDescent="0.2">
      <c r="A250" s="92" t="s">
        <v>171</v>
      </c>
      <c r="B250" s="92" t="s">
        <v>259</v>
      </c>
      <c r="C250" s="92" t="s">
        <v>628</v>
      </c>
      <c r="D250" s="92" t="s">
        <v>59</v>
      </c>
      <c r="E250" s="92" t="s">
        <v>110</v>
      </c>
      <c r="F250" s="92" t="s">
        <v>956</v>
      </c>
      <c r="G250" s="168">
        <v>20.07</v>
      </c>
      <c r="H250" s="92"/>
      <c r="I250" s="138">
        <f t="shared" si="18"/>
        <v>20.07</v>
      </c>
      <c r="J250" s="92" t="s">
        <v>10</v>
      </c>
      <c r="K250" s="96">
        <f>VLOOKUP(D250,Steuerseite!A$3:G$38,5,FALSE)</f>
        <v>0</v>
      </c>
      <c r="L250" s="96">
        <f>VLOOKUP(D250,Steuerseite!A$3:G$38,6,FALSE)</f>
        <v>0</v>
      </c>
      <c r="M250" s="96">
        <f>VLOOKUP(D250,Steuerseite!A$3:G$38,7,FALSE)</f>
        <v>0</v>
      </c>
      <c r="N250" s="96">
        <f>VLOOKUP(D250,Steuerseite!A$3:$D$38,2,FALSE)</f>
        <v>0</v>
      </c>
      <c r="O250" s="96">
        <f>VLOOKUP(D250,Steuerseite!A$3:D$38,3,FALSE)</f>
        <v>0</v>
      </c>
      <c r="P250" s="96">
        <f>VLOOKUP(D250,Steuerseite!A$3:D$38,4,FALSE)</f>
        <v>0</v>
      </c>
      <c r="Q250" s="94"/>
      <c r="R250" s="98"/>
      <c r="S250" s="95">
        <f t="shared" si="19"/>
        <v>0</v>
      </c>
      <c r="T250" s="137">
        <f>IF(AND(J250="VOR",Leistungen!A$52="SVS VOR"),Leistungen!B$52, IF(AND(J250="QOR",Leistungen!A$31="SVS QOR"),Leistungen!B$31,""))</f>
        <v>0</v>
      </c>
      <c r="U250" s="97">
        <f t="shared" si="20"/>
        <v>0</v>
      </c>
      <c r="V250" s="100">
        <f t="shared" si="21"/>
        <v>0</v>
      </c>
      <c r="W250" s="100">
        <f t="shared" si="22"/>
        <v>0</v>
      </c>
      <c r="X250" s="99"/>
    </row>
    <row r="251" spans="1:24" ht="15" x14ac:dyDescent="0.2">
      <c r="A251" s="91" t="s">
        <v>171</v>
      </c>
      <c r="B251" s="91" t="s">
        <v>212</v>
      </c>
      <c r="C251" s="91" t="s">
        <v>629</v>
      </c>
      <c r="D251" s="91" t="s">
        <v>59</v>
      </c>
      <c r="E251" s="91" t="s">
        <v>110</v>
      </c>
      <c r="F251" s="91" t="s">
        <v>956</v>
      </c>
      <c r="G251" s="167">
        <v>20.16</v>
      </c>
      <c r="H251" s="91"/>
      <c r="I251" s="136">
        <f t="shared" si="18"/>
        <v>20.16</v>
      </c>
      <c r="J251" s="91" t="s">
        <v>10</v>
      </c>
      <c r="K251" s="96">
        <f>VLOOKUP(D251,Steuerseite!A$3:G$38,5,FALSE)</f>
        <v>0</v>
      </c>
      <c r="L251" s="96">
        <f>VLOOKUP(D251,Steuerseite!A$3:G$38,6,FALSE)</f>
        <v>0</v>
      </c>
      <c r="M251" s="96">
        <f>VLOOKUP(D251,Steuerseite!A$3:G$38,7,FALSE)</f>
        <v>0</v>
      </c>
      <c r="N251" s="96">
        <f>VLOOKUP(D251,Steuerseite!A$3:$D$38,2,FALSE)</f>
        <v>0</v>
      </c>
      <c r="O251" s="96">
        <f>VLOOKUP(D251,Steuerseite!A$3:D$38,3,FALSE)</f>
        <v>0</v>
      </c>
      <c r="P251" s="96">
        <f>VLOOKUP(D251,Steuerseite!A$3:D$38,4,FALSE)</f>
        <v>0</v>
      </c>
      <c r="Q251" s="94"/>
      <c r="R251" s="98"/>
      <c r="S251" s="95">
        <f t="shared" si="19"/>
        <v>0</v>
      </c>
      <c r="T251" s="137">
        <f>IF(AND(J251="VOR",Leistungen!A$52="SVS VOR"),Leistungen!B$52, IF(AND(J251="QOR",Leistungen!A$31="SVS QOR"),Leistungen!B$31,""))</f>
        <v>0</v>
      </c>
      <c r="U251" s="97">
        <f t="shared" si="20"/>
        <v>0</v>
      </c>
      <c r="V251" s="100">
        <f t="shared" si="21"/>
        <v>0</v>
      </c>
      <c r="W251" s="100">
        <f t="shared" si="22"/>
        <v>0</v>
      </c>
      <c r="X251" s="99"/>
    </row>
    <row r="252" spans="1:24" ht="15" x14ac:dyDescent="0.2">
      <c r="A252" s="92" t="s">
        <v>171</v>
      </c>
      <c r="B252" s="92" t="s">
        <v>259</v>
      </c>
      <c r="C252" s="92" t="s">
        <v>630</v>
      </c>
      <c r="D252" s="92" t="s">
        <v>59</v>
      </c>
      <c r="E252" s="92" t="s">
        <v>110</v>
      </c>
      <c r="F252" s="92" t="s">
        <v>112</v>
      </c>
      <c r="G252" s="168">
        <v>27.18</v>
      </c>
      <c r="H252" s="92"/>
      <c r="I252" s="138">
        <f t="shared" si="18"/>
        <v>27.18</v>
      </c>
      <c r="J252" s="92" t="s">
        <v>10</v>
      </c>
      <c r="K252" s="96">
        <f>VLOOKUP(D252,Steuerseite!A$3:G$38,5,FALSE)</f>
        <v>0</v>
      </c>
      <c r="L252" s="96">
        <f>VLOOKUP(D252,Steuerseite!A$3:G$38,6,FALSE)</f>
        <v>0</v>
      </c>
      <c r="M252" s="96">
        <f>VLOOKUP(D252,Steuerseite!A$3:G$38,7,FALSE)</f>
        <v>0</v>
      </c>
      <c r="N252" s="96">
        <f>VLOOKUP(D252,Steuerseite!A$3:$D$38,2,FALSE)</f>
        <v>0</v>
      </c>
      <c r="O252" s="96">
        <f>VLOOKUP(D252,Steuerseite!A$3:D$38,3,FALSE)</f>
        <v>0</v>
      </c>
      <c r="P252" s="96">
        <f>VLOOKUP(D252,Steuerseite!A$3:D$38,4,FALSE)</f>
        <v>0</v>
      </c>
      <c r="Q252" s="94"/>
      <c r="R252" s="98"/>
      <c r="S252" s="95">
        <f t="shared" si="19"/>
        <v>0</v>
      </c>
      <c r="T252" s="137">
        <f>IF(AND(J252="VOR",Leistungen!A$52="SVS VOR"),Leistungen!B$52, IF(AND(J252="QOR",Leistungen!A$31="SVS QOR"),Leistungen!B$31,""))</f>
        <v>0</v>
      </c>
      <c r="U252" s="97">
        <f t="shared" si="20"/>
        <v>0</v>
      </c>
      <c r="V252" s="100">
        <f t="shared" si="21"/>
        <v>0</v>
      </c>
      <c r="W252" s="100">
        <f t="shared" si="22"/>
        <v>0</v>
      </c>
      <c r="X252" s="99"/>
    </row>
    <row r="253" spans="1:24" ht="15" x14ac:dyDescent="0.2">
      <c r="A253" s="91" t="s">
        <v>171</v>
      </c>
      <c r="B253" s="91" t="s">
        <v>260</v>
      </c>
      <c r="C253" s="91" t="s">
        <v>631</v>
      </c>
      <c r="D253" s="91" t="s">
        <v>59</v>
      </c>
      <c r="E253" s="91" t="s">
        <v>110</v>
      </c>
      <c r="F253" s="91" t="s">
        <v>956</v>
      </c>
      <c r="G253" s="167">
        <v>19.440000000000001</v>
      </c>
      <c r="H253" s="91"/>
      <c r="I253" s="136">
        <f t="shared" si="18"/>
        <v>19.440000000000001</v>
      </c>
      <c r="J253" s="91" t="s">
        <v>10</v>
      </c>
      <c r="K253" s="96">
        <f>VLOOKUP(D253,Steuerseite!A$3:G$38,5,FALSE)</f>
        <v>0</v>
      </c>
      <c r="L253" s="96">
        <f>VLOOKUP(D253,Steuerseite!A$3:G$38,6,FALSE)</f>
        <v>0</v>
      </c>
      <c r="M253" s="96">
        <f>VLOOKUP(D253,Steuerseite!A$3:G$38,7,FALSE)</f>
        <v>0</v>
      </c>
      <c r="N253" s="96">
        <f>VLOOKUP(D253,Steuerseite!A$3:$D$38,2,FALSE)</f>
        <v>0</v>
      </c>
      <c r="O253" s="96">
        <f>VLOOKUP(D253,Steuerseite!A$3:D$38,3,FALSE)</f>
        <v>0</v>
      </c>
      <c r="P253" s="96">
        <f>VLOOKUP(D253,Steuerseite!A$3:D$38,4,FALSE)</f>
        <v>0</v>
      </c>
      <c r="Q253" s="94"/>
      <c r="R253" s="98"/>
      <c r="S253" s="95">
        <f t="shared" si="19"/>
        <v>0</v>
      </c>
      <c r="T253" s="137">
        <f>IF(AND(J253="VOR",Leistungen!A$52="SVS VOR"),Leistungen!B$52, IF(AND(J253="QOR",Leistungen!A$31="SVS QOR"),Leistungen!B$31,""))</f>
        <v>0</v>
      </c>
      <c r="U253" s="97">
        <f t="shared" si="20"/>
        <v>0</v>
      </c>
      <c r="V253" s="100">
        <f t="shared" si="21"/>
        <v>0</v>
      </c>
      <c r="W253" s="100">
        <f t="shared" si="22"/>
        <v>0</v>
      </c>
      <c r="X253" s="99"/>
    </row>
    <row r="254" spans="1:24" ht="15" x14ac:dyDescent="0.2">
      <c r="A254" s="92" t="s">
        <v>171</v>
      </c>
      <c r="B254" s="92" t="s">
        <v>212</v>
      </c>
      <c r="C254" s="92" t="s">
        <v>632</v>
      </c>
      <c r="D254" s="92" t="s">
        <v>59</v>
      </c>
      <c r="E254" s="92" t="s">
        <v>110</v>
      </c>
      <c r="F254" s="92" t="s">
        <v>956</v>
      </c>
      <c r="G254" s="168">
        <v>26.7</v>
      </c>
      <c r="H254" s="92"/>
      <c r="I254" s="138">
        <f t="shared" si="18"/>
        <v>26.7</v>
      </c>
      <c r="J254" s="92" t="s">
        <v>10</v>
      </c>
      <c r="K254" s="96">
        <f>VLOOKUP(D254,Steuerseite!A$3:G$38,5,FALSE)</f>
        <v>0</v>
      </c>
      <c r="L254" s="96">
        <f>VLOOKUP(D254,Steuerseite!A$3:G$38,6,FALSE)</f>
        <v>0</v>
      </c>
      <c r="M254" s="96">
        <f>VLOOKUP(D254,Steuerseite!A$3:G$38,7,FALSE)</f>
        <v>0</v>
      </c>
      <c r="N254" s="96">
        <f>VLOOKUP(D254,Steuerseite!A$3:$D$38,2,FALSE)</f>
        <v>0</v>
      </c>
      <c r="O254" s="96">
        <f>VLOOKUP(D254,Steuerseite!A$3:D$38,3,FALSE)</f>
        <v>0</v>
      </c>
      <c r="P254" s="96">
        <f>VLOOKUP(D254,Steuerseite!A$3:D$38,4,FALSE)</f>
        <v>0</v>
      </c>
      <c r="Q254" s="94"/>
      <c r="R254" s="98"/>
      <c r="S254" s="95">
        <f t="shared" si="19"/>
        <v>0</v>
      </c>
      <c r="T254" s="137">
        <f>IF(AND(J254="VOR",Leistungen!A$52="SVS VOR"),Leistungen!B$52, IF(AND(J254="QOR",Leistungen!A$31="SVS QOR"),Leistungen!B$31,""))</f>
        <v>0</v>
      </c>
      <c r="U254" s="97">
        <f t="shared" si="20"/>
        <v>0</v>
      </c>
      <c r="V254" s="100">
        <f t="shared" si="21"/>
        <v>0</v>
      </c>
      <c r="W254" s="100">
        <f t="shared" si="22"/>
        <v>0</v>
      </c>
      <c r="X254" s="99"/>
    </row>
    <row r="255" spans="1:24" ht="15" x14ac:dyDescent="0.2">
      <c r="A255" s="91" t="s">
        <v>171</v>
      </c>
      <c r="B255" s="91" t="s">
        <v>191</v>
      </c>
      <c r="C255" s="91" t="s">
        <v>633</v>
      </c>
      <c r="D255" s="91" t="s">
        <v>42</v>
      </c>
      <c r="E255" s="91" t="s">
        <v>951</v>
      </c>
      <c r="F255" s="91" t="s">
        <v>117</v>
      </c>
      <c r="G255" s="167">
        <v>15.5</v>
      </c>
      <c r="H255" s="91"/>
      <c r="I255" s="136">
        <f t="shared" si="18"/>
        <v>15.5</v>
      </c>
      <c r="J255" s="91" t="s">
        <v>10</v>
      </c>
      <c r="K255" s="96">
        <f>VLOOKUP(D255,Steuerseite!A$3:G$38,5,FALSE)</f>
        <v>0</v>
      </c>
      <c r="L255" s="96">
        <f>VLOOKUP(D255,Steuerseite!A$3:G$38,6,FALSE)</f>
        <v>0</v>
      </c>
      <c r="M255" s="96">
        <f>VLOOKUP(D255,Steuerseite!A$3:G$38,7,FALSE)</f>
        <v>0</v>
      </c>
      <c r="N255" s="96">
        <f>VLOOKUP(D255,Steuerseite!A$3:$D$38,2,FALSE)</f>
        <v>0</v>
      </c>
      <c r="O255" s="96">
        <f>VLOOKUP(D255,Steuerseite!A$3:D$38,3,FALSE)</f>
        <v>0</v>
      </c>
      <c r="P255" s="96">
        <f>VLOOKUP(D255,Steuerseite!A$3:D$38,4,FALSE)</f>
        <v>0</v>
      </c>
      <c r="Q255" s="94"/>
      <c r="R255" s="98"/>
      <c r="S255" s="95">
        <f t="shared" si="19"/>
        <v>0</v>
      </c>
      <c r="T255" s="137">
        <f>IF(AND(J255="VOR",Leistungen!A$52="SVS VOR"),Leistungen!B$52, IF(AND(J255="QOR",Leistungen!A$31="SVS QOR"),Leistungen!B$31,""))</f>
        <v>0</v>
      </c>
      <c r="U255" s="97">
        <f t="shared" si="20"/>
        <v>0</v>
      </c>
      <c r="V255" s="100">
        <f t="shared" si="21"/>
        <v>0</v>
      </c>
      <c r="W255" s="100">
        <f t="shared" si="22"/>
        <v>0</v>
      </c>
      <c r="X255" s="99"/>
    </row>
    <row r="256" spans="1:24" ht="15" x14ac:dyDescent="0.2">
      <c r="A256" s="92" t="s">
        <v>171</v>
      </c>
      <c r="B256" s="92" t="s">
        <v>206</v>
      </c>
      <c r="C256" s="92" t="s">
        <v>634</v>
      </c>
      <c r="D256" s="92" t="s">
        <v>22</v>
      </c>
      <c r="E256" s="92" t="s">
        <v>114</v>
      </c>
      <c r="F256" s="92" t="s">
        <v>117</v>
      </c>
      <c r="G256" s="168">
        <v>14.25</v>
      </c>
      <c r="H256" s="92"/>
      <c r="I256" s="138">
        <f t="shared" si="18"/>
        <v>14.25</v>
      </c>
      <c r="J256" s="92" t="s">
        <v>10</v>
      </c>
      <c r="K256" s="96">
        <f>VLOOKUP(D256,Steuerseite!A$3:G$38,5,FALSE)</f>
        <v>0</v>
      </c>
      <c r="L256" s="96">
        <f>VLOOKUP(D256,Steuerseite!A$3:G$38,6,FALSE)</f>
        <v>0</v>
      </c>
      <c r="M256" s="96">
        <f>VLOOKUP(D256,Steuerseite!A$3:G$38,7,FALSE)</f>
        <v>0</v>
      </c>
      <c r="N256" s="96">
        <f>VLOOKUP(D256,Steuerseite!A$3:$D$38,2,FALSE)</f>
        <v>0</v>
      </c>
      <c r="O256" s="96">
        <f>VLOOKUP(D256,Steuerseite!A$3:D$38,3,FALSE)</f>
        <v>0</v>
      </c>
      <c r="P256" s="96">
        <f>VLOOKUP(D256,Steuerseite!A$3:D$38,4,FALSE)</f>
        <v>0</v>
      </c>
      <c r="Q256" s="94"/>
      <c r="R256" s="98"/>
      <c r="S256" s="95">
        <f t="shared" si="19"/>
        <v>0</v>
      </c>
      <c r="T256" s="137">
        <f>IF(AND(J256="VOR",Leistungen!A$52="SVS VOR"),Leistungen!B$52, IF(AND(J256="QOR",Leistungen!A$31="SVS QOR"),Leistungen!B$31,""))</f>
        <v>0</v>
      </c>
      <c r="U256" s="97">
        <f t="shared" si="20"/>
        <v>0</v>
      </c>
      <c r="V256" s="100">
        <f t="shared" si="21"/>
        <v>0</v>
      </c>
      <c r="W256" s="100">
        <f t="shared" si="22"/>
        <v>0</v>
      </c>
      <c r="X256" s="99"/>
    </row>
    <row r="257" spans="1:24" ht="15" x14ac:dyDescent="0.2">
      <c r="A257" s="91" t="s">
        <v>178</v>
      </c>
      <c r="B257" s="91" t="s">
        <v>261</v>
      </c>
      <c r="C257" s="91" t="s">
        <v>635</v>
      </c>
      <c r="D257" s="91" t="s">
        <v>24</v>
      </c>
      <c r="E257" s="91" t="s">
        <v>19</v>
      </c>
      <c r="F257" s="91" t="s">
        <v>957</v>
      </c>
      <c r="G257" s="167">
        <v>11.39</v>
      </c>
      <c r="H257" s="91" t="s">
        <v>157</v>
      </c>
      <c r="I257" s="136">
        <f t="shared" si="18"/>
        <v>0</v>
      </c>
      <c r="J257" s="91" t="s">
        <v>10</v>
      </c>
      <c r="K257" s="96">
        <f>VLOOKUP(D257,Steuerseite!A$3:G$38,5,FALSE)</f>
        <v>0</v>
      </c>
      <c r="L257" s="96">
        <f>VLOOKUP(D257,Steuerseite!A$3:G$38,6,FALSE)</f>
        <v>0</v>
      </c>
      <c r="M257" s="96">
        <f>VLOOKUP(D257,Steuerseite!A$3:G$38,7,FALSE)</f>
        <v>0</v>
      </c>
      <c r="N257" s="96">
        <f>VLOOKUP(D257,Steuerseite!A$3:$D$38,2,FALSE)</f>
        <v>0</v>
      </c>
      <c r="O257" s="96">
        <f>VLOOKUP(D257,Steuerseite!A$3:D$38,3,FALSE)</f>
        <v>0</v>
      </c>
      <c r="P257" s="96">
        <f>VLOOKUP(D257,Steuerseite!A$3:D$38,4,FALSE)</f>
        <v>0</v>
      </c>
      <c r="Q257" s="94"/>
      <c r="R257" s="98"/>
      <c r="S257" s="95">
        <f t="shared" si="19"/>
        <v>0</v>
      </c>
      <c r="T257" s="137">
        <f>IF(AND(J257="VOR",Leistungen!A$52="SVS VOR"),Leistungen!B$52, IF(AND(J257="QOR",Leistungen!A$31="SVS QOR"),Leistungen!B$31,""))</f>
        <v>0</v>
      </c>
      <c r="U257" s="97">
        <f t="shared" si="20"/>
        <v>0</v>
      </c>
      <c r="V257" s="100">
        <f t="shared" si="21"/>
        <v>0</v>
      </c>
      <c r="W257" s="100">
        <f t="shared" si="22"/>
        <v>0</v>
      </c>
      <c r="X257" s="99"/>
    </row>
    <row r="258" spans="1:24" ht="15" x14ac:dyDescent="0.2">
      <c r="A258" s="92" t="s">
        <v>178</v>
      </c>
      <c r="B258" s="92" t="s">
        <v>262</v>
      </c>
      <c r="C258" s="92" t="s">
        <v>636</v>
      </c>
      <c r="D258" s="92" t="s">
        <v>24</v>
      </c>
      <c r="E258" s="92" t="s">
        <v>19</v>
      </c>
      <c r="F258" s="92" t="s">
        <v>957</v>
      </c>
      <c r="G258" s="168">
        <v>26.52</v>
      </c>
      <c r="H258" s="92" t="s">
        <v>157</v>
      </c>
      <c r="I258" s="138">
        <f t="shared" si="18"/>
        <v>0</v>
      </c>
      <c r="J258" s="92" t="s">
        <v>10</v>
      </c>
      <c r="K258" s="96">
        <f>VLOOKUP(D258,Steuerseite!A$3:G$38,5,FALSE)</f>
        <v>0</v>
      </c>
      <c r="L258" s="96">
        <f>VLOOKUP(D258,Steuerseite!A$3:G$38,6,FALSE)</f>
        <v>0</v>
      </c>
      <c r="M258" s="96">
        <f>VLOOKUP(D258,Steuerseite!A$3:G$38,7,FALSE)</f>
        <v>0</v>
      </c>
      <c r="N258" s="96">
        <f>VLOOKUP(D258,Steuerseite!A$3:$D$38,2,FALSE)</f>
        <v>0</v>
      </c>
      <c r="O258" s="96">
        <f>VLOOKUP(D258,Steuerseite!A$3:D$38,3,FALSE)</f>
        <v>0</v>
      </c>
      <c r="P258" s="96">
        <f>VLOOKUP(D258,Steuerseite!A$3:D$38,4,FALSE)</f>
        <v>0</v>
      </c>
      <c r="Q258" s="94"/>
      <c r="R258" s="98"/>
      <c r="S258" s="95">
        <f t="shared" si="19"/>
        <v>0</v>
      </c>
      <c r="T258" s="137">
        <f>IF(AND(J258="VOR",Leistungen!A$52="SVS VOR"),Leistungen!B$52, IF(AND(J258="QOR",Leistungen!A$31="SVS QOR"),Leistungen!B$31,""))</f>
        <v>0</v>
      </c>
      <c r="U258" s="97">
        <f t="shared" si="20"/>
        <v>0</v>
      </c>
      <c r="V258" s="100">
        <f t="shared" si="21"/>
        <v>0</v>
      </c>
      <c r="W258" s="100">
        <f t="shared" si="22"/>
        <v>0</v>
      </c>
      <c r="X258" s="99"/>
    </row>
    <row r="259" spans="1:24" ht="15" x14ac:dyDescent="0.2">
      <c r="A259" s="91" t="s">
        <v>178</v>
      </c>
      <c r="B259" s="91" t="s">
        <v>263</v>
      </c>
      <c r="C259" s="91" t="s">
        <v>637</v>
      </c>
      <c r="D259" s="91" t="s">
        <v>24</v>
      </c>
      <c r="E259" s="91" t="s">
        <v>19</v>
      </c>
      <c r="F259" s="91" t="s">
        <v>957</v>
      </c>
      <c r="G259" s="167">
        <v>10.18</v>
      </c>
      <c r="H259" s="91" t="s">
        <v>157</v>
      </c>
      <c r="I259" s="136">
        <f t="shared" si="18"/>
        <v>0</v>
      </c>
      <c r="J259" s="91" t="s">
        <v>10</v>
      </c>
      <c r="K259" s="96">
        <f>VLOOKUP(D259,Steuerseite!A$3:G$38,5,FALSE)</f>
        <v>0</v>
      </c>
      <c r="L259" s="96">
        <f>VLOOKUP(D259,Steuerseite!A$3:G$38,6,FALSE)</f>
        <v>0</v>
      </c>
      <c r="M259" s="96">
        <f>VLOOKUP(D259,Steuerseite!A$3:G$38,7,FALSE)</f>
        <v>0</v>
      </c>
      <c r="N259" s="96">
        <f>VLOOKUP(D259,Steuerseite!A$3:$D$38,2,FALSE)</f>
        <v>0</v>
      </c>
      <c r="O259" s="96">
        <f>VLOOKUP(D259,Steuerseite!A$3:D$38,3,FALSE)</f>
        <v>0</v>
      </c>
      <c r="P259" s="96">
        <f>VLOOKUP(D259,Steuerseite!A$3:D$38,4,FALSE)</f>
        <v>0</v>
      </c>
      <c r="Q259" s="94"/>
      <c r="R259" s="98"/>
      <c r="S259" s="95">
        <f t="shared" si="19"/>
        <v>0</v>
      </c>
      <c r="T259" s="137">
        <f>IF(AND(J259="VOR",Leistungen!A$52="SVS VOR"),Leistungen!B$52, IF(AND(J259="QOR",Leistungen!A$31="SVS QOR"),Leistungen!B$31,""))</f>
        <v>0</v>
      </c>
      <c r="U259" s="97">
        <f t="shared" si="20"/>
        <v>0</v>
      </c>
      <c r="V259" s="100">
        <f t="shared" si="21"/>
        <v>0</v>
      </c>
      <c r="W259" s="100">
        <f t="shared" si="22"/>
        <v>0</v>
      </c>
      <c r="X259" s="99"/>
    </row>
    <row r="260" spans="1:24" ht="15" x14ac:dyDescent="0.2">
      <c r="A260" s="92" t="s">
        <v>178</v>
      </c>
      <c r="B260" s="92" t="s">
        <v>264</v>
      </c>
      <c r="C260" s="92" t="s">
        <v>638</v>
      </c>
      <c r="D260" s="92" t="s">
        <v>24</v>
      </c>
      <c r="E260" s="92" t="s">
        <v>19</v>
      </c>
      <c r="F260" s="92" t="s">
        <v>957</v>
      </c>
      <c r="G260" s="168">
        <v>37.71</v>
      </c>
      <c r="H260" s="92" t="s">
        <v>157</v>
      </c>
      <c r="I260" s="138">
        <f t="shared" ref="I260:I323" si="23">IF(H260="x",0,IF(ISBLANK(H260),G260,""))</f>
        <v>0</v>
      </c>
      <c r="J260" s="92" t="s">
        <v>10</v>
      </c>
      <c r="K260" s="96">
        <f>VLOOKUP(D260,Steuerseite!A$3:G$38,5,FALSE)</f>
        <v>0</v>
      </c>
      <c r="L260" s="96">
        <f>VLOOKUP(D260,Steuerseite!A$3:G$38,6,FALSE)</f>
        <v>0</v>
      </c>
      <c r="M260" s="96">
        <f>VLOOKUP(D260,Steuerseite!A$3:G$38,7,FALSE)</f>
        <v>0</v>
      </c>
      <c r="N260" s="96">
        <f>VLOOKUP(D260,Steuerseite!A$3:$D$38,2,FALSE)</f>
        <v>0</v>
      </c>
      <c r="O260" s="96">
        <f>VLOOKUP(D260,Steuerseite!A$3:D$38,3,FALSE)</f>
        <v>0</v>
      </c>
      <c r="P260" s="96">
        <f>VLOOKUP(D260,Steuerseite!A$3:D$38,4,FALSE)</f>
        <v>0</v>
      </c>
      <c r="Q260" s="94"/>
      <c r="R260" s="98"/>
      <c r="S260" s="95">
        <f t="shared" ref="S260:S323" si="24">IF(J260="QOR",I260*K260,(I260/O260*Q260)+(I260/P260*R260))</f>
        <v>0</v>
      </c>
      <c r="T260" s="137">
        <f>IF(AND(J260="VOR",Leistungen!A$52="SVS VOR"),Leistungen!B$52, IF(AND(J260="QOR",Leistungen!A$31="SVS QOR"),Leistungen!B$31,""))</f>
        <v>0</v>
      </c>
      <c r="U260" s="97">
        <f t="shared" ref="U260:U323" si="25">S260*T260</f>
        <v>0</v>
      </c>
      <c r="V260" s="100">
        <f t="shared" ref="V260:V323" si="26">U260/12</f>
        <v>0</v>
      </c>
      <c r="W260" s="100">
        <f t="shared" si="22"/>
        <v>0</v>
      </c>
      <c r="X260" s="99"/>
    </row>
    <row r="261" spans="1:24" ht="15" x14ac:dyDescent="0.2">
      <c r="A261" s="91" t="s">
        <v>178</v>
      </c>
      <c r="B261" s="91" t="s">
        <v>265</v>
      </c>
      <c r="C261" s="91" t="s">
        <v>639</v>
      </c>
      <c r="D261" s="91" t="s">
        <v>24</v>
      </c>
      <c r="E261" s="91" t="s">
        <v>19</v>
      </c>
      <c r="F261" s="91" t="s">
        <v>957</v>
      </c>
      <c r="G261" s="167">
        <v>12.73</v>
      </c>
      <c r="H261" s="91" t="s">
        <v>157</v>
      </c>
      <c r="I261" s="136">
        <f t="shared" si="23"/>
        <v>0</v>
      </c>
      <c r="J261" s="91" t="s">
        <v>10</v>
      </c>
      <c r="K261" s="96">
        <f>VLOOKUP(D261,Steuerseite!A$3:G$38,5,FALSE)</f>
        <v>0</v>
      </c>
      <c r="L261" s="96">
        <f>VLOOKUP(D261,Steuerseite!A$3:G$38,6,FALSE)</f>
        <v>0</v>
      </c>
      <c r="M261" s="96">
        <f>VLOOKUP(D261,Steuerseite!A$3:G$38,7,FALSE)</f>
        <v>0</v>
      </c>
      <c r="N261" s="96">
        <f>VLOOKUP(D261,Steuerseite!A$3:$D$38,2,FALSE)</f>
        <v>0</v>
      </c>
      <c r="O261" s="96">
        <f>VLOOKUP(D261,Steuerseite!A$3:D$38,3,FALSE)</f>
        <v>0</v>
      </c>
      <c r="P261" s="96">
        <f>VLOOKUP(D261,Steuerseite!A$3:D$38,4,FALSE)</f>
        <v>0</v>
      </c>
      <c r="Q261" s="94"/>
      <c r="R261" s="98"/>
      <c r="S261" s="95">
        <f t="shared" si="24"/>
        <v>0</v>
      </c>
      <c r="T261" s="137">
        <f>IF(AND(J261="VOR",Leistungen!A$52="SVS VOR"),Leistungen!B$52, IF(AND(J261="QOR",Leistungen!A$31="SVS QOR"),Leistungen!B$31,""))</f>
        <v>0</v>
      </c>
      <c r="U261" s="97">
        <f t="shared" si="25"/>
        <v>0</v>
      </c>
      <c r="V261" s="100">
        <f t="shared" si="26"/>
        <v>0</v>
      </c>
      <c r="W261" s="100">
        <f t="shared" si="22"/>
        <v>0</v>
      </c>
      <c r="X261" s="99"/>
    </row>
    <row r="262" spans="1:24" ht="15" x14ac:dyDescent="0.2">
      <c r="A262" s="92" t="s">
        <v>178</v>
      </c>
      <c r="B262" s="92" t="s">
        <v>266</v>
      </c>
      <c r="C262" s="92" t="s">
        <v>640</v>
      </c>
      <c r="D262" s="92" t="s">
        <v>24</v>
      </c>
      <c r="E262" s="92" t="s">
        <v>19</v>
      </c>
      <c r="F262" s="92" t="s">
        <v>957</v>
      </c>
      <c r="G262" s="168">
        <v>7.97</v>
      </c>
      <c r="H262" s="92" t="s">
        <v>157</v>
      </c>
      <c r="I262" s="138">
        <f t="shared" si="23"/>
        <v>0</v>
      </c>
      <c r="J262" s="92" t="s">
        <v>10</v>
      </c>
      <c r="K262" s="96">
        <f>VLOOKUP(D262,Steuerseite!A$3:G$38,5,FALSE)</f>
        <v>0</v>
      </c>
      <c r="L262" s="96">
        <f>VLOOKUP(D262,Steuerseite!A$3:G$38,6,FALSE)</f>
        <v>0</v>
      </c>
      <c r="M262" s="96">
        <f>VLOOKUP(D262,Steuerseite!A$3:G$38,7,FALSE)</f>
        <v>0</v>
      </c>
      <c r="N262" s="96">
        <f>VLOOKUP(D262,Steuerseite!A$3:$D$38,2,FALSE)</f>
        <v>0</v>
      </c>
      <c r="O262" s="96">
        <f>VLOOKUP(D262,Steuerseite!A$3:D$38,3,FALSE)</f>
        <v>0</v>
      </c>
      <c r="P262" s="96">
        <f>VLOOKUP(D262,Steuerseite!A$3:D$38,4,FALSE)</f>
        <v>0</v>
      </c>
      <c r="Q262" s="94"/>
      <c r="R262" s="98"/>
      <c r="S262" s="95">
        <f t="shared" si="24"/>
        <v>0</v>
      </c>
      <c r="T262" s="137">
        <f>IF(AND(J262="VOR",Leistungen!A$52="SVS VOR"),Leistungen!B$52, IF(AND(J262="QOR",Leistungen!A$31="SVS QOR"),Leistungen!B$31,""))</f>
        <v>0</v>
      </c>
      <c r="U262" s="97">
        <f t="shared" si="25"/>
        <v>0</v>
      </c>
      <c r="V262" s="100">
        <f t="shared" si="26"/>
        <v>0</v>
      </c>
      <c r="W262" s="100">
        <f t="shared" si="22"/>
        <v>0</v>
      </c>
      <c r="X262" s="99"/>
    </row>
    <row r="263" spans="1:24" ht="15" x14ac:dyDescent="0.2">
      <c r="A263" s="91" t="s">
        <v>178</v>
      </c>
      <c r="B263" s="91" t="s">
        <v>965</v>
      </c>
      <c r="C263" s="91" t="s">
        <v>641</v>
      </c>
      <c r="D263" s="91" t="s">
        <v>22</v>
      </c>
      <c r="E263" s="91" t="s">
        <v>114</v>
      </c>
      <c r="F263" s="91" t="s">
        <v>957</v>
      </c>
      <c r="G263" s="167">
        <v>17.39</v>
      </c>
      <c r="H263" s="91"/>
      <c r="I263" s="136">
        <f t="shared" si="23"/>
        <v>17.39</v>
      </c>
      <c r="J263" s="91" t="s">
        <v>10</v>
      </c>
      <c r="K263" s="96">
        <f>VLOOKUP(D263,Steuerseite!A$3:G$38,5,FALSE)</f>
        <v>0</v>
      </c>
      <c r="L263" s="96">
        <f>VLOOKUP(D263,Steuerseite!A$3:G$38,6,FALSE)</f>
        <v>0</v>
      </c>
      <c r="M263" s="96">
        <f>VLOOKUP(D263,Steuerseite!A$3:G$38,7,FALSE)</f>
        <v>0</v>
      </c>
      <c r="N263" s="96">
        <f>VLOOKUP(D263,Steuerseite!A$3:$D$38,2,FALSE)</f>
        <v>0</v>
      </c>
      <c r="O263" s="96">
        <f>VLOOKUP(D263,Steuerseite!A$3:D$38,3,FALSE)</f>
        <v>0</v>
      </c>
      <c r="P263" s="96">
        <f>VLOOKUP(D263,Steuerseite!A$3:D$38,4,FALSE)</f>
        <v>0</v>
      </c>
      <c r="Q263" s="94"/>
      <c r="R263" s="98"/>
      <c r="S263" s="95">
        <f t="shared" si="24"/>
        <v>0</v>
      </c>
      <c r="T263" s="137">
        <f>IF(AND(J263="VOR",Leistungen!A$52="SVS VOR"),Leistungen!B$52, IF(AND(J263="QOR",Leistungen!A$31="SVS QOR"),Leistungen!B$31,""))</f>
        <v>0</v>
      </c>
      <c r="U263" s="97">
        <f t="shared" si="25"/>
        <v>0</v>
      </c>
      <c r="V263" s="100">
        <f t="shared" si="26"/>
        <v>0</v>
      </c>
      <c r="W263" s="100">
        <f t="shared" si="22"/>
        <v>0</v>
      </c>
      <c r="X263" s="99"/>
    </row>
    <row r="264" spans="1:24" ht="15" x14ac:dyDescent="0.2">
      <c r="A264" s="92" t="s">
        <v>178</v>
      </c>
      <c r="B264" s="92" t="s">
        <v>963</v>
      </c>
      <c r="C264" s="92" t="s">
        <v>642</v>
      </c>
      <c r="D264" s="92" t="s">
        <v>24</v>
      </c>
      <c r="E264" s="92" t="s">
        <v>19</v>
      </c>
      <c r="F264" s="92" t="s">
        <v>957</v>
      </c>
      <c r="G264" s="168">
        <v>17.78</v>
      </c>
      <c r="H264" s="92" t="s">
        <v>157</v>
      </c>
      <c r="I264" s="138">
        <f t="shared" si="23"/>
        <v>0</v>
      </c>
      <c r="J264" s="92" t="s">
        <v>10</v>
      </c>
      <c r="K264" s="96">
        <f>VLOOKUP(D264,Steuerseite!A$3:G$38,5,FALSE)</f>
        <v>0</v>
      </c>
      <c r="L264" s="96">
        <f>VLOOKUP(D264,Steuerseite!A$3:G$38,6,FALSE)</f>
        <v>0</v>
      </c>
      <c r="M264" s="96">
        <f>VLOOKUP(D264,Steuerseite!A$3:G$38,7,FALSE)</f>
        <v>0</v>
      </c>
      <c r="N264" s="96">
        <f>VLOOKUP(D264,Steuerseite!A$3:$D$38,2,FALSE)</f>
        <v>0</v>
      </c>
      <c r="O264" s="96">
        <f>VLOOKUP(D264,Steuerseite!A$3:D$38,3,FALSE)</f>
        <v>0</v>
      </c>
      <c r="P264" s="96">
        <f>VLOOKUP(D264,Steuerseite!A$3:D$38,4,FALSE)</f>
        <v>0</v>
      </c>
      <c r="Q264" s="94"/>
      <c r="R264" s="98"/>
      <c r="S264" s="95">
        <f t="shared" si="24"/>
        <v>0</v>
      </c>
      <c r="T264" s="137">
        <f>IF(AND(J264="VOR",Leistungen!A$52="SVS VOR"),Leistungen!B$52, IF(AND(J264="QOR",Leistungen!A$31="SVS QOR"),Leistungen!B$31,""))</f>
        <v>0</v>
      </c>
      <c r="U264" s="97">
        <f t="shared" si="25"/>
        <v>0</v>
      </c>
      <c r="V264" s="100">
        <f t="shared" si="26"/>
        <v>0</v>
      </c>
      <c r="W264" s="100">
        <f t="shared" si="22"/>
        <v>0</v>
      </c>
      <c r="X264" s="99"/>
    </row>
    <row r="265" spans="1:24" ht="15" x14ac:dyDescent="0.2">
      <c r="A265" s="91" t="s">
        <v>178</v>
      </c>
      <c r="B265" s="91" t="s">
        <v>191</v>
      </c>
      <c r="C265" s="91" t="s">
        <v>643</v>
      </c>
      <c r="D265" s="91" t="s">
        <v>42</v>
      </c>
      <c r="E265" s="91" t="s">
        <v>951</v>
      </c>
      <c r="F265" s="91" t="s">
        <v>957</v>
      </c>
      <c r="G265" s="167">
        <v>17.39</v>
      </c>
      <c r="H265" s="91"/>
      <c r="I265" s="136">
        <f t="shared" si="23"/>
        <v>17.39</v>
      </c>
      <c r="J265" s="91" t="s">
        <v>10</v>
      </c>
      <c r="K265" s="96">
        <f>VLOOKUP(D265,Steuerseite!A$3:G$38,5,FALSE)</f>
        <v>0</v>
      </c>
      <c r="L265" s="96">
        <f>VLOOKUP(D265,Steuerseite!A$3:G$38,6,FALSE)</f>
        <v>0</v>
      </c>
      <c r="M265" s="96">
        <f>VLOOKUP(D265,Steuerseite!A$3:G$38,7,FALSE)</f>
        <v>0</v>
      </c>
      <c r="N265" s="96">
        <f>VLOOKUP(D265,Steuerseite!A$3:$D$38,2,FALSE)</f>
        <v>0</v>
      </c>
      <c r="O265" s="96">
        <f>VLOOKUP(D265,Steuerseite!A$3:D$38,3,FALSE)</f>
        <v>0</v>
      </c>
      <c r="P265" s="96">
        <f>VLOOKUP(D265,Steuerseite!A$3:D$38,4,FALSE)</f>
        <v>0</v>
      </c>
      <c r="Q265" s="94"/>
      <c r="R265" s="98"/>
      <c r="S265" s="95">
        <f t="shared" si="24"/>
        <v>0</v>
      </c>
      <c r="T265" s="137">
        <f>IF(AND(J265="VOR",Leistungen!A$52="SVS VOR"),Leistungen!B$52, IF(AND(J265="QOR",Leistungen!A$31="SVS QOR"),Leistungen!B$31,""))</f>
        <v>0</v>
      </c>
      <c r="U265" s="97">
        <f t="shared" si="25"/>
        <v>0</v>
      </c>
      <c r="V265" s="100">
        <f t="shared" si="26"/>
        <v>0</v>
      </c>
      <c r="W265" s="100">
        <f t="shared" si="22"/>
        <v>0</v>
      </c>
      <c r="X265" s="99"/>
    </row>
    <row r="266" spans="1:24" ht="15" x14ac:dyDescent="0.2">
      <c r="A266" s="92" t="s">
        <v>178</v>
      </c>
      <c r="B266" s="92" t="s">
        <v>267</v>
      </c>
      <c r="C266" s="92" t="s">
        <v>644</v>
      </c>
      <c r="D266" s="92" t="s">
        <v>24</v>
      </c>
      <c r="E266" s="92" t="s">
        <v>19</v>
      </c>
      <c r="F266" s="92" t="s">
        <v>957</v>
      </c>
      <c r="G266" s="168">
        <v>15.17</v>
      </c>
      <c r="H266" s="92" t="s">
        <v>157</v>
      </c>
      <c r="I266" s="138">
        <f t="shared" si="23"/>
        <v>0</v>
      </c>
      <c r="J266" s="92" t="s">
        <v>10</v>
      </c>
      <c r="K266" s="96">
        <f>VLOOKUP(D266,Steuerseite!A$3:G$38,5,FALSE)</f>
        <v>0</v>
      </c>
      <c r="L266" s="96">
        <f>VLOOKUP(D266,Steuerseite!A$3:G$38,6,FALSE)</f>
        <v>0</v>
      </c>
      <c r="M266" s="96">
        <f>VLOOKUP(D266,Steuerseite!A$3:G$38,7,FALSE)</f>
        <v>0</v>
      </c>
      <c r="N266" s="96">
        <f>VLOOKUP(D266,Steuerseite!A$3:$D$38,2,FALSE)</f>
        <v>0</v>
      </c>
      <c r="O266" s="96">
        <f>VLOOKUP(D266,Steuerseite!A$3:D$38,3,FALSE)</f>
        <v>0</v>
      </c>
      <c r="P266" s="96">
        <f>VLOOKUP(D266,Steuerseite!A$3:D$38,4,FALSE)</f>
        <v>0</v>
      </c>
      <c r="Q266" s="94"/>
      <c r="R266" s="98"/>
      <c r="S266" s="95">
        <f t="shared" si="24"/>
        <v>0</v>
      </c>
      <c r="T266" s="137">
        <f>IF(AND(J266="VOR",Leistungen!A$52="SVS VOR"),Leistungen!B$52, IF(AND(J266="QOR",Leistungen!A$31="SVS QOR"),Leistungen!B$31,""))</f>
        <v>0</v>
      </c>
      <c r="U266" s="97">
        <f t="shared" si="25"/>
        <v>0</v>
      </c>
      <c r="V266" s="100">
        <f t="shared" si="26"/>
        <v>0</v>
      </c>
      <c r="W266" s="100">
        <f t="shared" si="22"/>
        <v>0</v>
      </c>
      <c r="X266" s="99"/>
    </row>
    <row r="267" spans="1:24" ht="15" x14ac:dyDescent="0.2">
      <c r="A267" s="91" t="s">
        <v>178</v>
      </c>
      <c r="B267" s="91" t="s">
        <v>191</v>
      </c>
      <c r="C267" s="91" t="s">
        <v>645</v>
      </c>
      <c r="D267" s="91" t="s">
        <v>42</v>
      </c>
      <c r="E267" s="91" t="s">
        <v>951</v>
      </c>
      <c r="F267" s="91" t="s">
        <v>957</v>
      </c>
      <c r="G267" s="167">
        <v>15.98</v>
      </c>
      <c r="H267" s="91"/>
      <c r="I267" s="136">
        <f t="shared" si="23"/>
        <v>15.98</v>
      </c>
      <c r="J267" s="91" t="s">
        <v>10</v>
      </c>
      <c r="K267" s="96">
        <f>VLOOKUP(D267,Steuerseite!A$3:G$38,5,FALSE)</f>
        <v>0</v>
      </c>
      <c r="L267" s="96">
        <f>VLOOKUP(D267,Steuerseite!A$3:G$38,6,FALSE)</f>
        <v>0</v>
      </c>
      <c r="M267" s="96">
        <f>VLOOKUP(D267,Steuerseite!A$3:G$38,7,FALSE)</f>
        <v>0</v>
      </c>
      <c r="N267" s="96">
        <f>VLOOKUP(D267,Steuerseite!A$3:$D$38,2,FALSE)</f>
        <v>0</v>
      </c>
      <c r="O267" s="96">
        <f>VLOOKUP(D267,Steuerseite!A$3:D$38,3,FALSE)</f>
        <v>0</v>
      </c>
      <c r="P267" s="96">
        <f>VLOOKUP(D267,Steuerseite!A$3:D$38,4,FALSE)</f>
        <v>0</v>
      </c>
      <c r="Q267" s="94"/>
      <c r="R267" s="98"/>
      <c r="S267" s="95">
        <f t="shared" si="24"/>
        <v>0</v>
      </c>
      <c r="T267" s="137">
        <f>IF(AND(J267="VOR",Leistungen!A$52="SVS VOR"),Leistungen!B$52, IF(AND(J267="QOR",Leistungen!A$31="SVS QOR"),Leistungen!B$31,""))</f>
        <v>0</v>
      </c>
      <c r="U267" s="97">
        <f t="shared" si="25"/>
        <v>0</v>
      </c>
      <c r="V267" s="100">
        <f t="shared" si="26"/>
        <v>0</v>
      </c>
      <c r="W267" s="100">
        <f t="shared" si="22"/>
        <v>0</v>
      </c>
      <c r="X267" s="99"/>
    </row>
    <row r="268" spans="1:24" ht="15" x14ac:dyDescent="0.2">
      <c r="A268" s="92" t="s">
        <v>178</v>
      </c>
      <c r="B268" s="92" t="s">
        <v>220</v>
      </c>
      <c r="C268" s="92" t="s">
        <v>646</v>
      </c>
      <c r="D268" s="92" t="s">
        <v>22</v>
      </c>
      <c r="E268" s="92" t="s">
        <v>114</v>
      </c>
      <c r="F268" s="92" t="s">
        <v>957</v>
      </c>
      <c r="G268" s="168">
        <v>17.39</v>
      </c>
      <c r="H268" s="92"/>
      <c r="I268" s="138">
        <f t="shared" si="23"/>
        <v>17.39</v>
      </c>
      <c r="J268" s="92" t="s">
        <v>10</v>
      </c>
      <c r="K268" s="96">
        <f>VLOOKUP(D268,Steuerseite!A$3:G$38,5,FALSE)</f>
        <v>0</v>
      </c>
      <c r="L268" s="96">
        <f>VLOOKUP(D268,Steuerseite!A$3:G$38,6,FALSE)</f>
        <v>0</v>
      </c>
      <c r="M268" s="96">
        <f>VLOOKUP(D268,Steuerseite!A$3:G$38,7,FALSE)</f>
        <v>0</v>
      </c>
      <c r="N268" s="96">
        <f>VLOOKUP(D268,Steuerseite!A$3:$D$38,2,FALSE)</f>
        <v>0</v>
      </c>
      <c r="O268" s="96">
        <f>VLOOKUP(D268,Steuerseite!A$3:D$38,3,FALSE)</f>
        <v>0</v>
      </c>
      <c r="P268" s="96">
        <f>VLOOKUP(D268,Steuerseite!A$3:D$38,4,FALSE)</f>
        <v>0</v>
      </c>
      <c r="Q268" s="94"/>
      <c r="R268" s="98"/>
      <c r="S268" s="95">
        <f t="shared" si="24"/>
        <v>0</v>
      </c>
      <c r="T268" s="137">
        <f>IF(AND(J268="VOR",Leistungen!A$52="SVS VOR"),Leistungen!B$52, IF(AND(J268="QOR",Leistungen!A$31="SVS QOR"),Leistungen!B$31,""))</f>
        <v>0</v>
      </c>
      <c r="U268" s="97">
        <f t="shared" si="25"/>
        <v>0</v>
      </c>
      <c r="V268" s="100">
        <f t="shared" si="26"/>
        <v>0</v>
      </c>
      <c r="W268" s="100">
        <f t="shared" si="22"/>
        <v>0</v>
      </c>
      <c r="X268" s="99"/>
    </row>
    <row r="269" spans="1:24" ht="15" x14ac:dyDescent="0.2">
      <c r="A269" s="91" t="s">
        <v>178</v>
      </c>
      <c r="B269" s="91" t="s">
        <v>268</v>
      </c>
      <c r="C269" s="91" t="s">
        <v>647</v>
      </c>
      <c r="D269" s="91" t="s">
        <v>24</v>
      </c>
      <c r="E269" s="91" t="s">
        <v>19</v>
      </c>
      <c r="F269" s="91" t="s">
        <v>957</v>
      </c>
      <c r="G269" s="167">
        <v>3.9</v>
      </c>
      <c r="H269" s="91" t="s">
        <v>157</v>
      </c>
      <c r="I269" s="136">
        <f t="shared" si="23"/>
        <v>0</v>
      </c>
      <c r="J269" s="91" t="s">
        <v>10</v>
      </c>
      <c r="K269" s="96">
        <f>VLOOKUP(D269,Steuerseite!A$3:G$38,5,FALSE)</f>
        <v>0</v>
      </c>
      <c r="L269" s="96">
        <f>VLOOKUP(D269,Steuerseite!A$3:G$38,6,FALSE)</f>
        <v>0</v>
      </c>
      <c r="M269" s="96">
        <f>VLOOKUP(D269,Steuerseite!A$3:G$38,7,FALSE)</f>
        <v>0</v>
      </c>
      <c r="N269" s="96">
        <f>VLOOKUP(D269,Steuerseite!A$3:$D$38,2,FALSE)</f>
        <v>0</v>
      </c>
      <c r="O269" s="96">
        <f>VLOOKUP(D269,Steuerseite!A$3:D$38,3,FALSE)</f>
        <v>0</v>
      </c>
      <c r="P269" s="96">
        <f>VLOOKUP(D269,Steuerseite!A$3:D$38,4,FALSE)</f>
        <v>0</v>
      </c>
      <c r="Q269" s="94"/>
      <c r="R269" s="98"/>
      <c r="S269" s="95">
        <f t="shared" si="24"/>
        <v>0</v>
      </c>
      <c r="T269" s="137">
        <f>IF(AND(J269="VOR",Leistungen!A$52="SVS VOR"),Leistungen!B$52, IF(AND(J269="QOR",Leistungen!A$31="SVS QOR"),Leistungen!B$31,""))</f>
        <v>0</v>
      </c>
      <c r="U269" s="97">
        <f t="shared" si="25"/>
        <v>0</v>
      </c>
      <c r="V269" s="100">
        <f t="shared" si="26"/>
        <v>0</v>
      </c>
      <c r="W269" s="100">
        <f t="shared" si="22"/>
        <v>0</v>
      </c>
      <c r="X269" s="99"/>
    </row>
    <row r="270" spans="1:24" ht="15" x14ac:dyDescent="0.2">
      <c r="A270" s="92" t="s">
        <v>178</v>
      </c>
      <c r="B270" s="92" t="s">
        <v>269</v>
      </c>
      <c r="C270" s="92" t="s">
        <v>648</v>
      </c>
      <c r="D270" s="92" t="s">
        <v>24</v>
      </c>
      <c r="E270" s="92" t="s">
        <v>19</v>
      </c>
      <c r="F270" s="92" t="s">
        <v>957</v>
      </c>
      <c r="G270" s="168">
        <v>3.77</v>
      </c>
      <c r="H270" s="92" t="s">
        <v>157</v>
      </c>
      <c r="I270" s="138">
        <f t="shared" si="23"/>
        <v>0</v>
      </c>
      <c r="J270" s="92" t="s">
        <v>10</v>
      </c>
      <c r="K270" s="96">
        <f>VLOOKUP(D270,Steuerseite!A$3:G$38,5,FALSE)</f>
        <v>0</v>
      </c>
      <c r="L270" s="96">
        <f>VLOOKUP(D270,Steuerseite!A$3:G$38,6,FALSE)</f>
        <v>0</v>
      </c>
      <c r="M270" s="96">
        <f>VLOOKUP(D270,Steuerseite!A$3:G$38,7,FALSE)</f>
        <v>0</v>
      </c>
      <c r="N270" s="96">
        <f>VLOOKUP(D270,Steuerseite!A$3:$D$38,2,FALSE)</f>
        <v>0</v>
      </c>
      <c r="O270" s="96">
        <f>VLOOKUP(D270,Steuerseite!A$3:D$38,3,FALSE)</f>
        <v>0</v>
      </c>
      <c r="P270" s="96">
        <f>VLOOKUP(D270,Steuerseite!A$3:D$38,4,FALSE)</f>
        <v>0</v>
      </c>
      <c r="Q270" s="94"/>
      <c r="R270" s="98"/>
      <c r="S270" s="95">
        <f t="shared" si="24"/>
        <v>0</v>
      </c>
      <c r="T270" s="137">
        <f>IF(AND(J270="VOR",Leistungen!A$52="SVS VOR"),Leistungen!B$52, IF(AND(J270="QOR",Leistungen!A$31="SVS QOR"),Leistungen!B$31,""))</f>
        <v>0</v>
      </c>
      <c r="U270" s="97">
        <f t="shared" si="25"/>
        <v>0</v>
      </c>
      <c r="V270" s="100">
        <f t="shared" si="26"/>
        <v>0</v>
      </c>
      <c r="W270" s="100">
        <f t="shared" si="22"/>
        <v>0</v>
      </c>
      <c r="X270" s="99"/>
    </row>
    <row r="271" spans="1:24" ht="15" x14ac:dyDescent="0.2">
      <c r="A271" s="91" t="s">
        <v>178</v>
      </c>
      <c r="B271" s="91" t="s">
        <v>966</v>
      </c>
      <c r="C271" s="91" t="s">
        <v>649</v>
      </c>
      <c r="D271" s="91" t="s">
        <v>43</v>
      </c>
      <c r="E271" s="91" t="s">
        <v>47</v>
      </c>
      <c r="F271" s="91" t="s">
        <v>957</v>
      </c>
      <c r="G271" s="167">
        <v>3417.3</v>
      </c>
      <c r="H271" s="91" t="s">
        <v>157</v>
      </c>
      <c r="I271" s="136">
        <f t="shared" si="23"/>
        <v>0</v>
      </c>
      <c r="J271" s="91" t="s">
        <v>10</v>
      </c>
      <c r="K271" s="96">
        <f>VLOOKUP(D271,Steuerseite!A$3:G$38,5,FALSE)</f>
        <v>0</v>
      </c>
      <c r="L271" s="96">
        <f>VLOOKUP(D271,Steuerseite!A$3:G$38,6,FALSE)</f>
        <v>0</v>
      </c>
      <c r="M271" s="96">
        <f>VLOOKUP(D271,Steuerseite!A$3:G$38,7,FALSE)</f>
        <v>0</v>
      </c>
      <c r="N271" s="96">
        <f>VLOOKUP(D271,Steuerseite!A$3:$D$38,2,FALSE)</f>
        <v>0</v>
      </c>
      <c r="O271" s="96">
        <f>VLOOKUP(D271,Steuerseite!A$3:D$38,3,FALSE)</f>
        <v>0</v>
      </c>
      <c r="P271" s="96">
        <f>VLOOKUP(D271,Steuerseite!A$3:D$38,4,FALSE)</f>
        <v>0</v>
      </c>
      <c r="Q271" s="94"/>
      <c r="R271" s="98"/>
      <c r="S271" s="95">
        <f t="shared" si="24"/>
        <v>0</v>
      </c>
      <c r="T271" s="137">
        <f>IF(AND(J271="VOR",Leistungen!A$52="SVS VOR"),Leistungen!B$52, IF(AND(J271="QOR",Leistungen!A$31="SVS QOR"),Leistungen!B$31,""))</f>
        <v>0</v>
      </c>
      <c r="U271" s="97">
        <f t="shared" si="25"/>
        <v>0</v>
      </c>
      <c r="V271" s="100">
        <f t="shared" si="26"/>
        <v>0</v>
      </c>
      <c r="W271" s="100">
        <f t="shared" si="22"/>
        <v>0</v>
      </c>
      <c r="X271" s="99"/>
    </row>
    <row r="272" spans="1:24" ht="15" x14ac:dyDescent="0.2">
      <c r="A272" s="92" t="s">
        <v>171</v>
      </c>
      <c r="B272" s="92" t="s">
        <v>183</v>
      </c>
      <c r="C272" s="92" t="s">
        <v>650</v>
      </c>
      <c r="D272" s="92" t="s">
        <v>21</v>
      </c>
      <c r="E272" s="92" t="s">
        <v>18</v>
      </c>
      <c r="F272" s="92" t="s">
        <v>117</v>
      </c>
      <c r="G272" s="168">
        <v>10.42</v>
      </c>
      <c r="H272" s="92"/>
      <c r="I272" s="138">
        <f t="shared" si="23"/>
        <v>10.42</v>
      </c>
      <c r="J272" s="92" t="s">
        <v>10</v>
      </c>
      <c r="K272" s="96">
        <f>VLOOKUP(D272,Steuerseite!A$3:G$38,5,FALSE)</f>
        <v>0</v>
      </c>
      <c r="L272" s="96">
        <f>VLOOKUP(D272,Steuerseite!A$3:G$38,6,FALSE)</f>
        <v>0</v>
      </c>
      <c r="M272" s="96">
        <f>VLOOKUP(D272,Steuerseite!A$3:G$38,7,FALSE)</f>
        <v>1E-3</v>
      </c>
      <c r="N272" s="96">
        <f>VLOOKUP(D272,Steuerseite!A$3:$D$38,2,FALSE)</f>
        <v>0</v>
      </c>
      <c r="O272" s="96">
        <f>VLOOKUP(D272,Steuerseite!A$3:D$38,3,FALSE)</f>
        <v>0</v>
      </c>
      <c r="P272" s="96">
        <f>VLOOKUP(D272,Steuerseite!A$3:D$38,4,FALSE)</f>
        <v>0</v>
      </c>
      <c r="Q272" s="94"/>
      <c r="R272" s="98"/>
      <c r="S272" s="95">
        <f t="shared" si="24"/>
        <v>0</v>
      </c>
      <c r="T272" s="137">
        <f>IF(AND(J272="VOR",Leistungen!A$52="SVS VOR"),Leistungen!B$52, IF(AND(J272="QOR",Leistungen!A$31="SVS QOR"),Leistungen!B$31,""))</f>
        <v>0</v>
      </c>
      <c r="U272" s="97">
        <f t="shared" si="25"/>
        <v>0</v>
      </c>
      <c r="V272" s="100">
        <f t="shared" si="26"/>
        <v>0</v>
      </c>
      <c r="W272" s="100">
        <f t="shared" si="22"/>
        <v>0</v>
      </c>
      <c r="X272" s="99"/>
    </row>
    <row r="273" spans="1:24" ht="15" x14ac:dyDescent="0.2">
      <c r="A273" s="91" t="s">
        <v>171</v>
      </c>
      <c r="B273" s="91" t="s">
        <v>183</v>
      </c>
      <c r="C273" s="91" t="s">
        <v>651</v>
      </c>
      <c r="D273" s="91" t="s">
        <v>21</v>
      </c>
      <c r="E273" s="91" t="s">
        <v>18</v>
      </c>
      <c r="F273" s="91" t="s">
        <v>117</v>
      </c>
      <c r="G273" s="167">
        <v>8.33</v>
      </c>
      <c r="H273" s="91"/>
      <c r="I273" s="136">
        <f t="shared" si="23"/>
        <v>8.33</v>
      </c>
      <c r="J273" s="91" t="s">
        <v>10</v>
      </c>
      <c r="K273" s="96">
        <f>VLOOKUP(D273,Steuerseite!A$3:G$38,5,FALSE)</f>
        <v>0</v>
      </c>
      <c r="L273" s="96">
        <f>VLOOKUP(D273,Steuerseite!A$3:G$38,6,FALSE)</f>
        <v>0</v>
      </c>
      <c r="M273" s="96">
        <f>VLOOKUP(D273,Steuerseite!A$3:G$38,7,FALSE)</f>
        <v>1E-3</v>
      </c>
      <c r="N273" s="96">
        <f>VLOOKUP(D273,Steuerseite!A$3:$D$38,2,FALSE)</f>
        <v>0</v>
      </c>
      <c r="O273" s="96">
        <f>VLOOKUP(D273,Steuerseite!A$3:D$38,3,FALSE)</f>
        <v>0</v>
      </c>
      <c r="P273" s="96">
        <f>VLOOKUP(D273,Steuerseite!A$3:D$38,4,FALSE)</f>
        <v>0</v>
      </c>
      <c r="Q273" s="94"/>
      <c r="R273" s="98"/>
      <c r="S273" s="95">
        <f t="shared" si="24"/>
        <v>0</v>
      </c>
      <c r="T273" s="137">
        <f>IF(AND(J273="VOR",Leistungen!A$52="SVS VOR"),Leistungen!B$52, IF(AND(J273="QOR",Leistungen!A$31="SVS QOR"),Leistungen!B$31,""))</f>
        <v>0</v>
      </c>
      <c r="U273" s="97">
        <f t="shared" si="25"/>
        <v>0</v>
      </c>
      <c r="V273" s="100">
        <f t="shared" si="26"/>
        <v>0</v>
      </c>
      <c r="W273" s="100">
        <f t="shared" si="22"/>
        <v>0</v>
      </c>
      <c r="X273" s="99"/>
    </row>
    <row r="274" spans="1:24" ht="15" x14ac:dyDescent="0.2">
      <c r="A274" s="92" t="s">
        <v>120</v>
      </c>
      <c r="B274" s="92" t="s">
        <v>270</v>
      </c>
      <c r="C274" s="92" t="s">
        <v>652</v>
      </c>
      <c r="D274" s="92" t="s">
        <v>22</v>
      </c>
      <c r="E274" s="92" t="s">
        <v>114</v>
      </c>
      <c r="F274" s="92" t="s">
        <v>117</v>
      </c>
      <c r="G274" s="168">
        <v>14.88</v>
      </c>
      <c r="H274" s="92"/>
      <c r="I274" s="138">
        <f t="shared" si="23"/>
        <v>14.88</v>
      </c>
      <c r="J274" s="92" t="s">
        <v>10</v>
      </c>
      <c r="K274" s="96">
        <f>VLOOKUP(D274,Steuerseite!A$3:G$38,5,FALSE)</f>
        <v>0</v>
      </c>
      <c r="L274" s="96">
        <f>VLOOKUP(D274,Steuerseite!A$3:G$38,6,FALSE)</f>
        <v>0</v>
      </c>
      <c r="M274" s="96">
        <f>VLOOKUP(D274,Steuerseite!A$3:G$38,7,FALSE)</f>
        <v>0</v>
      </c>
      <c r="N274" s="96">
        <f>VLOOKUP(D274,Steuerseite!A$3:$D$38,2,FALSE)</f>
        <v>0</v>
      </c>
      <c r="O274" s="96">
        <f>VLOOKUP(D274,Steuerseite!A$3:D$38,3,FALSE)</f>
        <v>0</v>
      </c>
      <c r="P274" s="96">
        <f>VLOOKUP(D274,Steuerseite!A$3:D$38,4,FALSE)</f>
        <v>0</v>
      </c>
      <c r="Q274" s="94"/>
      <c r="R274" s="98"/>
      <c r="S274" s="95">
        <f t="shared" si="24"/>
        <v>0</v>
      </c>
      <c r="T274" s="137">
        <f>IF(AND(J274="VOR",Leistungen!A$52="SVS VOR"),Leistungen!B$52, IF(AND(J274="QOR",Leistungen!A$31="SVS QOR"),Leistungen!B$31,""))</f>
        <v>0</v>
      </c>
      <c r="U274" s="97">
        <f t="shared" si="25"/>
        <v>0</v>
      </c>
      <c r="V274" s="100">
        <f t="shared" si="26"/>
        <v>0</v>
      </c>
      <c r="W274" s="100">
        <f t="shared" si="22"/>
        <v>0</v>
      </c>
      <c r="X274" s="99"/>
    </row>
    <row r="275" spans="1:24" ht="15" x14ac:dyDescent="0.2">
      <c r="A275" s="91" t="s">
        <v>120</v>
      </c>
      <c r="B275" s="91" t="s">
        <v>271</v>
      </c>
      <c r="C275" s="91" t="s">
        <v>653</v>
      </c>
      <c r="D275" s="91" t="s">
        <v>22</v>
      </c>
      <c r="E275" s="91" t="s">
        <v>114</v>
      </c>
      <c r="F275" s="91" t="s">
        <v>956</v>
      </c>
      <c r="G275" s="167">
        <v>78.989999999999995</v>
      </c>
      <c r="H275" s="91"/>
      <c r="I275" s="136">
        <f t="shared" si="23"/>
        <v>78.989999999999995</v>
      </c>
      <c r="J275" s="91" t="s">
        <v>10</v>
      </c>
      <c r="K275" s="96">
        <f>VLOOKUP(D275,Steuerseite!A$3:G$38,5,FALSE)</f>
        <v>0</v>
      </c>
      <c r="L275" s="96">
        <f>VLOOKUP(D275,Steuerseite!A$3:G$38,6,FALSE)</f>
        <v>0</v>
      </c>
      <c r="M275" s="96">
        <f>VLOOKUP(D275,Steuerseite!A$3:G$38,7,FALSE)</f>
        <v>0</v>
      </c>
      <c r="N275" s="96">
        <f>VLOOKUP(D275,Steuerseite!A$3:$D$38,2,FALSE)</f>
        <v>0</v>
      </c>
      <c r="O275" s="96">
        <f>VLOOKUP(D275,Steuerseite!A$3:D$38,3,FALSE)</f>
        <v>0</v>
      </c>
      <c r="P275" s="96">
        <f>VLOOKUP(D275,Steuerseite!A$3:D$38,4,FALSE)</f>
        <v>0</v>
      </c>
      <c r="Q275" s="94"/>
      <c r="R275" s="98"/>
      <c r="S275" s="95">
        <f t="shared" si="24"/>
        <v>0</v>
      </c>
      <c r="T275" s="137">
        <f>IF(AND(J275="VOR",Leistungen!A$52="SVS VOR"),Leistungen!B$52, IF(AND(J275="QOR",Leistungen!A$31="SVS QOR"),Leistungen!B$31,""))</f>
        <v>0</v>
      </c>
      <c r="U275" s="97">
        <f t="shared" si="25"/>
        <v>0</v>
      </c>
      <c r="V275" s="100">
        <f t="shared" si="26"/>
        <v>0</v>
      </c>
      <c r="W275" s="100">
        <f t="shared" si="22"/>
        <v>0</v>
      </c>
      <c r="X275" s="99"/>
    </row>
    <row r="276" spans="1:24" ht="15" x14ac:dyDescent="0.2">
      <c r="A276" s="92" t="s">
        <v>120</v>
      </c>
      <c r="B276" s="92" t="s">
        <v>272</v>
      </c>
      <c r="C276" s="92" t="s">
        <v>654</v>
      </c>
      <c r="D276" s="92" t="s">
        <v>22</v>
      </c>
      <c r="E276" s="92" t="s">
        <v>114</v>
      </c>
      <c r="F276" s="92" t="s">
        <v>956</v>
      </c>
      <c r="G276" s="168">
        <v>55.43</v>
      </c>
      <c r="H276" s="92"/>
      <c r="I276" s="138">
        <f t="shared" si="23"/>
        <v>55.43</v>
      </c>
      <c r="J276" s="92" t="s">
        <v>10</v>
      </c>
      <c r="K276" s="96">
        <f>VLOOKUP(D276,Steuerseite!A$3:G$38,5,FALSE)</f>
        <v>0</v>
      </c>
      <c r="L276" s="96">
        <f>VLOOKUP(D276,Steuerseite!A$3:G$38,6,FALSE)</f>
        <v>0</v>
      </c>
      <c r="M276" s="96">
        <f>VLOOKUP(D276,Steuerseite!A$3:G$38,7,FALSE)</f>
        <v>0</v>
      </c>
      <c r="N276" s="96">
        <f>VLOOKUP(D276,Steuerseite!A$3:$D$38,2,FALSE)</f>
        <v>0</v>
      </c>
      <c r="O276" s="96">
        <f>VLOOKUP(D276,Steuerseite!A$3:D$38,3,FALSE)</f>
        <v>0</v>
      </c>
      <c r="P276" s="96">
        <f>VLOOKUP(D276,Steuerseite!A$3:D$38,4,FALSE)</f>
        <v>0</v>
      </c>
      <c r="Q276" s="94"/>
      <c r="R276" s="98"/>
      <c r="S276" s="95">
        <f t="shared" si="24"/>
        <v>0</v>
      </c>
      <c r="T276" s="137">
        <f>IF(AND(J276="VOR",Leistungen!A$52="SVS VOR"),Leistungen!B$52, IF(AND(J276="QOR",Leistungen!A$31="SVS QOR"),Leistungen!B$31,""))</f>
        <v>0</v>
      </c>
      <c r="U276" s="97">
        <f t="shared" si="25"/>
        <v>0</v>
      </c>
      <c r="V276" s="100">
        <f t="shared" si="26"/>
        <v>0</v>
      </c>
      <c r="W276" s="100">
        <f t="shared" si="22"/>
        <v>0</v>
      </c>
      <c r="X276" s="99"/>
    </row>
    <row r="277" spans="1:24" ht="15" x14ac:dyDescent="0.2">
      <c r="A277" s="91" t="s">
        <v>120</v>
      </c>
      <c r="B277" s="91" t="s">
        <v>273</v>
      </c>
      <c r="C277" s="91" t="s">
        <v>655</v>
      </c>
      <c r="D277" s="91" t="s">
        <v>22</v>
      </c>
      <c r="E277" s="91" t="s">
        <v>114</v>
      </c>
      <c r="F277" s="91" t="s">
        <v>956</v>
      </c>
      <c r="G277" s="167">
        <v>7.29</v>
      </c>
      <c r="H277" s="91"/>
      <c r="I277" s="136">
        <f t="shared" si="23"/>
        <v>7.29</v>
      </c>
      <c r="J277" s="91" t="s">
        <v>10</v>
      </c>
      <c r="K277" s="96">
        <f>VLOOKUP(D277,Steuerseite!A$3:G$38,5,FALSE)</f>
        <v>0</v>
      </c>
      <c r="L277" s="96">
        <f>VLOOKUP(D277,Steuerseite!A$3:G$38,6,FALSE)</f>
        <v>0</v>
      </c>
      <c r="M277" s="96">
        <f>VLOOKUP(D277,Steuerseite!A$3:G$38,7,FALSE)</f>
        <v>0</v>
      </c>
      <c r="N277" s="96">
        <f>VLOOKUP(D277,Steuerseite!A$3:$D$38,2,FALSE)</f>
        <v>0</v>
      </c>
      <c r="O277" s="96">
        <f>VLOOKUP(D277,Steuerseite!A$3:D$38,3,FALSE)</f>
        <v>0</v>
      </c>
      <c r="P277" s="96">
        <f>VLOOKUP(D277,Steuerseite!A$3:D$38,4,FALSE)</f>
        <v>0</v>
      </c>
      <c r="Q277" s="94"/>
      <c r="R277" s="98"/>
      <c r="S277" s="95">
        <f t="shared" si="24"/>
        <v>0</v>
      </c>
      <c r="T277" s="137">
        <f>IF(AND(J277="VOR",Leistungen!A$52="SVS VOR"),Leistungen!B$52, IF(AND(J277="QOR",Leistungen!A$31="SVS QOR"),Leistungen!B$31,""))</f>
        <v>0</v>
      </c>
      <c r="U277" s="97">
        <f t="shared" si="25"/>
        <v>0</v>
      </c>
      <c r="V277" s="100">
        <f t="shared" si="26"/>
        <v>0</v>
      </c>
      <c r="W277" s="100">
        <f t="shared" si="22"/>
        <v>0</v>
      </c>
      <c r="X277" s="99"/>
    </row>
    <row r="278" spans="1:24" ht="15" x14ac:dyDescent="0.2">
      <c r="A278" s="92" t="s">
        <v>120</v>
      </c>
      <c r="B278" s="92" t="s">
        <v>274</v>
      </c>
      <c r="C278" s="92" t="s">
        <v>656</v>
      </c>
      <c r="D278" s="92" t="s">
        <v>20</v>
      </c>
      <c r="E278" s="92" t="s">
        <v>115</v>
      </c>
      <c r="F278" s="92" t="s">
        <v>956</v>
      </c>
      <c r="G278" s="168">
        <v>22.55</v>
      </c>
      <c r="H278" s="92"/>
      <c r="I278" s="138">
        <f t="shared" si="23"/>
        <v>22.55</v>
      </c>
      <c r="J278" s="92" t="s">
        <v>10</v>
      </c>
      <c r="K278" s="96">
        <f>VLOOKUP(D278,Steuerseite!A$3:G$38,5,FALSE)</f>
        <v>0</v>
      </c>
      <c r="L278" s="96">
        <f>VLOOKUP(D278,Steuerseite!A$3:G$38,6,FALSE)</f>
        <v>0</v>
      </c>
      <c r="M278" s="96">
        <f>VLOOKUP(D278,Steuerseite!A$3:G$38,7,FALSE)</f>
        <v>0</v>
      </c>
      <c r="N278" s="96">
        <f>VLOOKUP(D278,Steuerseite!A$3:$D$38,2,FALSE)</f>
        <v>0</v>
      </c>
      <c r="O278" s="96">
        <f>VLOOKUP(D278,Steuerseite!A$3:D$38,3,FALSE)</f>
        <v>0</v>
      </c>
      <c r="P278" s="96">
        <f>VLOOKUP(D278,Steuerseite!A$3:D$38,4,FALSE)</f>
        <v>0</v>
      </c>
      <c r="Q278" s="94"/>
      <c r="R278" s="98"/>
      <c r="S278" s="95">
        <f t="shared" si="24"/>
        <v>0</v>
      </c>
      <c r="T278" s="137">
        <f>IF(AND(J278="VOR",Leistungen!A$52="SVS VOR"),Leistungen!B$52, IF(AND(J278="QOR",Leistungen!A$31="SVS QOR"),Leistungen!B$31,""))</f>
        <v>0</v>
      </c>
      <c r="U278" s="97">
        <f t="shared" si="25"/>
        <v>0</v>
      </c>
      <c r="V278" s="100">
        <f t="shared" si="26"/>
        <v>0</v>
      </c>
      <c r="W278" s="100">
        <f t="shared" si="22"/>
        <v>0</v>
      </c>
      <c r="X278" s="99"/>
    </row>
    <row r="279" spans="1:24" ht="15" x14ac:dyDescent="0.2">
      <c r="A279" s="91" t="s">
        <v>120</v>
      </c>
      <c r="B279" s="91" t="s">
        <v>207</v>
      </c>
      <c r="C279" s="91" t="s">
        <v>657</v>
      </c>
      <c r="D279" s="91" t="s">
        <v>29</v>
      </c>
      <c r="E279" s="91" t="s">
        <v>116</v>
      </c>
      <c r="F279" s="91" t="s">
        <v>957</v>
      </c>
      <c r="G279" s="167">
        <v>2.8</v>
      </c>
      <c r="H279" s="91" t="s">
        <v>157</v>
      </c>
      <c r="I279" s="136">
        <f t="shared" si="23"/>
        <v>0</v>
      </c>
      <c r="J279" s="91" t="s">
        <v>10</v>
      </c>
      <c r="K279" s="96">
        <f>VLOOKUP(D279,Steuerseite!A$3:G$38,5,FALSE)</f>
        <v>0</v>
      </c>
      <c r="L279" s="96">
        <f>VLOOKUP(D279,Steuerseite!A$3:G$38,6,FALSE)</f>
        <v>0</v>
      </c>
      <c r="M279" s="96">
        <f>VLOOKUP(D279,Steuerseite!A$3:G$38,7,FALSE)</f>
        <v>0</v>
      </c>
      <c r="N279" s="96">
        <f>VLOOKUP(D279,Steuerseite!A$3:$D$38,2,FALSE)</f>
        <v>0</v>
      </c>
      <c r="O279" s="96">
        <f>VLOOKUP(D279,Steuerseite!A$3:D$38,3,FALSE)</f>
        <v>0</v>
      </c>
      <c r="P279" s="96">
        <f>VLOOKUP(D279,Steuerseite!A$3:D$38,4,FALSE)</f>
        <v>0</v>
      </c>
      <c r="Q279" s="94"/>
      <c r="R279" s="98"/>
      <c r="S279" s="95">
        <f t="shared" si="24"/>
        <v>0</v>
      </c>
      <c r="T279" s="137">
        <f>IF(AND(J279="VOR",Leistungen!A$52="SVS VOR"),Leistungen!B$52, IF(AND(J279="QOR",Leistungen!A$31="SVS QOR"),Leistungen!B$31,""))</f>
        <v>0</v>
      </c>
      <c r="U279" s="97">
        <f t="shared" si="25"/>
        <v>0</v>
      </c>
      <c r="V279" s="100">
        <f t="shared" si="26"/>
        <v>0</v>
      </c>
      <c r="W279" s="100">
        <f t="shared" si="22"/>
        <v>0</v>
      </c>
      <c r="X279" s="99"/>
    </row>
    <row r="280" spans="1:24" ht="15" x14ac:dyDescent="0.2">
      <c r="A280" s="92" t="s">
        <v>120</v>
      </c>
      <c r="B280" s="92" t="s">
        <v>275</v>
      </c>
      <c r="C280" s="92" t="s">
        <v>658</v>
      </c>
      <c r="D280" s="92" t="s">
        <v>42</v>
      </c>
      <c r="E280" s="92" t="s">
        <v>951</v>
      </c>
      <c r="F280" s="92" t="s">
        <v>117</v>
      </c>
      <c r="G280" s="168">
        <v>15.53</v>
      </c>
      <c r="H280" s="92"/>
      <c r="I280" s="138">
        <f t="shared" si="23"/>
        <v>15.53</v>
      </c>
      <c r="J280" s="92" t="s">
        <v>10</v>
      </c>
      <c r="K280" s="96">
        <f>VLOOKUP(D280,Steuerseite!A$3:G$38,5,FALSE)</f>
        <v>0</v>
      </c>
      <c r="L280" s="96">
        <f>VLOOKUP(D280,Steuerseite!A$3:G$38,6,FALSE)</f>
        <v>0</v>
      </c>
      <c r="M280" s="96">
        <f>VLOOKUP(D280,Steuerseite!A$3:G$38,7,FALSE)</f>
        <v>0</v>
      </c>
      <c r="N280" s="96">
        <f>VLOOKUP(D280,Steuerseite!A$3:$D$38,2,FALSE)</f>
        <v>0</v>
      </c>
      <c r="O280" s="96">
        <f>VLOOKUP(D280,Steuerseite!A$3:D$38,3,FALSE)</f>
        <v>0</v>
      </c>
      <c r="P280" s="96">
        <f>VLOOKUP(D280,Steuerseite!A$3:D$38,4,FALSE)</f>
        <v>0</v>
      </c>
      <c r="Q280" s="94"/>
      <c r="R280" s="98"/>
      <c r="S280" s="95">
        <f t="shared" si="24"/>
        <v>0</v>
      </c>
      <c r="T280" s="137">
        <f>IF(AND(J280="VOR",Leistungen!A$52="SVS VOR"),Leistungen!B$52, IF(AND(J280="QOR",Leistungen!A$31="SVS QOR"),Leistungen!B$31,""))</f>
        <v>0</v>
      </c>
      <c r="U280" s="97">
        <f t="shared" si="25"/>
        <v>0</v>
      </c>
      <c r="V280" s="100">
        <f t="shared" si="26"/>
        <v>0</v>
      </c>
      <c r="W280" s="100">
        <f t="shared" si="22"/>
        <v>0</v>
      </c>
      <c r="X280" s="99"/>
    </row>
    <row r="281" spans="1:24" ht="15" x14ac:dyDescent="0.2">
      <c r="A281" s="91" t="s">
        <v>120</v>
      </c>
      <c r="B281" s="91" t="s">
        <v>276</v>
      </c>
      <c r="C281" s="91" t="s">
        <v>659</v>
      </c>
      <c r="D281" s="91" t="s">
        <v>23</v>
      </c>
      <c r="E281" s="91" t="s">
        <v>127</v>
      </c>
      <c r="F281" s="91" t="s">
        <v>956</v>
      </c>
      <c r="G281" s="167">
        <v>14.54</v>
      </c>
      <c r="H281" s="91"/>
      <c r="I281" s="136">
        <f t="shared" si="23"/>
        <v>14.54</v>
      </c>
      <c r="J281" s="91" t="s">
        <v>10</v>
      </c>
      <c r="K281" s="96">
        <f>VLOOKUP(D281,Steuerseite!A$3:G$38,5,FALSE)</f>
        <v>0</v>
      </c>
      <c r="L281" s="96">
        <f>VLOOKUP(D281,Steuerseite!A$3:G$38,6,FALSE)</f>
        <v>0</v>
      </c>
      <c r="M281" s="96">
        <f>VLOOKUP(D281,Steuerseite!A$3:G$38,7,FALSE)</f>
        <v>0</v>
      </c>
      <c r="N281" s="96">
        <f>VLOOKUP(D281,Steuerseite!A$3:$D$38,2,FALSE)</f>
        <v>0</v>
      </c>
      <c r="O281" s="96">
        <f>VLOOKUP(D281,Steuerseite!A$3:D$38,3,FALSE)</f>
        <v>0</v>
      </c>
      <c r="P281" s="96">
        <f>VLOOKUP(D281,Steuerseite!A$3:D$38,4,FALSE)</f>
        <v>0</v>
      </c>
      <c r="Q281" s="94"/>
      <c r="R281" s="98"/>
      <c r="S281" s="95">
        <f t="shared" si="24"/>
        <v>0</v>
      </c>
      <c r="T281" s="137">
        <f>IF(AND(J281="VOR",Leistungen!A$52="SVS VOR"),Leistungen!B$52, IF(AND(J281="QOR",Leistungen!A$31="SVS QOR"),Leistungen!B$31,""))</f>
        <v>0</v>
      </c>
      <c r="U281" s="97">
        <f t="shared" si="25"/>
        <v>0</v>
      </c>
      <c r="V281" s="100">
        <f t="shared" si="26"/>
        <v>0</v>
      </c>
      <c r="W281" s="100">
        <f t="shared" si="22"/>
        <v>0</v>
      </c>
      <c r="X281" s="99"/>
    </row>
    <row r="282" spans="1:24" ht="15" x14ac:dyDescent="0.2">
      <c r="A282" s="92" t="s">
        <v>120</v>
      </c>
      <c r="B282" s="92" t="s">
        <v>277</v>
      </c>
      <c r="C282" s="92" t="s">
        <v>660</v>
      </c>
      <c r="D282" s="92" t="s">
        <v>38</v>
      </c>
      <c r="E282" s="92" t="s">
        <v>121</v>
      </c>
      <c r="F282" s="92" t="s">
        <v>956</v>
      </c>
      <c r="G282" s="168">
        <v>20.46</v>
      </c>
      <c r="H282" s="92"/>
      <c r="I282" s="138">
        <f t="shared" si="23"/>
        <v>20.46</v>
      </c>
      <c r="J282" s="92" t="s">
        <v>10</v>
      </c>
      <c r="K282" s="96">
        <f>VLOOKUP(D282,Steuerseite!A$3:G$38,5,FALSE)</f>
        <v>0</v>
      </c>
      <c r="L282" s="96">
        <f>VLOOKUP(D282,Steuerseite!A$3:G$38,6,FALSE)</f>
        <v>0</v>
      </c>
      <c r="M282" s="96">
        <f>VLOOKUP(D282,Steuerseite!A$3:G$38,7,FALSE)</f>
        <v>0</v>
      </c>
      <c r="N282" s="96">
        <f>VLOOKUP(D282,Steuerseite!A$3:$D$38,2,FALSE)</f>
        <v>0</v>
      </c>
      <c r="O282" s="96">
        <f>VLOOKUP(D282,Steuerseite!A$3:D$38,3,FALSE)</f>
        <v>0</v>
      </c>
      <c r="P282" s="96">
        <f>VLOOKUP(D282,Steuerseite!A$3:D$38,4,FALSE)</f>
        <v>0</v>
      </c>
      <c r="Q282" s="94"/>
      <c r="R282" s="98"/>
      <c r="S282" s="95">
        <f t="shared" si="24"/>
        <v>0</v>
      </c>
      <c r="T282" s="137">
        <f>IF(AND(J282="VOR",Leistungen!A$52="SVS VOR"),Leistungen!B$52, IF(AND(J282="QOR",Leistungen!A$31="SVS QOR"),Leistungen!B$31,""))</f>
        <v>0</v>
      </c>
      <c r="U282" s="97">
        <f t="shared" si="25"/>
        <v>0</v>
      </c>
      <c r="V282" s="100">
        <f t="shared" si="26"/>
        <v>0</v>
      </c>
      <c r="W282" s="100">
        <f t="shared" si="22"/>
        <v>0</v>
      </c>
      <c r="X282" s="99"/>
    </row>
    <row r="283" spans="1:24" ht="15" x14ac:dyDescent="0.2">
      <c r="A283" s="91" t="s">
        <v>120</v>
      </c>
      <c r="B283" s="91" t="s">
        <v>230</v>
      </c>
      <c r="C283" s="91" t="s">
        <v>661</v>
      </c>
      <c r="D283" s="91" t="s">
        <v>13</v>
      </c>
      <c r="E283" s="91" t="s">
        <v>14</v>
      </c>
      <c r="F283" s="91" t="s">
        <v>958</v>
      </c>
      <c r="G283" s="167">
        <v>2.4</v>
      </c>
      <c r="H283" s="91"/>
      <c r="I283" s="136">
        <f t="shared" si="23"/>
        <v>2.4</v>
      </c>
      <c r="J283" s="91" t="s">
        <v>10</v>
      </c>
      <c r="K283" s="96">
        <f>VLOOKUP(D283,Steuerseite!A$3:G$38,5,FALSE)</f>
        <v>0</v>
      </c>
      <c r="L283" s="96">
        <f>VLOOKUP(D283,Steuerseite!A$3:G$38,6,FALSE)</f>
        <v>0</v>
      </c>
      <c r="M283" s="96">
        <f>VLOOKUP(D283,Steuerseite!A$3:G$38,7,FALSE)</f>
        <v>0</v>
      </c>
      <c r="N283" s="96">
        <f>VLOOKUP(D283,Steuerseite!A$3:$D$38,2,FALSE)</f>
        <v>0</v>
      </c>
      <c r="O283" s="96">
        <f>VLOOKUP(D283,Steuerseite!A$3:D$38,3,FALSE)</f>
        <v>0</v>
      </c>
      <c r="P283" s="96">
        <f>VLOOKUP(D283,Steuerseite!A$3:D$38,4,FALSE)</f>
        <v>0</v>
      </c>
      <c r="Q283" s="94"/>
      <c r="R283" s="98"/>
      <c r="S283" s="95">
        <f t="shared" si="24"/>
        <v>0</v>
      </c>
      <c r="T283" s="137">
        <f>IF(AND(J283="VOR",Leistungen!A$52="SVS VOR"),Leistungen!B$52, IF(AND(J283="QOR",Leistungen!A$31="SVS QOR"),Leistungen!B$31,""))</f>
        <v>0</v>
      </c>
      <c r="U283" s="97">
        <f t="shared" si="25"/>
        <v>0</v>
      </c>
      <c r="V283" s="100">
        <f t="shared" si="26"/>
        <v>0</v>
      </c>
      <c r="W283" s="100">
        <f t="shared" si="22"/>
        <v>0</v>
      </c>
      <c r="X283" s="99"/>
    </row>
    <row r="284" spans="1:24" ht="15" x14ac:dyDescent="0.2">
      <c r="A284" s="92" t="s">
        <v>120</v>
      </c>
      <c r="B284" s="92" t="s">
        <v>231</v>
      </c>
      <c r="C284" s="92" t="s">
        <v>662</v>
      </c>
      <c r="D284" s="92" t="s">
        <v>13</v>
      </c>
      <c r="E284" s="92" t="s">
        <v>14</v>
      </c>
      <c r="F284" s="92" t="s">
        <v>958</v>
      </c>
      <c r="G284" s="168">
        <v>2.4</v>
      </c>
      <c r="H284" s="92"/>
      <c r="I284" s="138">
        <f t="shared" si="23"/>
        <v>2.4</v>
      </c>
      <c r="J284" s="92" t="s">
        <v>10</v>
      </c>
      <c r="K284" s="96">
        <f>VLOOKUP(D284,Steuerseite!A$3:G$38,5,FALSE)</f>
        <v>0</v>
      </c>
      <c r="L284" s="96">
        <f>VLOOKUP(D284,Steuerseite!A$3:G$38,6,FALSE)</f>
        <v>0</v>
      </c>
      <c r="M284" s="96">
        <f>VLOOKUP(D284,Steuerseite!A$3:G$38,7,FALSE)</f>
        <v>0</v>
      </c>
      <c r="N284" s="96">
        <f>VLOOKUP(D284,Steuerseite!A$3:$D$38,2,FALSE)</f>
        <v>0</v>
      </c>
      <c r="O284" s="96">
        <f>VLOOKUP(D284,Steuerseite!A$3:D$38,3,FALSE)</f>
        <v>0</v>
      </c>
      <c r="P284" s="96">
        <f>VLOOKUP(D284,Steuerseite!A$3:D$38,4,FALSE)</f>
        <v>0</v>
      </c>
      <c r="Q284" s="94"/>
      <c r="R284" s="98"/>
      <c r="S284" s="95">
        <f t="shared" si="24"/>
        <v>0</v>
      </c>
      <c r="T284" s="137">
        <f>IF(AND(J284="VOR",Leistungen!A$52="SVS VOR"),Leistungen!B$52, IF(AND(J284="QOR",Leistungen!A$31="SVS QOR"),Leistungen!B$31,""))</f>
        <v>0</v>
      </c>
      <c r="U284" s="97">
        <f t="shared" si="25"/>
        <v>0</v>
      </c>
      <c r="V284" s="100">
        <f t="shared" si="26"/>
        <v>0</v>
      </c>
      <c r="W284" s="100">
        <f t="shared" si="22"/>
        <v>0</v>
      </c>
      <c r="X284" s="99"/>
    </row>
    <row r="285" spans="1:24" ht="15" x14ac:dyDescent="0.2">
      <c r="A285" s="91" t="s">
        <v>120</v>
      </c>
      <c r="B285" s="91" t="s">
        <v>278</v>
      </c>
      <c r="C285" s="91" t="s">
        <v>663</v>
      </c>
      <c r="D285" s="91" t="s">
        <v>22</v>
      </c>
      <c r="E285" s="91" t="s">
        <v>114</v>
      </c>
      <c r="F285" s="91" t="s">
        <v>956</v>
      </c>
      <c r="G285" s="167">
        <v>90.34</v>
      </c>
      <c r="H285" s="91"/>
      <c r="I285" s="136">
        <f t="shared" si="23"/>
        <v>90.34</v>
      </c>
      <c r="J285" s="91" t="s">
        <v>10</v>
      </c>
      <c r="K285" s="96">
        <f>VLOOKUP(D285,Steuerseite!A$3:G$38,5,FALSE)</f>
        <v>0</v>
      </c>
      <c r="L285" s="96">
        <f>VLOOKUP(D285,Steuerseite!A$3:G$38,6,FALSE)</f>
        <v>0</v>
      </c>
      <c r="M285" s="96">
        <f>VLOOKUP(D285,Steuerseite!A$3:G$38,7,FALSE)</f>
        <v>0</v>
      </c>
      <c r="N285" s="96">
        <f>VLOOKUP(D285,Steuerseite!A$3:$D$38,2,FALSE)</f>
        <v>0</v>
      </c>
      <c r="O285" s="96">
        <f>VLOOKUP(D285,Steuerseite!A$3:D$38,3,FALSE)</f>
        <v>0</v>
      </c>
      <c r="P285" s="96">
        <f>VLOOKUP(D285,Steuerseite!A$3:D$38,4,FALSE)</f>
        <v>0</v>
      </c>
      <c r="Q285" s="94"/>
      <c r="R285" s="98"/>
      <c r="S285" s="95">
        <f t="shared" si="24"/>
        <v>0</v>
      </c>
      <c r="T285" s="137">
        <f>IF(AND(J285="VOR",Leistungen!A$52="SVS VOR"),Leistungen!B$52, IF(AND(J285="QOR",Leistungen!A$31="SVS QOR"),Leistungen!B$31,""))</f>
        <v>0</v>
      </c>
      <c r="U285" s="97">
        <f t="shared" si="25"/>
        <v>0</v>
      </c>
      <c r="V285" s="100">
        <f t="shared" si="26"/>
        <v>0</v>
      </c>
      <c r="W285" s="100">
        <f t="shared" si="22"/>
        <v>0</v>
      </c>
      <c r="X285" s="99"/>
    </row>
    <row r="286" spans="1:24" ht="15" x14ac:dyDescent="0.2">
      <c r="A286" s="92" t="s">
        <v>120</v>
      </c>
      <c r="B286" s="92" t="s">
        <v>275</v>
      </c>
      <c r="C286" s="92" t="s">
        <v>664</v>
      </c>
      <c r="D286" s="92" t="s">
        <v>42</v>
      </c>
      <c r="E286" s="92" t="s">
        <v>951</v>
      </c>
      <c r="F286" s="92" t="s">
        <v>117</v>
      </c>
      <c r="G286" s="168">
        <v>15.53</v>
      </c>
      <c r="H286" s="92"/>
      <c r="I286" s="138">
        <f t="shared" si="23"/>
        <v>15.53</v>
      </c>
      <c r="J286" s="92" t="s">
        <v>10</v>
      </c>
      <c r="K286" s="96">
        <f>VLOOKUP(D286,Steuerseite!A$3:G$38,5,FALSE)</f>
        <v>0</v>
      </c>
      <c r="L286" s="96">
        <f>VLOOKUP(D286,Steuerseite!A$3:G$38,6,FALSE)</f>
        <v>0</v>
      </c>
      <c r="M286" s="96">
        <f>VLOOKUP(D286,Steuerseite!A$3:G$38,7,FALSE)</f>
        <v>0</v>
      </c>
      <c r="N286" s="96">
        <f>VLOOKUP(D286,Steuerseite!A$3:$D$38,2,FALSE)</f>
        <v>0</v>
      </c>
      <c r="O286" s="96">
        <f>VLOOKUP(D286,Steuerseite!A$3:D$38,3,FALSE)</f>
        <v>0</v>
      </c>
      <c r="P286" s="96">
        <f>VLOOKUP(D286,Steuerseite!A$3:D$38,4,FALSE)</f>
        <v>0</v>
      </c>
      <c r="Q286" s="94"/>
      <c r="R286" s="98"/>
      <c r="S286" s="95">
        <f t="shared" si="24"/>
        <v>0</v>
      </c>
      <c r="T286" s="137">
        <f>IF(AND(J286="VOR",Leistungen!A$52="SVS VOR"),Leistungen!B$52, IF(AND(J286="QOR",Leistungen!A$31="SVS QOR"),Leistungen!B$31,""))</f>
        <v>0</v>
      </c>
      <c r="U286" s="97">
        <f t="shared" si="25"/>
        <v>0</v>
      </c>
      <c r="V286" s="100">
        <f t="shared" si="26"/>
        <v>0</v>
      </c>
      <c r="W286" s="100">
        <f t="shared" si="22"/>
        <v>0</v>
      </c>
      <c r="X286" s="99"/>
    </row>
    <row r="287" spans="1:24" ht="15" x14ac:dyDescent="0.2">
      <c r="A287" s="91" t="s">
        <v>120</v>
      </c>
      <c r="B287" s="91" t="s">
        <v>207</v>
      </c>
      <c r="C287" s="91" t="s">
        <v>665</v>
      </c>
      <c r="D287" s="91" t="s">
        <v>29</v>
      </c>
      <c r="E287" s="91" t="s">
        <v>116</v>
      </c>
      <c r="F287" s="91" t="s">
        <v>957</v>
      </c>
      <c r="G287" s="167">
        <v>2.6</v>
      </c>
      <c r="H287" s="91" t="s">
        <v>157</v>
      </c>
      <c r="I287" s="136">
        <f t="shared" si="23"/>
        <v>0</v>
      </c>
      <c r="J287" s="91" t="s">
        <v>10</v>
      </c>
      <c r="K287" s="96">
        <f>VLOOKUP(D287,Steuerseite!A$3:G$38,5,FALSE)</f>
        <v>0</v>
      </c>
      <c r="L287" s="96">
        <f>VLOOKUP(D287,Steuerseite!A$3:G$38,6,FALSE)</f>
        <v>0</v>
      </c>
      <c r="M287" s="96">
        <f>VLOOKUP(D287,Steuerseite!A$3:G$38,7,FALSE)</f>
        <v>0</v>
      </c>
      <c r="N287" s="96">
        <f>VLOOKUP(D287,Steuerseite!A$3:$D$38,2,FALSE)</f>
        <v>0</v>
      </c>
      <c r="O287" s="96">
        <f>VLOOKUP(D287,Steuerseite!A$3:D$38,3,FALSE)</f>
        <v>0</v>
      </c>
      <c r="P287" s="96">
        <f>VLOOKUP(D287,Steuerseite!A$3:D$38,4,FALSE)</f>
        <v>0</v>
      </c>
      <c r="Q287" s="94"/>
      <c r="R287" s="98"/>
      <c r="S287" s="95">
        <f t="shared" si="24"/>
        <v>0</v>
      </c>
      <c r="T287" s="137">
        <f>IF(AND(J287="VOR",Leistungen!A$52="SVS VOR"),Leistungen!B$52, IF(AND(J287="QOR",Leistungen!A$31="SVS QOR"),Leistungen!B$31,""))</f>
        <v>0</v>
      </c>
      <c r="U287" s="97">
        <f t="shared" si="25"/>
        <v>0</v>
      </c>
      <c r="V287" s="100">
        <f t="shared" si="26"/>
        <v>0</v>
      </c>
      <c r="W287" s="100">
        <f t="shared" si="22"/>
        <v>0</v>
      </c>
      <c r="X287" s="99"/>
    </row>
    <row r="288" spans="1:24" ht="15" x14ac:dyDescent="0.2">
      <c r="A288" s="92" t="s">
        <v>120</v>
      </c>
      <c r="B288" s="92" t="s">
        <v>279</v>
      </c>
      <c r="C288" s="92" t="s">
        <v>666</v>
      </c>
      <c r="D288" s="92" t="s">
        <v>60</v>
      </c>
      <c r="E288" s="92" t="s">
        <v>126</v>
      </c>
      <c r="F288" s="92" t="s">
        <v>112</v>
      </c>
      <c r="G288" s="168">
        <v>42.57</v>
      </c>
      <c r="H288" s="92"/>
      <c r="I288" s="138">
        <f t="shared" si="23"/>
        <v>42.57</v>
      </c>
      <c r="J288" s="92" t="s">
        <v>10</v>
      </c>
      <c r="K288" s="96">
        <f>VLOOKUP(D288,Steuerseite!A$3:G$38,5,FALSE)</f>
        <v>0</v>
      </c>
      <c r="L288" s="96">
        <f>VLOOKUP(D288,Steuerseite!A$3:G$38,6,FALSE)</f>
        <v>0</v>
      </c>
      <c r="M288" s="96">
        <f>VLOOKUP(D288,Steuerseite!A$3:G$38,7,FALSE)</f>
        <v>0</v>
      </c>
      <c r="N288" s="96">
        <f>VLOOKUP(D288,Steuerseite!A$3:$D$38,2,FALSE)</f>
        <v>0</v>
      </c>
      <c r="O288" s="96">
        <f>VLOOKUP(D288,Steuerseite!A$3:D$38,3,FALSE)</f>
        <v>0</v>
      </c>
      <c r="P288" s="96">
        <f>VLOOKUP(D288,Steuerseite!A$3:D$38,4,FALSE)</f>
        <v>0</v>
      </c>
      <c r="Q288" s="94"/>
      <c r="R288" s="98"/>
      <c r="S288" s="95">
        <f t="shared" si="24"/>
        <v>0</v>
      </c>
      <c r="T288" s="137">
        <f>IF(AND(J288="VOR",Leistungen!A$52="SVS VOR"),Leistungen!B$52, IF(AND(J288="QOR",Leistungen!A$31="SVS QOR"),Leistungen!B$31,""))</f>
        <v>0</v>
      </c>
      <c r="U288" s="97">
        <f t="shared" si="25"/>
        <v>0</v>
      </c>
      <c r="V288" s="100">
        <f t="shared" si="26"/>
        <v>0</v>
      </c>
      <c r="W288" s="100">
        <f t="shared" si="22"/>
        <v>0</v>
      </c>
      <c r="X288" s="99"/>
    </row>
    <row r="289" spans="1:24" ht="15" x14ac:dyDescent="0.2">
      <c r="A289" s="91" t="s">
        <v>120</v>
      </c>
      <c r="B289" s="91" t="s">
        <v>280</v>
      </c>
      <c r="C289" s="91" t="s">
        <v>667</v>
      </c>
      <c r="D289" s="91" t="s">
        <v>23</v>
      </c>
      <c r="E289" s="91" t="s">
        <v>127</v>
      </c>
      <c r="F289" s="91" t="s">
        <v>117</v>
      </c>
      <c r="G289" s="167">
        <v>11.33</v>
      </c>
      <c r="H289" s="91"/>
      <c r="I289" s="136">
        <f t="shared" si="23"/>
        <v>11.33</v>
      </c>
      <c r="J289" s="91" t="s">
        <v>10</v>
      </c>
      <c r="K289" s="96">
        <f>VLOOKUP(D289,Steuerseite!A$3:G$38,5,FALSE)</f>
        <v>0</v>
      </c>
      <c r="L289" s="96">
        <f>VLOOKUP(D289,Steuerseite!A$3:G$38,6,FALSE)</f>
        <v>0</v>
      </c>
      <c r="M289" s="96">
        <f>VLOOKUP(D289,Steuerseite!A$3:G$38,7,FALSE)</f>
        <v>0</v>
      </c>
      <c r="N289" s="96">
        <f>VLOOKUP(D289,Steuerseite!A$3:$D$38,2,FALSE)</f>
        <v>0</v>
      </c>
      <c r="O289" s="96">
        <f>VLOOKUP(D289,Steuerseite!A$3:D$38,3,FALSE)</f>
        <v>0</v>
      </c>
      <c r="P289" s="96">
        <f>VLOOKUP(D289,Steuerseite!A$3:D$38,4,FALSE)</f>
        <v>0</v>
      </c>
      <c r="Q289" s="94"/>
      <c r="R289" s="98"/>
      <c r="S289" s="95">
        <f t="shared" si="24"/>
        <v>0</v>
      </c>
      <c r="T289" s="137">
        <f>IF(AND(J289="VOR",Leistungen!A$52="SVS VOR"),Leistungen!B$52, IF(AND(J289="QOR",Leistungen!A$31="SVS QOR"),Leistungen!B$31,""))</f>
        <v>0</v>
      </c>
      <c r="U289" s="97">
        <f t="shared" si="25"/>
        <v>0</v>
      </c>
      <c r="V289" s="100">
        <f t="shared" si="26"/>
        <v>0</v>
      </c>
      <c r="W289" s="100">
        <f t="shared" si="22"/>
        <v>0</v>
      </c>
      <c r="X289" s="99"/>
    </row>
    <row r="290" spans="1:24" ht="15" x14ac:dyDescent="0.2">
      <c r="A290" s="92" t="s">
        <v>120</v>
      </c>
      <c r="B290" s="92" t="s">
        <v>281</v>
      </c>
      <c r="C290" s="92" t="s">
        <v>668</v>
      </c>
      <c r="D290" s="92" t="s">
        <v>20</v>
      </c>
      <c r="E290" s="92" t="s">
        <v>115</v>
      </c>
      <c r="F290" s="92" t="s">
        <v>117</v>
      </c>
      <c r="G290" s="168">
        <v>11.48</v>
      </c>
      <c r="H290" s="92"/>
      <c r="I290" s="138">
        <f t="shared" si="23"/>
        <v>11.48</v>
      </c>
      <c r="J290" s="92" t="s">
        <v>10</v>
      </c>
      <c r="K290" s="96">
        <f>VLOOKUP(D290,Steuerseite!A$3:G$38,5,FALSE)</f>
        <v>0</v>
      </c>
      <c r="L290" s="96">
        <f>VLOOKUP(D290,Steuerseite!A$3:G$38,6,FALSE)</f>
        <v>0</v>
      </c>
      <c r="M290" s="96">
        <f>VLOOKUP(D290,Steuerseite!A$3:G$38,7,FALSE)</f>
        <v>0</v>
      </c>
      <c r="N290" s="96">
        <f>VLOOKUP(D290,Steuerseite!A$3:$D$38,2,FALSE)</f>
        <v>0</v>
      </c>
      <c r="O290" s="96">
        <f>VLOOKUP(D290,Steuerseite!A$3:D$38,3,FALSE)</f>
        <v>0</v>
      </c>
      <c r="P290" s="96">
        <f>VLOOKUP(D290,Steuerseite!A$3:D$38,4,FALSE)</f>
        <v>0</v>
      </c>
      <c r="Q290" s="94"/>
      <c r="R290" s="98"/>
      <c r="S290" s="95">
        <f t="shared" si="24"/>
        <v>0</v>
      </c>
      <c r="T290" s="137">
        <f>IF(AND(J290="VOR",Leistungen!A$52="SVS VOR"),Leistungen!B$52, IF(AND(J290="QOR",Leistungen!A$31="SVS QOR"),Leistungen!B$31,""))</f>
        <v>0</v>
      </c>
      <c r="U290" s="97">
        <f t="shared" si="25"/>
        <v>0</v>
      </c>
      <c r="V290" s="100">
        <f t="shared" si="26"/>
        <v>0</v>
      </c>
      <c r="W290" s="100">
        <f t="shared" si="22"/>
        <v>0</v>
      </c>
      <c r="X290" s="99"/>
    </row>
    <row r="291" spans="1:24" ht="15" x14ac:dyDescent="0.2">
      <c r="A291" s="91" t="s">
        <v>174</v>
      </c>
      <c r="B291" s="91" t="s">
        <v>191</v>
      </c>
      <c r="C291" s="91" t="s">
        <v>669</v>
      </c>
      <c r="D291" s="91" t="s">
        <v>42</v>
      </c>
      <c r="E291" s="91" t="s">
        <v>951</v>
      </c>
      <c r="F291" s="91" t="s">
        <v>117</v>
      </c>
      <c r="G291" s="167">
        <v>15.34</v>
      </c>
      <c r="H291" s="91"/>
      <c r="I291" s="136">
        <f t="shared" si="23"/>
        <v>15.34</v>
      </c>
      <c r="J291" s="91" t="s">
        <v>10</v>
      </c>
      <c r="K291" s="96">
        <f>VLOOKUP(D291,Steuerseite!A$3:G$38,5,FALSE)</f>
        <v>0</v>
      </c>
      <c r="L291" s="96">
        <f>VLOOKUP(D291,Steuerseite!A$3:G$38,6,FALSE)</f>
        <v>0</v>
      </c>
      <c r="M291" s="96">
        <f>VLOOKUP(D291,Steuerseite!A$3:G$38,7,FALSE)</f>
        <v>0</v>
      </c>
      <c r="N291" s="96">
        <f>VLOOKUP(D291,Steuerseite!A$3:$D$38,2,FALSE)</f>
        <v>0</v>
      </c>
      <c r="O291" s="96">
        <f>VLOOKUP(D291,Steuerseite!A$3:D$38,3,FALSE)</f>
        <v>0</v>
      </c>
      <c r="P291" s="96">
        <f>VLOOKUP(D291,Steuerseite!A$3:D$38,4,FALSE)</f>
        <v>0</v>
      </c>
      <c r="Q291" s="94"/>
      <c r="R291" s="98"/>
      <c r="S291" s="95">
        <f t="shared" si="24"/>
        <v>0</v>
      </c>
      <c r="T291" s="137">
        <f>IF(AND(J291="VOR",Leistungen!A$52="SVS VOR"),Leistungen!B$52, IF(AND(J291="QOR",Leistungen!A$31="SVS QOR"),Leistungen!B$31,""))</f>
        <v>0</v>
      </c>
      <c r="U291" s="97">
        <f t="shared" si="25"/>
        <v>0</v>
      </c>
      <c r="V291" s="100">
        <f t="shared" si="26"/>
        <v>0</v>
      </c>
      <c r="W291" s="100">
        <f t="shared" si="22"/>
        <v>0</v>
      </c>
      <c r="X291" s="99"/>
    </row>
    <row r="292" spans="1:24" ht="15" x14ac:dyDescent="0.2">
      <c r="A292" s="92" t="s">
        <v>174</v>
      </c>
      <c r="B292" s="92" t="s">
        <v>113</v>
      </c>
      <c r="C292" s="92" t="s">
        <v>670</v>
      </c>
      <c r="D292" s="92" t="s">
        <v>22</v>
      </c>
      <c r="E292" s="92" t="s">
        <v>114</v>
      </c>
      <c r="F292" s="92" t="s">
        <v>956</v>
      </c>
      <c r="G292" s="168">
        <v>14.58</v>
      </c>
      <c r="H292" s="92"/>
      <c r="I292" s="138">
        <f t="shared" si="23"/>
        <v>14.58</v>
      </c>
      <c r="J292" s="92" t="s">
        <v>10</v>
      </c>
      <c r="K292" s="96">
        <f>VLOOKUP(D292,Steuerseite!A$3:G$38,5,FALSE)</f>
        <v>0</v>
      </c>
      <c r="L292" s="96">
        <f>VLOOKUP(D292,Steuerseite!A$3:G$38,6,FALSE)</f>
        <v>0</v>
      </c>
      <c r="M292" s="96">
        <f>VLOOKUP(D292,Steuerseite!A$3:G$38,7,FALSE)</f>
        <v>0</v>
      </c>
      <c r="N292" s="96">
        <f>VLOOKUP(D292,Steuerseite!A$3:$D$38,2,FALSE)</f>
        <v>0</v>
      </c>
      <c r="O292" s="96">
        <f>VLOOKUP(D292,Steuerseite!A$3:D$38,3,FALSE)</f>
        <v>0</v>
      </c>
      <c r="P292" s="96">
        <f>VLOOKUP(D292,Steuerseite!A$3:D$38,4,FALSE)</f>
        <v>0</v>
      </c>
      <c r="Q292" s="94"/>
      <c r="R292" s="98"/>
      <c r="S292" s="95">
        <f t="shared" si="24"/>
        <v>0</v>
      </c>
      <c r="T292" s="137">
        <f>IF(AND(J292="VOR",Leistungen!A$52="SVS VOR"),Leistungen!B$52, IF(AND(J292="QOR",Leistungen!A$31="SVS QOR"),Leistungen!B$31,""))</f>
        <v>0</v>
      </c>
      <c r="U292" s="97">
        <f t="shared" si="25"/>
        <v>0</v>
      </c>
      <c r="V292" s="100">
        <f t="shared" si="26"/>
        <v>0</v>
      </c>
      <c r="W292" s="100">
        <f t="shared" si="22"/>
        <v>0</v>
      </c>
      <c r="X292" s="99"/>
    </row>
    <row r="293" spans="1:24" ht="15" x14ac:dyDescent="0.2">
      <c r="A293" s="91" t="s">
        <v>174</v>
      </c>
      <c r="B293" s="91" t="s">
        <v>207</v>
      </c>
      <c r="C293" s="91" t="s">
        <v>671</v>
      </c>
      <c r="D293" s="91" t="s">
        <v>29</v>
      </c>
      <c r="E293" s="91" t="s">
        <v>116</v>
      </c>
      <c r="F293" s="91" t="s">
        <v>117</v>
      </c>
      <c r="G293" s="167">
        <v>0.84</v>
      </c>
      <c r="H293" s="91" t="s">
        <v>157</v>
      </c>
      <c r="I293" s="136">
        <f t="shared" si="23"/>
        <v>0</v>
      </c>
      <c r="J293" s="91" t="s">
        <v>10</v>
      </c>
      <c r="K293" s="96">
        <f>VLOOKUP(D293,Steuerseite!A$3:G$38,5,FALSE)</f>
        <v>0</v>
      </c>
      <c r="L293" s="96">
        <f>VLOOKUP(D293,Steuerseite!A$3:G$38,6,FALSE)</f>
        <v>0</v>
      </c>
      <c r="M293" s="96">
        <f>VLOOKUP(D293,Steuerseite!A$3:G$38,7,FALSE)</f>
        <v>0</v>
      </c>
      <c r="N293" s="96">
        <f>VLOOKUP(D293,Steuerseite!A$3:$D$38,2,FALSE)</f>
        <v>0</v>
      </c>
      <c r="O293" s="96">
        <f>VLOOKUP(D293,Steuerseite!A$3:D$38,3,FALSE)</f>
        <v>0</v>
      </c>
      <c r="P293" s="96">
        <f>VLOOKUP(D293,Steuerseite!A$3:D$38,4,FALSE)</f>
        <v>0</v>
      </c>
      <c r="Q293" s="94"/>
      <c r="R293" s="98"/>
      <c r="S293" s="95">
        <f t="shared" si="24"/>
        <v>0</v>
      </c>
      <c r="T293" s="137">
        <f>IF(AND(J293="VOR",Leistungen!A$52="SVS VOR"),Leistungen!B$52, IF(AND(J293="QOR",Leistungen!A$31="SVS QOR"),Leistungen!B$31,""))</f>
        <v>0</v>
      </c>
      <c r="U293" s="97">
        <f t="shared" si="25"/>
        <v>0</v>
      </c>
      <c r="V293" s="100">
        <f t="shared" si="26"/>
        <v>0</v>
      </c>
      <c r="W293" s="100">
        <f t="shared" si="22"/>
        <v>0</v>
      </c>
      <c r="X293" s="99"/>
    </row>
    <row r="294" spans="1:24" ht="15" x14ac:dyDescent="0.2">
      <c r="A294" s="92" t="s">
        <v>174</v>
      </c>
      <c r="B294" s="92" t="s">
        <v>282</v>
      </c>
      <c r="C294" s="92" t="s">
        <v>672</v>
      </c>
      <c r="D294" s="92" t="s">
        <v>59</v>
      </c>
      <c r="E294" s="92" t="s">
        <v>110</v>
      </c>
      <c r="F294" s="92" t="s">
        <v>956</v>
      </c>
      <c r="G294" s="168">
        <v>18.940000000000001</v>
      </c>
      <c r="H294" s="92"/>
      <c r="I294" s="138">
        <f t="shared" si="23"/>
        <v>18.940000000000001</v>
      </c>
      <c r="J294" s="92" t="s">
        <v>10</v>
      </c>
      <c r="K294" s="96">
        <f>VLOOKUP(D294,Steuerseite!A$3:G$38,5,FALSE)</f>
        <v>0</v>
      </c>
      <c r="L294" s="96">
        <f>VLOOKUP(D294,Steuerseite!A$3:G$38,6,FALSE)</f>
        <v>0</v>
      </c>
      <c r="M294" s="96">
        <f>VLOOKUP(D294,Steuerseite!A$3:G$38,7,FALSE)</f>
        <v>0</v>
      </c>
      <c r="N294" s="96">
        <f>VLOOKUP(D294,Steuerseite!A$3:$D$38,2,FALSE)</f>
        <v>0</v>
      </c>
      <c r="O294" s="96">
        <f>VLOOKUP(D294,Steuerseite!A$3:D$38,3,FALSE)</f>
        <v>0</v>
      </c>
      <c r="P294" s="96">
        <f>VLOOKUP(D294,Steuerseite!A$3:D$38,4,FALSE)</f>
        <v>0</v>
      </c>
      <c r="Q294" s="94"/>
      <c r="R294" s="98"/>
      <c r="S294" s="95">
        <f t="shared" si="24"/>
        <v>0</v>
      </c>
      <c r="T294" s="137">
        <f>IF(AND(J294="VOR",Leistungen!A$52="SVS VOR"),Leistungen!B$52, IF(AND(J294="QOR",Leistungen!A$31="SVS QOR"),Leistungen!B$31,""))</f>
        <v>0</v>
      </c>
      <c r="U294" s="97">
        <f t="shared" si="25"/>
        <v>0</v>
      </c>
      <c r="V294" s="100">
        <f t="shared" si="26"/>
        <v>0</v>
      </c>
      <c r="W294" s="100">
        <f t="shared" si="22"/>
        <v>0</v>
      </c>
      <c r="X294" s="99"/>
    </row>
    <row r="295" spans="1:24" ht="15" x14ac:dyDescent="0.2">
      <c r="A295" s="91" t="s">
        <v>174</v>
      </c>
      <c r="B295" s="91" t="s">
        <v>282</v>
      </c>
      <c r="C295" s="91" t="s">
        <v>673</v>
      </c>
      <c r="D295" s="91" t="s">
        <v>59</v>
      </c>
      <c r="E295" s="91" t="s">
        <v>110</v>
      </c>
      <c r="F295" s="91" t="s">
        <v>956</v>
      </c>
      <c r="G295" s="167">
        <v>17.54</v>
      </c>
      <c r="H295" s="91"/>
      <c r="I295" s="136">
        <f t="shared" si="23"/>
        <v>17.54</v>
      </c>
      <c r="J295" s="91" t="s">
        <v>10</v>
      </c>
      <c r="K295" s="96">
        <f>VLOOKUP(D295,Steuerseite!A$3:G$38,5,FALSE)</f>
        <v>0</v>
      </c>
      <c r="L295" s="96">
        <f>VLOOKUP(D295,Steuerseite!A$3:G$38,6,FALSE)</f>
        <v>0</v>
      </c>
      <c r="M295" s="96">
        <f>VLOOKUP(D295,Steuerseite!A$3:G$38,7,FALSE)</f>
        <v>0</v>
      </c>
      <c r="N295" s="96">
        <f>VLOOKUP(D295,Steuerseite!A$3:$D$38,2,FALSE)</f>
        <v>0</v>
      </c>
      <c r="O295" s="96">
        <f>VLOOKUP(D295,Steuerseite!A$3:D$38,3,FALSE)</f>
        <v>0</v>
      </c>
      <c r="P295" s="96">
        <f>VLOOKUP(D295,Steuerseite!A$3:D$38,4,FALSE)</f>
        <v>0</v>
      </c>
      <c r="Q295" s="94"/>
      <c r="R295" s="98"/>
      <c r="S295" s="95">
        <f t="shared" si="24"/>
        <v>0</v>
      </c>
      <c r="T295" s="137">
        <f>IF(AND(J295="VOR",Leistungen!A$52="SVS VOR"),Leistungen!B$52, IF(AND(J295="QOR",Leistungen!A$31="SVS QOR"),Leistungen!B$31,""))</f>
        <v>0</v>
      </c>
      <c r="U295" s="97">
        <f t="shared" si="25"/>
        <v>0</v>
      </c>
      <c r="V295" s="100">
        <f t="shared" si="26"/>
        <v>0</v>
      </c>
      <c r="W295" s="100">
        <f t="shared" si="22"/>
        <v>0</v>
      </c>
      <c r="X295" s="99"/>
    </row>
    <row r="296" spans="1:24" ht="15" x14ac:dyDescent="0.2">
      <c r="A296" s="92" t="s">
        <v>174</v>
      </c>
      <c r="B296" s="92" t="s">
        <v>283</v>
      </c>
      <c r="C296" s="92" t="s">
        <v>674</v>
      </c>
      <c r="D296" s="92" t="s">
        <v>59</v>
      </c>
      <c r="E296" s="92" t="s">
        <v>110</v>
      </c>
      <c r="F296" s="92" t="s">
        <v>112</v>
      </c>
      <c r="G296" s="168">
        <v>17.54</v>
      </c>
      <c r="H296" s="92"/>
      <c r="I296" s="138">
        <f t="shared" si="23"/>
        <v>17.54</v>
      </c>
      <c r="J296" s="92" t="s">
        <v>10</v>
      </c>
      <c r="K296" s="96">
        <f>VLOOKUP(D296,Steuerseite!A$3:G$38,5,FALSE)</f>
        <v>0</v>
      </c>
      <c r="L296" s="96">
        <f>VLOOKUP(D296,Steuerseite!A$3:G$38,6,FALSE)</f>
        <v>0</v>
      </c>
      <c r="M296" s="96">
        <f>VLOOKUP(D296,Steuerseite!A$3:G$38,7,FALSE)</f>
        <v>0</v>
      </c>
      <c r="N296" s="96">
        <f>VLOOKUP(D296,Steuerseite!A$3:$D$38,2,FALSE)</f>
        <v>0</v>
      </c>
      <c r="O296" s="96">
        <f>VLOOKUP(D296,Steuerseite!A$3:D$38,3,FALSE)</f>
        <v>0</v>
      </c>
      <c r="P296" s="96">
        <f>VLOOKUP(D296,Steuerseite!A$3:D$38,4,FALSE)</f>
        <v>0</v>
      </c>
      <c r="Q296" s="94"/>
      <c r="R296" s="98"/>
      <c r="S296" s="95">
        <f t="shared" si="24"/>
        <v>0</v>
      </c>
      <c r="T296" s="137">
        <f>IF(AND(J296="VOR",Leistungen!A$52="SVS VOR"),Leistungen!B$52, IF(AND(J296="QOR",Leistungen!A$31="SVS QOR"),Leistungen!B$31,""))</f>
        <v>0</v>
      </c>
      <c r="U296" s="97">
        <f t="shared" si="25"/>
        <v>0</v>
      </c>
      <c r="V296" s="100">
        <f t="shared" si="26"/>
        <v>0</v>
      </c>
      <c r="W296" s="100">
        <f t="shared" si="22"/>
        <v>0</v>
      </c>
      <c r="X296" s="99"/>
    </row>
    <row r="297" spans="1:24" ht="15" x14ac:dyDescent="0.2">
      <c r="A297" s="91" t="s">
        <v>174</v>
      </c>
      <c r="B297" s="91" t="s">
        <v>282</v>
      </c>
      <c r="C297" s="91" t="s">
        <v>675</v>
      </c>
      <c r="D297" s="91" t="s">
        <v>59</v>
      </c>
      <c r="E297" s="91" t="s">
        <v>110</v>
      </c>
      <c r="F297" s="91" t="s">
        <v>956</v>
      </c>
      <c r="G297" s="167">
        <v>17.63</v>
      </c>
      <c r="H297" s="91"/>
      <c r="I297" s="136">
        <f t="shared" si="23"/>
        <v>17.63</v>
      </c>
      <c r="J297" s="91" t="s">
        <v>10</v>
      </c>
      <c r="K297" s="96">
        <f>VLOOKUP(D297,Steuerseite!A$3:G$38,5,FALSE)</f>
        <v>0</v>
      </c>
      <c r="L297" s="96">
        <f>VLOOKUP(D297,Steuerseite!A$3:G$38,6,FALSE)</f>
        <v>0</v>
      </c>
      <c r="M297" s="96">
        <f>VLOOKUP(D297,Steuerseite!A$3:G$38,7,FALSE)</f>
        <v>0</v>
      </c>
      <c r="N297" s="96">
        <f>VLOOKUP(D297,Steuerseite!A$3:$D$38,2,FALSE)</f>
        <v>0</v>
      </c>
      <c r="O297" s="96">
        <f>VLOOKUP(D297,Steuerseite!A$3:D$38,3,FALSE)</f>
        <v>0</v>
      </c>
      <c r="P297" s="96">
        <f>VLOOKUP(D297,Steuerseite!A$3:D$38,4,FALSE)</f>
        <v>0</v>
      </c>
      <c r="Q297" s="94"/>
      <c r="R297" s="98"/>
      <c r="S297" s="95">
        <f t="shared" si="24"/>
        <v>0</v>
      </c>
      <c r="T297" s="137">
        <f>IF(AND(J297="VOR",Leistungen!A$52="SVS VOR"),Leistungen!B$52, IF(AND(J297="QOR",Leistungen!A$31="SVS QOR"),Leistungen!B$31,""))</f>
        <v>0</v>
      </c>
      <c r="U297" s="97">
        <f t="shared" si="25"/>
        <v>0</v>
      </c>
      <c r="V297" s="100">
        <f t="shared" si="26"/>
        <v>0</v>
      </c>
      <c r="W297" s="100">
        <f t="shared" si="22"/>
        <v>0</v>
      </c>
      <c r="X297" s="99"/>
    </row>
    <row r="298" spans="1:24" ht="15" x14ac:dyDescent="0.2">
      <c r="A298" s="92" t="s">
        <v>174</v>
      </c>
      <c r="B298" s="92" t="s">
        <v>282</v>
      </c>
      <c r="C298" s="92" t="s">
        <v>676</v>
      </c>
      <c r="D298" s="92" t="s">
        <v>59</v>
      </c>
      <c r="E298" s="92" t="s">
        <v>110</v>
      </c>
      <c r="F298" s="92" t="s">
        <v>956</v>
      </c>
      <c r="G298" s="168">
        <v>17.559999999999999</v>
      </c>
      <c r="H298" s="92"/>
      <c r="I298" s="138">
        <f t="shared" si="23"/>
        <v>17.559999999999999</v>
      </c>
      <c r="J298" s="92" t="s">
        <v>10</v>
      </c>
      <c r="K298" s="96">
        <f>VLOOKUP(D298,Steuerseite!A$3:G$38,5,FALSE)</f>
        <v>0</v>
      </c>
      <c r="L298" s="96">
        <f>VLOOKUP(D298,Steuerseite!A$3:G$38,6,FALSE)</f>
        <v>0</v>
      </c>
      <c r="M298" s="96">
        <f>VLOOKUP(D298,Steuerseite!A$3:G$38,7,FALSE)</f>
        <v>0</v>
      </c>
      <c r="N298" s="96">
        <f>VLOOKUP(D298,Steuerseite!A$3:$D$38,2,FALSE)</f>
        <v>0</v>
      </c>
      <c r="O298" s="96">
        <f>VLOOKUP(D298,Steuerseite!A$3:D$38,3,FALSE)</f>
        <v>0</v>
      </c>
      <c r="P298" s="96">
        <f>VLOOKUP(D298,Steuerseite!A$3:D$38,4,FALSE)</f>
        <v>0</v>
      </c>
      <c r="Q298" s="94"/>
      <c r="R298" s="98"/>
      <c r="S298" s="95">
        <f t="shared" si="24"/>
        <v>0</v>
      </c>
      <c r="T298" s="137">
        <f>IF(AND(J298="VOR",Leistungen!A$52="SVS VOR"),Leistungen!B$52, IF(AND(J298="QOR",Leistungen!A$31="SVS QOR"),Leistungen!B$31,""))</f>
        <v>0</v>
      </c>
      <c r="U298" s="97">
        <f t="shared" si="25"/>
        <v>0</v>
      </c>
      <c r="V298" s="100">
        <f t="shared" si="26"/>
        <v>0</v>
      </c>
      <c r="W298" s="100">
        <f t="shared" ref="W298:W361" si="27">U298/250</f>
        <v>0</v>
      </c>
      <c r="X298" s="99"/>
    </row>
    <row r="299" spans="1:24" ht="15" x14ac:dyDescent="0.2">
      <c r="A299" s="91" t="s">
        <v>174</v>
      </c>
      <c r="B299" s="91" t="s">
        <v>282</v>
      </c>
      <c r="C299" s="91" t="s">
        <v>677</v>
      </c>
      <c r="D299" s="91" t="s">
        <v>59</v>
      </c>
      <c r="E299" s="91" t="s">
        <v>110</v>
      </c>
      <c r="F299" s="91" t="s">
        <v>956</v>
      </c>
      <c r="G299" s="167">
        <v>17.52</v>
      </c>
      <c r="H299" s="91"/>
      <c r="I299" s="136">
        <f t="shared" si="23"/>
        <v>17.52</v>
      </c>
      <c r="J299" s="91" t="s">
        <v>10</v>
      </c>
      <c r="K299" s="96">
        <f>VLOOKUP(D299,Steuerseite!A$3:G$38,5,FALSE)</f>
        <v>0</v>
      </c>
      <c r="L299" s="96">
        <f>VLOOKUP(D299,Steuerseite!A$3:G$38,6,FALSE)</f>
        <v>0</v>
      </c>
      <c r="M299" s="96">
        <f>VLOOKUP(D299,Steuerseite!A$3:G$38,7,FALSE)</f>
        <v>0</v>
      </c>
      <c r="N299" s="96">
        <f>VLOOKUP(D299,Steuerseite!A$3:$D$38,2,FALSE)</f>
        <v>0</v>
      </c>
      <c r="O299" s="96">
        <f>VLOOKUP(D299,Steuerseite!A$3:D$38,3,FALSE)</f>
        <v>0</v>
      </c>
      <c r="P299" s="96">
        <f>VLOOKUP(D299,Steuerseite!A$3:D$38,4,FALSE)</f>
        <v>0</v>
      </c>
      <c r="Q299" s="94"/>
      <c r="R299" s="98"/>
      <c r="S299" s="95">
        <f t="shared" si="24"/>
        <v>0</v>
      </c>
      <c r="T299" s="137">
        <f>IF(AND(J299="VOR",Leistungen!A$52="SVS VOR"),Leistungen!B$52, IF(AND(J299="QOR",Leistungen!A$31="SVS QOR"),Leistungen!B$31,""))</f>
        <v>0</v>
      </c>
      <c r="U299" s="97">
        <f t="shared" si="25"/>
        <v>0</v>
      </c>
      <c r="V299" s="100">
        <f t="shared" si="26"/>
        <v>0</v>
      </c>
      <c r="W299" s="100">
        <f t="shared" si="27"/>
        <v>0</v>
      </c>
      <c r="X299" s="99"/>
    </row>
    <row r="300" spans="1:24" ht="15" x14ac:dyDescent="0.2">
      <c r="A300" s="92" t="s">
        <v>174</v>
      </c>
      <c r="B300" s="92" t="s">
        <v>282</v>
      </c>
      <c r="C300" s="92" t="s">
        <v>678</v>
      </c>
      <c r="D300" s="92" t="s">
        <v>59</v>
      </c>
      <c r="E300" s="92" t="s">
        <v>110</v>
      </c>
      <c r="F300" s="92" t="s">
        <v>956</v>
      </c>
      <c r="G300" s="168">
        <v>17.54</v>
      </c>
      <c r="H300" s="92"/>
      <c r="I300" s="138">
        <f t="shared" si="23"/>
        <v>17.54</v>
      </c>
      <c r="J300" s="92" t="s">
        <v>10</v>
      </c>
      <c r="K300" s="96">
        <f>VLOOKUP(D300,Steuerseite!A$3:G$38,5,FALSE)</f>
        <v>0</v>
      </c>
      <c r="L300" s="96">
        <f>VLOOKUP(D300,Steuerseite!A$3:G$38,6,FALSE)</f>
        <v>0</v>
      </c>
      <c r="M300" s="96">
        <f>VLOOKUP(D300,Steuerseite!A$3:G$38,7,FALSE)</f>
        <v>0</v>
      </c>
      <c r="N300" s="96">
        <f>VLOOKUP(D300,Steuerseite!A$3:$D$38,2,FALSE)</f>
        <v>0</v>
      </c>
      <c r="O300" s="96">
        <f>VLOOKUP(D300,Steuerseite!A$3:D$38,3,FALSE)</f>
        <v>0</v>
      </c>
      <c r="P300" s="96">
        <f>VLOOKUP(D300,Steuerseite!A$3:D$38,4,FALSE)</f>
        <v>0</v>
      </c>
      <c r="Q300" s="94"/>
      <c r="R300" s="98"/>
      <c r="S300" s="95">
        <f t="shared" si="24"/>
        <v>0</v>
      </c>
      <c r="T300" s="137">
        <f>IF(AND(J300="VOR",Leistungen!A$52="SVS VOR"),Leistungen!B$52, IF(AND(J300="QOR",Leistungen!A$31="SVS QOR"),Leistungen!B$31,""))</f>
        <v>0</v>
      </c>
      <c r="U300" s="97">
        <f t="shared" si="25"/>
        <v>0</v>
      </c>
      <c r="V300" s="100">
        <f t="shared" si="26"/>
        <v>0</v>
      </c>
      <c r="W300" s="100">
        <f t="shared" si="27"/>
        <v>0</v>
      </c>
      <c r="X300" s="99"/>
    </row>
    <row r="301" spans="1:24" ht="15" x14ac:dyDescent="0.2">
      <c r="A301" s="91" t="s">
        <v>173</v>
      </c>
      <c r="B301" s="91" t="s">
        <v>181</v>
      </c>
      <c r="C301" s="91" t="s">
        <v>679</v>
      </c>
      <c r="D301" s="91" t="s">
        <v>21</v>
      </c>
      <c r="E301" s="91" t="s">
        <v>18</v>
      </c>
      <c r="F301" s="91" t="s">
        <v>117</v>
      </c>
      <c r="G301" s="167">
        <v>8.36</v>
      </c>
      <c r="H301" s="91"/>
      <c r="I301" s="136">
        <f t="shared" si="23"/>
        <v>8.36</v>
      </c>
      <c r="J301" s="91" t="s">
        <v>10</v>
      </c>
      <c r="K301" s="96">
        <f>VLOOKUP(D301,Steuerseite!A$3:G$38,5,FALSE)</f>
        <v>0</v>
      </c>
      <c r="L301" s="96">
        <f>VLOOKUP(D301,Steuerseite!A$3:G$38,6,FALSE)</f>
        <v>0</v>
      </c>
      <c r="M301" s="96">
        <f>VLOOKUP(D301,Steuerseite!A$3:G$38,7,FALSE)</f>
        <v>1E-3</v>
      </c>
      <c r="N301" s="96">
        <f>VLOOKUP(D301,Steuerseite!A$3:$D$38,2,FALSE)</f>
        <v>0</v>
      </c>
      <c r="O301" s="96">
        <f>VLOOKUP(D301,Steuerseite!A$3:D$38,3,FALSE)</f>
        <v>0</v>
      </c>
      <c r="P301" s="96">
        <f>VLOOKUP(D301,Steuerseite!A$3:D$38,4,FALSE)</f>
        <v>0</v>
      </c>
      <c r="Q301" s="94"/>
      <c r="R301" s="98"/>
      <c r="S301" s="95">
        <f t="shared" si="24"/>
        <v>0</v>
      </c>
      <c r="T301" s="137">
        <f>IF(AND(J301="VOR",Leistungen!A$52="SVS VOR"),Leistungen!B$52, IF(AND(J301="QOR",Leistungen!A$31="SVS QOR"),Leistungen!B$31,""))</f>
        <v>0</v>
      </c>
      <c r="U301" s="97">
        <f t="shared" si="25"/>
        <v>0</v>
      </c>
      <c r="V301" s="100">
        <f t="shared" si="26"/>
        <v>0</v>
      </c>
      <c r="W301" s="100">
        <f t="shared" si="27"/>
        <v>0</v>
      </c>
      <c r="X301" s="99"/>
    </row>
    <row r="302" spans="1:24" ht="15" x14ac:dyDescent="0.2">
      <c r="A302" s="92" t="s">
        <v>173</v>
      </c>
      <c r="B302" s="92" t="s">
        <v>182</v>
      </c>
      <c r="C302" s="92" t="s">
        <v>680</v>
      </c>
      <c r="D302" s="92" t="s">
        <v>59</v>
      </c>
      <c r="E302" s="92" t="s">
        <v>110</v>
      </c>
      <c r="F302" s="92" t="s">
        <v>956</v>
      </c>
      <c r="G302" s="168">
        <v>20.22</v>
      </c>
      <c r="H302" s="92"/>
      <c r="I302" s="138">
        <f t="shared" si="23"/>
        <v>20.22</v>
      </c>
      <c r="J302" s="92" t="s">
        <v>10</v>
      </c>
      <c r="K302" s="96">
        <f>VLOOKUP(D302,Steuerseite!A$3:G$38,5,FALSE)</f>
        <v>0</v>
      </c>
      <c r="L302" s="96">
        <f>VLOOKUP(D302,Steuerseite!A$3:G$38,6,FALSE)</f>
        <v>0</v>
      </c>
      <c r="M302" s="96">
        <f>VLOOKUP(D302,Steuerseite!A$3:G$38,7,FALSE)</f>
        <v>0</v>
      </c>
      <c r="N302" s="96">
        <f>VLOOKUP(D302,Steuerseite!A$3:$D$38,2,FALSE)</f>
        <v>0</v>
      </c>
      <c r="O302" s="96">
        <f>VLOOKUP(D302,Steuerseite!A$3:D$38,3,FALSE)</f>
        <v>0</v>
      </c>
      <c r="P302" s="96">
        <f>VLOOKUP(D302,Steuerseite!A$3:D$38,4,FALSE)</f>
        <v>0</v>
      </c>
      <c r="Q302" s="94"/>
      <c r="R302" s="98"/>
      <c r="S302" s="95">
        <f t="shared" si="24"/>
        <v>0</v>
      </c>
      <c r="T302" s="137">
        <f>IF(AND(J302="VOR",Leistungen!A$52="SVS VOR"),Leistungen!B$52, IF(AND(J302="QOR",Leistungen!A$31="SVS QOR"),Leistungen!B$31,""))</f>
        <v>0</v>
      </c>
      <c r="U302" s="97">
        <f t="shared" si="25"/>
        <v>0</v>
      </c>
      <c r="V302" s="100">
        <f t="shared" si="26"/>
        <v>0</v>
      </c>
      <c r="W302" s="100">
        <f t="shared" si="27"/>
        <v>0</v>
      </c>
      <c r="X302" s="99"/>
    </row>
    <row r="303" spans="1:24" ht="15" x14ac:dyDescent="0.2">
      <c r="A303" s="91" t="s">
        <v>173</v>
      </c>
      <c r="B303" s="91" t="s">
        <v>183</v>
      </c>
      <c r="C303" s="91" t="s">
        <v>681</v>
      </c>
      <c r="D303" s="91" t="s">
        <v>21</v>
      </c>
      <c r="E303" s="91" t="s">
        <v>18</v>
      </c>
      <c r="F303" s="91" t="s">
        <v>117</v>
      </c>
      <c r="G303" s="167">
        <v>8.17</v>
      </c>
      <c r="H303" s="91"/>
      <c r="I303" s="136">
        <f t="shared" si="23"/>
        <v>8.17</v>
      </c>
      <c r="J303" s="91" t="s">
        <v>10</v>
      </c>
      <c r="K303" s="96">
        <f>VLOOKUP(D303,Steuerseite!A$3:G$38,5,FALSE)</f>
        <v>0</v>
      </c>
      <c r="L303" s="96">
        <f>VLOOKUP(D303,Steuerseite!A$3:G$38,6,FALSE)</f>
        <v>0</v>
      </c>
      <c r="M303" s="96">
        <f>VLOOKUP(D303,Steuerseite!A$3:G$38,7,FALSE)</f>
        <v>1E-3</v>
      </c>
      <c r="N303" s="96">
        <f>VLOOKUP(D303,Steuerseite!A$3:$D$38,2,FALSE)</f>
        <v>0</v>
      </c>
      <c r="O303" s="96">
        <f>VLOOKUP(D303,Steuerseite!A$3:D$38,3,FALSE)</f>
        <v>0</v>
      </c>
      <c r="P303" s="96">
        <f>VLOOKUP(D303,Steuerseite!A$3:D$38,4,FALSE)</f>
        <v>0</v>
      </c>
      <c r="Q303" s="94"/>
      <c r="R303" s="98"/>
      <c r="S303" s="95">
        <f t="shared" si="24"/>
        <v>0</v>
      </c>
      <c r="T303" s="137">
        <f>IF(AND(J303="VOR",Leistungen!A$52="SVS VOR"),Leistungen!B$52, IF(AND(J303="QOR",Leistungen!A$31="SVS QOR"),Leistungen!B$31,""))</f>
        <v>0</v>
      </c>
      <c r="U303" s="97">
        <f t="shared" si="25"/>
        <v>0</v>
      </c>
      <c r="V303" s="100">
        <f t="shared" si="26"/>
        <v>0</v>
      </c>
      <c r="W303" s="100">
        <f t="shared" si="27"/>
        <v>0</v>
      </c>
      <c r="X303" s="99"/>
    </row>
    <row r="304" spans="1:24" ht="15" x14ac:dyDescent="0.2">
      <c r="A304" s="92" t="s">
        <v>173</v>
      </c>
      <c r="B304" s="92" t="s">
        <v>182</v>
      </c>
      <c r="C304" s="92" t="s">
        <v>682</v>
      </c>
      <c r="D304" s="92" t="s">
        <v>59</v>
      </c>
      <c r="E304" s="92" t="s">
        <v>110</v>
      </c>
      <c r="F304" s="92" t="s">
        <v>956</v>
      </c>
      <c r="G304" s="168">
        <v>20.22</v>
      </c>
      <c r="H304" s="92"/>
      <c r="I304" s="138">
        <f t="shared" si="23"/>
        <v>20.22</v>
      </c>
      <c r="J304" s="92" t="s">
        <v>10</v>
      </c>
      <c r="K304" s="96">
        <f>VLOOKUP(D304,Steuerseite!A$3:G$38,5,FALSE)</f>
        <v>0</v>
      </c>
      <c r="L304" s="96">
        <f>VLOOKUP(D304,Steuerseite!A$3:G$38,6,FALSE)</f>
        <v>0</v>
      </c>
      <c r="M304" s="96">
        <f>VLOOKUP(D304,Steuerseite!A$3:G$38,7,FALSE)</f>
        <v>0</v>
      </c>
      <c r="N304" s="96">
        <f>VLOOKUP(D304,Steuerseite!A$3:$D$38,2,FALSE)</f>
        <v>0</v>
      </c>
      <c r="O304" s="96">
        <f>VLOOKUP(D304,Steuerseite!A$3:D$38,3,FALSE)</f>
        <v>0</v>
      </c>
      <c r="P304" s="96">
        <f>VLOOKUP(D304,Steuerseite!A$3:D$38,4,FALSE)</f>
        <v>0</v>
      </c>
      <c r="Q304" s="94"/>
      <c r="R304" s="98"/>
      <c r="S304" s="95">
        <f t="shared" si="24"/>
        <v>0</v>
      </c>
      <c r="T304" s="137">
        <f>IF(AND(J304="VOR",Leistungen!A$52="SVS VOR"),Leistungen!B$52, IF(AND(J304="QOR",Leistungen!A$31="SVS QOR"),Leistungen!B$31,""))</f>
        <v>0</v>
      </c>
      <c r="U304" s="97">
        <f t="shared" si="25"/>
        <v>0</v>
      </c>
      <c r="V304" s="100">
        <f t="shared" si="26"/>
        <v>0</v>
      </c>
      <c r="W304" s="100">
        <f t="shared" si="27"/>
        <v>0</v>
      </c>
      <c r="X304" s="99"/>
    </row>
    <row r="305" spans="1:24" ht="15" x14ac:dyDescent="0.2">
      <c r="A305" s="91" t="s">
        <v>173</v>
      </c>
      <c r="B305" s="91" t="s">
        <v>284</v>
      </c>
      <c r="C305" s="91" t="s">
        <v>683</v>
      </c>
      <c r="D305" s="91" t="s">
        <v>59</v>
      </c>
      <c r="E305" s="91" t="s">
        <v>110</v>
      </c>
      <c r="F305" s="91" t="s">
        <v>112</v>
      </c>
      <c r="G305" s="167">
        <v>20.22</v>
      </c>
      <c r="H305" s="91"/>
      <c r="I305" s="136">
        <f t="shared" si="23"/>
        <v>20.22</v>
      </c>
      <c r="J305" s="91" t="s">
        <v>10</v>
      </c>
      <c r="K305" s="96">
        <f>VLOOKUP(D305,Steuerseite!A$3:G$38,5,FALSE)</f>
        <v>0</v>
      </c>
      <c r="L305" s="96">
        <f>VLOOKUP(D305,Steuerseite!A$3:G$38,6,FALSE)</f>
        <v>0</v>
      </c>
      <c r="M305" s="96">
        <f>VLOOKUP(D305,Steuerseite!A$3:G$38,7,FALSE)</f>
        <v>0</v>
      </c>
      <c r="N305" s="96">
        <f>VLOOKUP(D305,Steuerseite!A$3:$D$38,2,FALSE)</f>
        <v>0</v>
      </c>
      <c r="O305" s="96">
        <f>VLOOKUP(D305,Steuerseite!A$3:D$38,3,FALSE)</f>
        <v>0</v>
      </c>
      <c r="P305" s="96">
        <f>VLOOKUP(D305,Steuerseite!A$3:D$38,4,FALSE)</f>
        <v>0</v>
      </c>
      <c r="Q305" s="94"/>
      <c r="R305" s="98"/>
      <c r="S305" s="95">
        <f t="shared" si="24"/>
        <v>0</v>
      </c>
      <c r="T305" s="137">
        <f>IF(AND(J305="VOR",Leistungen!A$52="SVS VOR"),Leistungen!B$52, IF(AND(J305="QOR",Leistungen!A$31="SVS QOR"),Leistungen!B$31,""))</f>
        <v>0</v>
      </c>
      <c r="U305" s="97">
        <f t="shared" si="25"/>
        <v>0</v>
      </c>
      <c r="V305" s="100">
        <f t="shared" si="26"/>
        <v>0</v>
      </c>
      <c r="W305" s="100">
        <f t="shared" si="27"/>
        <v>0</v>
      </c>
      <c r="X305" s="99"/>
    </row>
    <row r="306" spans="1:24" ht="15" x14ac:dyDescent="0.2">
      <c r="A306" s="92" t="s">
        <v>173</v>
      </c>
      <c r="B306" s="92" t="s">
        <v>285</v>
      </c>
      <c r="C306" s="92" t="s">
        <v>684</v>
      </c>
      <c r="D306" s="92" t="s">
        <v>59</v>
      </c>
      <c r="E306" s="92" t="s">
        <v>110</v>
      </c>
      <c r="F306" s="92" t="s">
        <v>112</v>
      </c>
      <c r="G306" s="168">
        <v>54.48</v>
      </c>
      <c r="H306" s="92"/>
      <c r="I306" s="138">
        <f t="shared" si="23"/>
        <v>54.48</v>
      </c>
      <c r="J306" s="92" t="s">
        <v>10</v>
      </c>
      <c r="K306" s="96">
        <f>VLOOKUP(D306,Steuerseite!A$3:G$38,5,FALSE)</f>
        <v>0</v>
      </c>
      <c r="L306" s="96">
        <f>VLOOKUP(D306,Steuerseite!A$3:G$38,6,FALSE)</f>
        <v>0</v>
      </c>
      <c r="M306" s="96">
        <f>VLOOKUP(D306,Steuerseite!A$3:G$38,7,FALSE)</f>
        <v>0</v>
      </c>
      <c r="N306" s="96">
        <f>VLOOKUP(D306,Steuerseite!A$3:$D$38,2,FALSE)</f>
        <v>0</v>
      </c>
      <c r="O306" s="96">
        <f>VLOOKUP(D306,Steuerseite!A$3:D$38,3,FALSE)</f>
        <v>0</v>
      </c>
      <c r="P306" s="96">
        <f>VLOOKUP(D306,Steuerseite!A$3:D$38,4,FALSE)</f>
        <v>0</v>
      </c>
      <c r="Q306" s="94"/>
      <c r="R306" s="98"/>
      <c r="S306" s="95">
        <f t="shared" si="24"/>
        <v>0</v>
      </c>
      <c r="T306" s="137">
        <f>IF(AND(J306="VOR",Leistungen!A$52="SVS VOR"),Leistungen!B$52, IF(AND(J306="QOR",Leistungen!A$31="SVS QOR"),Leistungen!B$31,""))</f>
        <v>0</v>
      </c>
      <c r="U306" s="97">
        <f t="shared" si="25"/>
        <v>0</v>
      </c>
      <c r="V306" s="100">
        <f t="shared" si="26"/>
        <v>0</v>
      </c>
      <c r="W306" s="100">
        <f t="shared" si="27"/>
        <v>0</v>
      </c>
      <c r="X306" s="99"/>
    </row>
    <row r="307" spans="1:24" ht="15" x14ac:dyDescent="0.2">
      <c r="A307" s="91" t="s">
        <v>173</v>
      </c>
      <c r="B307" s="91" t="s">
        <v>286</v>
      </c>
      <c r="C307" s="91" t="s">
        <v>685</v>
      </c>
      <c r="D307" s="91" t="s">
        <v>59</v>
      </c>
      <c r="E307" s="91" t="s">
        <v>110</v>
      </c>
      <c r="F307" s="91" t="s">
        <v>956</v>
      </c>
      <c r="G307" s="167">
        <v>34.11</v>
      </c>
      <c r="H307" s="91"/>
      <c r="I307" s="136">
        <f t="shared" si="23"/>
        <v>34.11</v>
      </c>
      <c r="J307" s="91" t="s">
        <v>10</v>
      </c>
      <c r="K307" s="96">
        <f>VLOOKUP(D307,Steuerseite!A$3:G$38,5,FALSE)</f>
        <v>0</v>
      </c>
      <c r="L307" s="96">
        <f>VLOOKUP(D307,Steuerseite!A$3:G$38,6,FALSE)</f>
        <v>0</v>
      </c>
      <c r="M307" s="96">
        <f>VLOOKUP(D307,Steuerseite!A$3:G$38,7,FALSE)</f>
        <v>0</v>
      </c>
      <c r="N307" s="96">
        <f>VLOOKUP(D307,Steuerseite!A$3:$D$38,2,FALSE)</f>
        <v>0</v>
      </c>
      <c r="O307" s="96">
        <f>VLOOKUP(D307,Steuerseite!A$3:D$38,3,FALSE)</f>
        <v>0</v>
      </c>
      <c r="P307" s="96">
        <f>VLOOKUP(D307,Steuerseite!A$3:D$38,4,FALSE)</f>
        <v>0</v>
      </c>
      <c r="Q307" s="94"/>
      <c r="R307" s="98"/>
      <c r="S307" s="95">
        <f t="shared" si="24"/>
        <v>0</v>
      </c>
      <c r="T307" s="137">
        <f>IF(AND(J307="VOR",Leistungen!A$52="SVS VOR"),Leistungen!B$52, IF(AND(J307="QOR",Leistungen!A$31="SVS QOR"),Leistungen!B$31,""))</f>
        <v>0</v>
      </c>
      <c r="U307" s="97">
        <f t="shared" si="25"/>
        <v>0</v>
      </c>
      <c r="V307" s="100">
        <f t="shared" si="26"/>
        <v>0</v>
      </c>
      <c r="W307" s="100">
        <f t="shared" si="27"/>
        <v>0</v>
      </c>
      <c r="X307" s="99"/>
    </row>
    <row r="308" spans="1:24" ht="15" x14ac:dyDescent="0.2">
      <c r="A308" s="92" t="s">
        <v>173</v>
      </c>
      <c r="B308" s="92" t="s">
        <v>287</v>
      </c>
      <c r="C308" s="92" t="s">
        <v>686</v>
      </c>
      <c r="D308" s="92" t="s">
        <v>59</v>
      </c>
      <c r="E308" s="92" t="s">
        <v>110</v>
      </c>
      <c r="F308" s="92" t="s">
        <v>112</v>
      </c>
      <c r="G308" s="168">
        <v>20.87</v>
      </c>
      <c r="H308" s="92"/>
      <c r="I308" s="138">
        <f t="shared" si="23"/>
        <v>20.87</v>
      </c>
      <c r="J308" s="92" t="s">
        <v>10</v>
      </c>
      <c r="K308" s="96">
        <f>VLOOKUP(D308,Steuerseite!A$3:G$38,5,FALSE)</f>
        <v>0</v>
      </c>
      <c r="L308" s="96">
        <f>VLOOKUP(D308,Steuerseite!A$3:G$38,6,FALSE)</f>
        <v>0</v>
      </c>
      <c r="M308" s="96">
        <f>VLOOKUP(D308,Steuerseite!A$3:G$38,7,FALSE)</f>
        <v>0</v>
      </c>
      <c r="N308" s="96">
        <f>VLOOKUP(D308,Steuerseite!A$3:$D$38,2,FALSE)</f>
        <v>0</v>
      </c>
      <c r="O308" s="96">
        <f>VLOOKUP(D308,Steuerseite!A$3:D$38,3,FALSE)</f>
        <v>0</v>
      </c>
      <c r="P308" s="96">
        <f>VLOOKUP(D308,Steuerseite!A$3:D$38,4,FALSE)</f>
        <v>0</v>
      </c>
      <c r="Q308" s="94"/>
      <c r="R308" s="98"/>
      <c r="S308" s="95">
        <f t="shared" si="24"/>
        <v>0</v>
      </c>
      <c r="T308" s="137">
        <f>IF(AND(J308="VOR",Leistungen!A$52="SVS VOR"),Leistungen!B$52, IF(AND(J308="QOR",Leistungen!A$31="SVS QOR"),Leistungen!B$31,""))</f>
        <v>0</v>
      </c>
      <c r="U308" s="97">
        <f t="shared" si="25"/>
        <v>0</v>
      </c>
      <c r="V308" s="100">
        <f t="shared" si="26"/>
        <v>0</v>
      </c>
      <c r="W308" s="100">
        <f t="shared" si="27"/>
        <v>0</v>
      </c>
      <c r="X308" s="99"/>
    </row>
    <row r="309" spans="1:24" ht="15" x14ac:dyDescent="0.2">
      <c r="A309" s="91" t="s">
        <v>173</v>
      </c>
      <c r="B309" s="91" t="s">
        <v>288</v>
      </c>
      <c r="C309" s="91" t="s">
        <v>687</v>
      </c>
      <c r="D309" s="91" t="s">
        <v>59</v>
      </c>
      <c r="E309" s="91" t="s">
        <v>110</v>
      </c>
      <c r="F309" s="91" t="s">
        <v>112</v>
      </c>
      <c r="G309" s="167">
        <v>38.64</v>
      </c>
      <c r="H309" s="91"/>
      <c r="I309" s="136">
        <f t="shared" si="23"/>
        <v>38.64</v>
      </c>
      <c r="J309" s="91" t="s">
        <v>10</v>
      </c>
      <c r="K309" s="96">
        <f>VLOOKUP(D309,Steuerseite!A$3:G$38,5,FALSE)</f>
        <v>0</v>
      </c>
      <c r="L309" s="96">
        <f>VLOOKUP(D309,Steuerseite!A$3:G$38,6,FALSE)</f>
        <v>0</v>
      </c>
      <c r="M309" s="96">
        <f>VLOOKUP(D309,Steuerseite!A$3:G$38,7,FALSE)</f>
        <v>0</v>
      </c>
      <c r="N309" s="96">
        <f>VLOOKUP(D309,Steuerseite!A$3:$D$38,2,FALSE)</f>
        <v>0</v>
      </c>
      <c r="O309" s="96">
        <f>VLOOKUP(D309,Steuerseite!A$3:D$38,3,FALSE)</f>
        <v>0</v>
      </c>
      <c r="P309" s="96">
        <f>VLOOKUP(D309,Steuerseite!A$3:D$38,4,FALSE)</f>
        <v>0</v>
      </c>
      <c r="Q309" s="94"/>
      <c r="R309" s="98"/>
      <c r="S309" s="95">
        <f t="shared" si="24"/>
        <v>0</v>
      </c>
      <c r="T309" s="137">
        <f>IF(AND(J309="VOR",Leistungen!A$52="SVS VOR"),Leistungen!B$52, IF(AND(J309="QOR",Leistungen!A$31="SVS QOR"),Leistungen!B$31,""))</f>
        <v>0</v>
      </c>
      <c r="U309" s="97">
        <f t="shared" si="25"/>
        <v>0</v>
      </c>
      <c r="V309" s="100">
        <f t="shared" si="26"/>
        <v>0</v>
      </c>
      <c r="W309" s="100">
        <f t="shared" si="27"/>
        <v>0</v>
      </c>
      <c r="X309" s="99"/>
    </row>
    <row r="310" spans="1:24" ht="15" x14ac:dyDescent="0.2">
      <c r="A310" s="92" t="s">
        <v>173</v>
      </c>
      <c r="B310" s="92" t="s">
        <v>191</v>
      </c>
      <c r="C310" s="92" t="s">
        <v>688</v>
      </c>
      <c r="D310" s="92" t="s">
        <v>42</v>
      </c>
      <c r="E310" s="92" t="s">
        <v>951</v>
      </c>
      <c r="F310" s="92" t="s">
        <v>117</v>
      </c>
      <c r="G310" s="168">
        <v>15.49</v>
      </c>
      <c r="H310" s="92"/>
      <c r="I310" s="138">
        <f t="shared" si="23"/>
        <v>15.49</v>
      </c>
      <c r="J310" s="92" t="s">
        <v>10</v>
      </c>
      <c r="K310" s="96">
        <f>VLOOKUP(D310,Steuerseite!A$3:G$38,5,FALSE)</f>
        <v>0</v>
      </c>
      <c r="L310" s="96">
        <f>VLOOKUP(D310,Steuerseite!A$3:G$38,6,FALSE)</f>
        <v>0</v>
      </c>
      <c r="M310" s="96">
        <f>VLOOKUP(D310,Steuerseite!A$3:G$38,7,FALSE)</f>
        <v>0</v>
      </c>
      <c r="N310" s="96">
        <f>VLOOKUP(D310,Steuerseite!A$3:$D$38,2,FALSE)</f>
        <v>0</v>
      </c>
      <c r="O310" s="96">
        <f>VLOOKUP(D310,Steuerseite!A$3:D$38,3,FALSE)</f>
        <v>0</v>
      </c>
      <c r="P310" s="96">
        <f>VLOOKUP(D310,Steuerseite!A$3:D$38,4,FALSE)</f>
        <v>0</v>
      </c>
      <c r="Q310" s="94"/>
      <c r="R310" s="98"/>
      <c r="S310" s="95">
        <f t="shared" si="24"/>
        <v>0</v>
      </c>
      <c r="T310" s="137">
        <f>IF(AND(J310="VOR",Leistungen!A$52="SVS VOR"),Leistungen!B$52, IF(AND(J310="QOR",Leistungen!A$31="SVS QOR"),Leistungen!B$31,""))</f>
        <v>0</v>
      </c>
      <c r="U310" s="97">
        <f t="shared" si="25"/>
        <v>0</v>
      </c>
      <c r="V310" s="100">
        <f t="shared" si="26"/>
        <v>0</v>
      </c>
      <c r="W310" s="100">
        <f t="shared" si="27"/>
        <v>0</v>
      </c>
      <c r="X310" s="99"/>
    </row>
    <row r="311" spans="1:24" ht="15" x14ac:dyDescent="0.2">
      <c r="A311" s="91" t="s">
        <v>173</v>
      </c>
      <c r="B311" s="91" t="s">
        <v>206</v>
      </c>
      <c r="C311" s="91" t="s">
        <v>689</v>
      </c>
      <c r="D311" s="91" t="s">
        <v>22</v>
      </c>
      <c r="E311" s="91" t="s">
        <v>114</v>
      </c>
      <c r="F311" s="91" t="s">
        <v>117</v>
      </c>
      <c r="G311" s="167">
        <v>14.4</v>
      </c>
      <c r="H311" s="91"/>
      <c r="I311" s="136">
        <f t="shared" si="23"/>
        <v>14.4</v>
      </c>
      <c r="J311" s="91" t="s">
        <v>10</v>
      </c>
      <c r="K311" s="96">
        <f>VLOOKUP(D311,Steuerseite!A$3:G$38,5,FALSE)</f>
        <v>0</v>
      </c>
      <c r="L311" s="96">
        <f>VLOOKUP(D311,Steuerseite!A$3:G$38,6,FALSE)</f>
        <v>0</v>
      </c>
      <c r="M311" s="96">
        <f>VLOOKUP(D311,Steuerseite!A$3:G$38,7,FALSE)</f>
        <v>0</v>
      </c>
      <c r="N311" s="96">
        <f>VLOOKUP(D311,Steuerseite!A$3:$D$38,2,FALSE)</f>
        <v>0</v>
      </c>
      <c r="O311" s="96">
        <f>VLOOKUP(D311,Steuerseite!A$3:D$38,3,FALSE)</f>
        <v>0</v>
      </c>
      <c r="P311" s="96">
        <f>VLOOKUP(D311,Steuerseite!A$3:D$38,4,FALSE)</f>
        <v>0</v>
      </c>
      <c r="Q311" s="94"/>
      <c r="R311" s="98"/>
      <c r="S311" s="95">
        <f t="shared" si="24"/>
        <v>0</v>
      </c>
      <c r="T311" s="137">
        <f>IF(AND(J311="VOR",Leistungen!A$52="SVS VOR"),Leistungen!B$52, IF(AND(J311="QOR",Leistungen!A$31="SVS QOR"),Leistungen!B$31,""))</f>
        <v>0</v>
      </c>
      <c r="U311" s="97">
        <f t="shared" si="25"/>
        <v>0</v>
      </c>
      <c r="V311" s="100">
        <f t="shared" si="26"/>
        <v>0</v>
      </c>
      <c r="W311" s="100">
        <f t="shared" si="27"/>
        <v>0</v>
      </c>
      <c r="X311" s="99"/>
    </row>
    <row r="312" spans="1:24" ht="15" x14ac:dyDescent="0.2">
      <c r="A312" s="92" t="s">
        <v>173</v>
      </c>
      <c r="B312" s="92" t="s">
        <v>113</v>
      </c>
      <c r="C312" s="92" t="s">
        <v>690</v>
      </c>
      <c r="D312" s="92" t="s">
        <v>22</v>
      </c>
      <c r="E312" s="92" t="s">
        <v>114</v>
      </c>
      <c r="F312" s="92" t="s">
        <v>956</v>
      </c>
      <c r="G312" s="168">
        <v>90.23</v>
      </c>
      <c r="H312" s="92"/>
      <c r="I312" s="138">
        <f t="shared" si="23"/>
        <v>90.23</v>
      </c>
      <c r="J312" s="92" t="s">
        <v>10</v>
      </c>
      <c r="K312" s="96">
        <f>VLOOKUP(D312,Steuerseite!A$3:G$38,5,FALSE)</f>
        <v>0</v>
      </c>
      <c r="L312" s="96">
        <f>VLOOKUP(D312,Steuerseite!A$3:G$38,6,FALSE)</f>
        <v>0</v>
      </c>
      <c r="M312" s="96">
        <f>VLOOKUP(D312,Steuerseite!A$3:G$38,7,FALSE)</f>
        <v>0</v>
      </c>
      <c r="N312" s="96">
        <f>VLOOKUP(D312,Steuerseite!A$3:$D$38,2,FALSE)</f>
        <v>0</v>
      </c>
      <c r="O312" s="96">
        <f>VLOOKUP(D312,Steuerseite!A$3:D$38,3,FALSE)</f>
        <v>0</v>
      </c>
      <c r="P312" s="96">
        <f>VLOOKUP(D312,Steuerseite!A$3:D$38,4,FALSE)</f>
        <v>0</v>
      </c>
      <c r="Q312" s="94"/>
      <c r="R312" s="98"/>
      <c r="S312" s="95">
        <f t="shared" si="24"/>
        <v>0</v>
      </c>
      <c r="T312" s="137">
        <f>IF(AND(J312="VOR",Leistungen!A$52="SVS VOR"),Leistungen!B$52, IF(AND(J312="QOR",Leistungen!A$31="SVS QOR"),Leistungen!B$31,""))</f>
        <v>0</v>
      </c>
      <c r="U312" s="97">
        <f t="shared" si="25"/>
        <v>0</v>
      </c>
      <c r="V312" s="100">
        <f t="shared" si="26"/>
        <v>0</v>
      </c>
      <c r="W312" s="100">
        <f t="shared" si="27"/>
        <v>0</v>
      </c>
      <c r="X312" s="99"/>
    </row>
    <row r="313" spans="1:24" ht="15" x14ac:dyDescent="0.2">
      <c r="A313" s="91" t="s">
        <v>173</v>
      </c>
      <c r="B313" s="91" t="s">
        <v>113</v>
      </c>
      <c r="C313" s="91" t="s">
        <v>691</v>
      </c>
      <c r="D313" s="91" t="s">
        <v>22</v>
      </c>
      <c r="E313" s="91" t="s">
        <v>114</v>
      </c>
      <c r="F313" s="91" t="s">
        <v>956</v>
      </c>
      <c r="G313" s="167">
        <v>101.79</v>
      </c>
      <c r="H313" s="91"/>
      <c r="I313" s="136">
        <f t="shared" si="23"/>
        <v>101.79</v>
      </c>
      <c r="J313" s="91" t="s">
        <v>10</v>
      </c>
      <c r="K313" s="96">
        <f>VLOOKUP(D313,Steuerseite!A$3:G$38,5,FALSE)</f>
        <v>0</v>
      </c>
      <c r="L313" s="96">
        <f>VLOOKUP(D313,Steuerseite!A$3:G$38,6,FALSE)</f>
        <v>0</v>
      </c>
      <c r="M313" s="96">
        <f>VLOOKUP(D313,Steuerseite!A$3:G$38,7,FALSE)</f>
        <v>0</v>
      </c>
      <c r="N313" s="96">
        <f>VLOOKUP(D313,Steuerseite!A$3:$D$38,2,FALSE)</f>
        <v>0</v>
      </c>
      <c r="O313" s="96">
        <f>VLOOKUP(D313,Steuerseite!A$3:D$38,3,FALSE)</f>
        <v>0</v>
      </c>
      <c r="P313" s="96">
        <f>VLOOKUP(D313,Steuerseite!A$3:D$38,4,FALSE)</f>
        <v>0</v>
      </c>
      <c r="Q313" s="94"/>
      <c r="R313" s="98"/>
      <c r="S313" s="95">
        <f t="shared" si="24"/>
        <v>0</v>
      </c>
      <c r="T313" s="137">
        <f>IF(AND(J313="VOR",Leistungen!A$52="SVS VOR"),Leistungen!B$52, IF(AND(J313="QOR",Leistungen!A$31="SVS QOR"),Leistungen!B$31,""))</f>
        <v>0</v>
      </c>
      <c r="U313" s="97">
        <f t="shared" si="25"/>
        <v>0</v>
      </c>
      <c r="V313" s="100">
        <f t="shared" si="26"/>
        <v>0</v>
      </c>
      <c r="W313" s="100">
        <f t="shared" si="27"/>
        <v>0</v>
      </c>
      <c r="X313" s="99"/>
    </row>
    <row r="314" spans="1:24" ht="15" x14ac:dyDescent="0.2">
      <c r="A314" s="92" t="s">
        <v>173</v>
      </c>
      <c r="B314" s="92" t="s">
        <v>207</v>
      </c>
      <c r="C314" s="92" t="s">
        <v>692</v>
      </c>
      <c r="D314" s="92" t="s">
        <v>29</v>
      </c>
      <c r="E314" s="92" t="s">
        <v>116</v>
      </c>
      <c r="F314" s="92" t="s">
        <v>117</v>
      </c>
      <c r="G314" s="168">
        <v>0.78</v>
      </c>
      <c r="H314" s="92" t="s">
        <v>157</v>
      </c>
      <c r="I314" s="138">
        <f t="shared" si="23"/>
        <v>0</v>
      </c>
      <c r="J314" s="92" t="s">
        <v>10</v>
      </c>
      <c r="K314" s="96">
        <f>VLOOKUP(D314,Steuerseite!A$3:G$38,5,FALSE)</f>
        <v>0</v>
      </c>
      <c r="L314" s="96">
        <f>VLOOKUP(D314,Steuerseite!A$3:G$38,6,FALSE)</f>
        <v>0</v>
      </c>
      <c r="M314" s="96">
        <f>VLOOKUP(D314,Steuerseite!A$3:G$38,7,FALSE)</f>
        <v>0</v>
      </c>
      <c r="N314" s="96">
        <f>VLOOKUP(D314,Steuerseite!A$3:$D$38,2,FALSE)</f>
        <v>0</v>
      </c>
      <c r="O314" s="96">
        <f>VLOOKUP(D314,Steuerseite!A$3:D$38,3,FALSE)</f>
        <v>0</v>
      </c>
      <c r="P314" s="96">
        <f>VLOOKUP(D314,Steuerseite!A$3:D$38,4,FALSE)</f>
        <v>0</v>
      </c>
      <c r="Q314" s="94"/>
      <c r="R314" s="98"/>
      <c r="S314" s="95">
        <f t="shared" si="24"/>
        <v>0</v>
      </c>
      <c r="T314" s="137">
        <f>IF(AND(J314="VOR",Leistungen!A$52="SVS VOR"),Leistungen!B$52, IF(AND(J314="QOR",Leistungen!A$31="SVS QOR"),Leistungen!B$31,""))</f>
        <v>0</v>
      </c>
      <c r="U314" s="97">
        <f t="shared" si="25"/>
        <v>0</v>
      </c>
      <c r="V314" s="100">
        <f t="shared" si="26"/>
        <v>0</v>
      </c>
      <c r="W314" s="100">
        <f t="shared" si="27"/>
        <v>0</v>
      </c>
      <c r="X314" s="99"/>
    </row>
    <row r="315" spans="1:24" ht="15" x14ac:dyDescent="0.2">
      <c r="A315" s="91" t="s">
        <v>173</v>
      </c>
      <c r="B315" s="91" t="s">
        <v>207</v>
      </c>
      <c r="C315" s="91" t="s">
        <v>693</v>
      </c>
      <c r="D315" s="91" t="s">
        <v>29</v>
      </c>
      <c r="E315" s="91" t="s">
        <v>116</v>
      </c>
      <c r="F315" s="91" t="s">
        <v>957</v>
      </c>
      <c r="G315" s="167">
        <v>2.29</v>
      </c>
      <c r="H315" s="91" t="s">
        <v>157</v>
      </c>
      <c r="I315" s="136">
        <f t="shared" si="23"/>
        <v>0</v>
      </c>
      <c r="J315" s="91" t="s">
        <v>10</v>
      </c>
      <c r="K315" s="96">
        <f>VLOOKUP(D315,Steuerseite!A$3:G$38,5,FALSE)</f>
        <v>0</v>
      </c>
      <c r="L315" s="96">
        <f>VLOOKUP(D315,Steuerseite!A$3:G$38,6,FALSE)</f>
        <v>0</v>
      </c>
      <c r="M315" s="96">
        <f>VLOOKUP(D315,Steuerseite!A$3:G$38,7,FALSE)</f>
        <v>0</v>
      </c>
      <c r="N315" s="96">
        <f>VLOOKUP(D315,Steuerseite!A$3:$D$38,2,FALSE)</f>
        <v>0</v>
      </c>
      <c r="O315" s="96">
        <f>VLOOKUP(D315,Steuerseite!A$3:D$38,3,FALSE)</f>
        <v>0</v>
      </c>
      <c r="P315" s="96">
        <f>VLOOKUP(D315,Steuerseite!A$3:D$38,4,FALSE)</f>
        <v>0</v>
      </c>
      <c r="Q315" s="94"/>
      <c r="R315" s="98"/>
      <c r="S315" s="95">
        <f t="shared" si="24"/>
        <v>0</v>
      </c>
      <c r="T315" s="137">
        <f>IF(AND(J315="VOR",Leistungen!A$52="SVS VOR"),Leistungen!B$52, IF(AND(J315="QOR",Leistungen!A$31="SVS QOR"),Leistungen!B$31,""))</f>
        <v>0</v>
      </c>
      <c r="U315" s="97">
        <f t="shared" si="25"/>
        <v>0</v>
      </c>
      <c r="V315" s="100">
        <f t="shared" si="26"/>
        <v>0</v>
      </c>
      <c r="W315" s="100">
        <f t="shared" si="27"/>
        <v>0</v>
      </c>
      <c r="X315" s="99"/>
    </row>
    <row r="316" spans="1:24" ht="15" x14ac:dyDescent="0.2">
      <c r="A316" s="92" t="s">
        <v>173</v>
      </c>
      <c r="B316" s="92" t="s">
        <v>181</v>
      </c>
      <c r="C316" s="92" t="s">
        <v>694</v>
      </c>
      <c r="D316" s="92" t="s">
        <v>21</v>
      </c>
      <c r="E316" s="92" t="s">
        <v>18</v>
      </c>
      <c r="F316" s="92" t="s">
        <v>117</v>
      </c>
      <c r="G316" s="168">
        <v>10.46</v>
      </c>
      <c r="H316" s="92"/>
      <c r="I316" s="138">
        <f t="shared" si="23"/>
        <v>10.46</v>
      </c>
      <c r="J316" s="92" t="s">
        <v>10</v>
      </c>
      <c r="K316" s="96">
        <f>VLOOKUP(D316,Steuerseite!A$3:G$38,5,FALSE)</f>
        <v>0</v>
      </c>
      <c r="L316" s="96">
        <f>VLOOKUP(D316,Steuerseite!A$3:G$38,6,FALSE)</f>
        <v>0</v>
      </c>
      <c r="M316" s="96">
        <f>VLOOKUP(D316,Steuerseite!A$3:G$38,7,FALSE)</f>
        <v>1E-3</v>
      </c>
      <c r="N316" s="96">
        <f>VLOOKUP(D316,Steuerseite!A$3:$D$38,2,FALSE)</f>
        <v>0</v>
      </c>
      <c r="O316" s="96">
        <f>VLOOKUP(D316,Steuerseite!A$3:D$38,3,FALSE)</f>
        <v>0</v>
      </c>
      <c r="P316" s="96">
        <f>VLOOKUP(D316,Steuerseite!A$3:D$38,4,FALSE)</f>
        <v>0</v>
      </c>
      <c r="Q316" s="94"/>
      <c r="R316" s="98"/>
      <c r="S316" s="95">
        <f t="shared" si="24"/>
        <v>0</v>
      </c>
      <c r="T316" s="137">
        <f>IF(AND(J316="VOR",Leistungen!A$52="SVS VOR"),Leistungen!B$52, IF(AND(J316="QOR",Leistungen!A$31="SVS QOR"),Leistungen!B$31,""))</f>
        <v>0</v>
      </c>
      <c r="U316" s="97">
        <f t="shared" si="25"/>
        <v>0</v>
      </c>
      <c r="V316" s="100">
        <f t="shared" si="26"/>
        <v>0</v>
      </c>
      <c r="W316" s="100">
        <f t="shared" si="27"/>
        <v>0</v>
      </c>
      <c r="X316" s="99"/>
    </row>
    <row r="317" spans="1:24" ht="15" x14ac:dyDescent="0.2">
      <c r="A317" s="91" t="s">
        <v>173</v>
      </c>
      <c r="B317" s="91" t="s">
        <v>289</v>
      </c>
      <c r="C317" s="91" t="s">
        <v>695</v>
      </c>
      <c r="D317" s="91" t="s">
        <v>59</v>
      </c>
      <c r="E317" s="91" t="s">
        <v>110</v>
      </c>
      <c r="F317" s="91" t="s">
        <v>956</v>
      </c>
      <c r="G317" s="167">
        <v>30.3</v>
      </c>
      <c r="H317" s="91"/>
      <c r="I317" s="136">
        <f t="shared" si="23"/>
        <v>30.3</v>
      </c>
      <c r="J317" s="91" t="s">
        <v>10</v>
      </c>
      <c r="K317" s="96">
        <f>VLOOKUP(D317,Steuerseite!A$3:G$38,5,FALSE)</f>
        <v>0</v>
      </c>
      <c r="L317" s="96">
        <f>VLOOKUP(D317,Steuerseite!A$3:G$38,6,FALSE)</f>
        <v>0</v>
      </c>
      <c r="M317" s="96">
        <f>VLOOKUP(D317,Steuerseite!A$3:G$38,7,FALSE)</f>
        <v>0</v>
      </c>
      <c r="N317" s="96">
        <f>VLOOKUP(D317,Steuerseite!A$3:$D$38,2,FALSE)</f>
        <v>0</v>
      </c>
      <c r="O317" s="96">
        <f>VLOOKUP(D317,Steuerseite!A$3:D$38,3,FALSE)</f>
        <v>0</v>
      </c>
      <c r="P317" s="96">
        <f>VLOOKUP(D317,Steuerseite!A$3:D$38,4,FALSE)</f>
        <v>0</v>
      </c>
      <c r="Q317" s="94"/>
      <c r="R317" s="98"/>
      <c r="S317" s="95">
        <f t="shared" si="24"/>
        <v>0</v>
      </c>
      <c r="T317" s="137">
        <f>IF(AND(J317="VOR",Leistungen!A$52="SVS VOR"),Leistungen!B$52, IF(AND(J317="QOR",Leistungen!A$31="SVS QOR"),Leistungen!B$31,""))</f>
        <v>0</v>
      </c>
      <c r="U317" s="97">
        <f t="shared" si="25"/>
        <v>0</v>
      </c>
      <c r="V317" s="100">
        <f t="shared" si="26"/>
        <v>0</v>
      </c>
      <c r="W317" s="100">
        <f t="shared" si="27"/>
        <v>0</v>
      </c>
      <c r="X317" s="99"/>
    </row>
    <row r="318" spans="1:24" ht="15" x14ac:dyDescent="0.2">
      <c r="A318" s="92" t="s">
        <v>173</v>
      </c>
      <c r="B318" s="92" t="s">
        <v>183</v>
      </c>
      <c r="C318" s="92" t="s">
        <v>696</v>
      </c>
      <c r="D318" s="92" t="s">
        <v>21</v>
      </c>
      <c r="E318" s="92" t="s">
        <v>18</v>
      </c>
      <c r="F318" s="92" t="s">
        <v>117</v>
      </c>
      <c r="G318" s="168">
        <v>8.1199999999999992</v>
      </c>
      <c r="H318" s="92"/>
      <c r="I318" s="138">
        <f t="shared" si="23"/>
        <v>8.1199999999999992</v>
      </c>
      <c r="J318" s="92" t="s">
        <v>10</v>
      </c>
      <c r="K318" s="96">
        <f>VLOOKUP(D318,Steuerseite!A$3:G$38,5,FALSE)</f>
        <v>0</v>
      </c>
      <c r="L318" s="96">
        <f>VLOOKUP(D318,Steuerseite!A$3:G$38,6,FALSE)</f>
        <v>0</v>
      </c>
      <c r="M318" s="96">
        <f>VLOOKUP(D318,Steuerseite!A$3:G$38,7,FALSE)</f>
        <v>1E-3</v>
      </c>
      <c r="N318" s="96">
        <f>VLOOKUP(D318,Steuerseite!A$3:$D$38,2,FALSE)</f>
        <v>0</v>
      </c>
      <c r="O318" s="96">
        <f>VLOOKUP(D318,Steuerseite!A$3:D$38,3,FALSE)</f>
        <v>0</v>
      </c>
      <c r="P318" s="96">
        <f>VLOOKUP(D318,Steuerseite!A$3:D$38,4,FALSE)</f>
        <v>0</v>
      </c>
      <c r="Q318" s="94"/>
      <c r="R318" s="98"/>
      <c r="S318" s="95">
        <f t="shared" si="24"/>
        <v>0</v>
      </c>
      <c r="T318" s="137">
        <f>IF(AND(J318="VOR",Leistungen!A$52="SVS VOR"),Leistungen!B$52, IF(AND(J318="QOR",Leistungen!A$31="SVS QOR"),Leistungen!B$31,""))</f>
        <v>0</v>
      </c>
      <c r="U318" s="97">
        <f t="shared" si="25"/>
        <v>0</v>
      </c>
      <c r="V318" s="100">
        <f t="shared" si="26"/>
        <v>0</v>
      </c>
      <c r="W318" s="100">
        <f t="shared" si="27"/>
        <v>0</v>
      </c>
      <c r="X318" s="99"/>
    </row>
    <row r="319" spans="1:24" ht="15" x14ac:dyDescent="0.2">
      <c r="A319" s="91" t="s">
        <v>173</v>
      </c>
      <c r="B319" s="91" t="s">
        <v>289</v>
      </c>
      <c r="C319" s="91" t="s">
        <v>697</v>
      </c>
      <c r="D319" s="91" t="s">
        <v>59</v>
      </c>
      <c r="E319" s="91" t="s">
        <v>110</v>
      </c>
      <c r="F319" s="91" t="s">
        <v>956</v>
      </c>
      <c r="G319" s="167">
        <v>28.93</v>
      </c>
      <c r="H319" s="91"/>
      <c r="I319" s="136">
        <f t="shared" si="23"/>
        <v>28.93</v>
      </c>
      <c r="J319" s="91" t="s">
        <v>10</v>
      </c>
      <c r="K319" s="96">
        <f>VLOOKUP(D319,Steuerseite!A$3:G$38,5,FALSE)</f>
        <v>0</v>
      </c>
      <c r="L319" s="96">
        <f>VLOOKUP(D319,Steuerseite!A$3:G$38,6,FALSE)</f>
        <v>0</v>
      </c>
      <c r="M319" s="96">
        <f>VLOOKUP(D319,Steuerseite!A$3:G$38,7,FALSE)</f>
        <v>0</v>
      </c>
      <c r="N319" s="96">
        <f>VLOOKUP(D319,Steuerseite!A$3:$D$38,2,FALSE)</f>
        <v>0</v>
      </c>
      <c r="O319" s="96">
        <f>VLOOKUP(D319,Steuerseite!A$3:D$38,3,FALSE)</f>
        <v>0</v>
      </c>
      <c r="P319" s="96">
        <f>VLOOKUP(D319,Steuerseite!A$3:D$38,4,FALSE)</f>
        <v>0</v>
      </c>
      <c r="Q319" s="94"/>
      <c r="R319" s="98"/>
      <c r="S319" s="95">
        <f t="shared" si="24"/>
        <v>0</v>
      </c>
      <c r="T319" s="137">
        <f>IF(AND(J319="VOR",Leistungen!A$52="SVS VOR"),Leistungen!B$52, IF(AND(J319="QOR",Leistungen!A$31="SVS QOR"),Leistungen!B$31,""))</f>
        <v>0</v>
      </c>
      <c r="U319" s="97">
        <f t="shared" si="25"/>
        <v>0</v>
      </c>
      <c r="V319" s="100">
        <f t="shared" si="26"/>
        <v>0</v>
      </c>
      <c r="W319" s="100">
        <f t="shared" si="27"/>
        <v>0</v>
      </c>
      <c r="X319" s="99"/>
    </row>
    <row r="320" spans="1:24" ht="15" x14ac:dyDescent="0.2">
      <c r="A320" s="92" t="s">
        <v>173</v>
      </c>
      <c r="B320" s="92" t="s">
        <v>290</v>
      </c>
      <c r="C320" s="92" t="s">
        <v>698</v>
      </c>
      <c r="D320" s="92" t="s">
        <v>59</v>
      </c>
      <c r="E320" s="92" t="s">
        <v>110</v>
      </c>
      <c r="F320" s="92" t="s">
        <v>956</v>
      </c>
      <c r="G320" s="168">
        <v>11.15</v>
      </c>
      <c r="H320" s="92"/>
      <c r="I320" s="138">
        <f t="shared" si="23"/>
        <v>11.15</v>
      </c>
      <c r="J320" s="92" t="s">
        <v>10</v>
      </c>
      <c r="K320" s="96">
        <f>VLOOKUP(D320,Steuerseite!A$3:G$38,5,FALSE)</f>
        <v>0</v>
      </c>
      <c r="L320" s="96">
        <f>VLOOKUP(D320,Steuerseite!A$3:G$38,6,FALSE)</f>
        <v>0</v>
      </c>
      <c r="M320" s="96">
        <f>VLOOKUP(D320,Steuerseite!A$3:G$38,7,FALSE)</f>
        <v>0</v>
      </c>
      <c r="N320" s="96">
        <f>VLOOKUP(D320,Steuerseite!A$3:$D$38,2,FALSE)</f>
        <v>0</v>
      </c>
      <c r="O320" s="96">
        <f>VLOOKUP(D320,Steuerseite!A$3:D$38,3,FALSE)</f>
        <v>0</v>
      </c>
      <c r="P320" s="96">
        <f>VLOOKUP(D320,Steuerseite!A$3:D$38,4,FALSE)</f>
        <v>0</v>
      </c>
      <c r="Q320" s="94"/>
      <c r="R320" s="98"/>
      <c r="S320" s="95">
        <f t="shared" si="24"/>
        <v>0</v>
      </c>
      <c r="T320" s="137">
        <f>IF(AND(J320="VOR",Leistungen!A$52="SVS VOR"),Leistungen!B$52, IF(AND(J320="QOR",Leistungen!A$31="SVS QOR"),Leistungen!B$31,""))</f>
        <v>0</v>
      </c>
      <c r="U320" s="97">
        <f t="shared" si="25"/>
        <v>0</v>
      </c>
      <c r="V320" s="100">
        <f t="shared" si="26"/>
        <v>0</v>
      </c>
      <c r="W320" s="100">
        <f t="shared" si="27"/>
        <v>0</v>
      </c>
      <c r="X320" s="99"/>
    </row>
    <row r="321" spans="1:24" ht="15" x14ac:dyDescent="0.2">
      <c r="A321" s="91" t="s">
        <v>173</v>
      </c>
      <c r="B321" s="91" t="s">
        <v>289</v>
      </c>
      <c r="C321" s="91" t="s">
        <v>699</v>
      </c>
      <c r="D321" s="91" t="s">
        <v>59</v>
      </c>
      <c r="E321" s="91" t="s">
        <v>110</v>
      </c>
      <c r="F321" s="91" t="s">
        <v>112</v>
      </c>
      <c r="G321" s="167">
        <v>17.02</v>
      </c>
      <c r="H321" s="91"/>
      <c r="I321" s="136">
        <f t="shared" si="23"/>
        <v>17.02</v>
      </c>
      <c r="J321" s="91" t="s">
        <v>10</v>
      </c>
      <c r="K321" s="96">
        <f>VLOOKUP(D321,Steuerseite!A$3:G$38,5,FALSE)</f>
        <v>0</v>
      </c>
      <c r="L321" s="96">
        <f>VLOOKUP(D321,Steuerseite!A$3:G$38,6,FALSE)</f>
        <v>0</v>
      </c>
      <c r="M321" s="96">
        <f>VLOOKUP(D321,Steuerseite!A$3:G$38,7,FALSE)</f>
        <v>0</v>
      </c>
      <c r="N321" s="96">
        <f>VLOOKUP(D321,Steuerseite!A$3:$D$38,2,FALSE)</f>
        <v>0</v>
      </c>
      <c r="O321" s="96">
        <f>VLOOKUP(D321,Steuerseite!A$3:D$38,3,FALSE)</f>
        <v>0</v>
      </c>
      <c r="P321" s="96">
        <f>VLOOKUP(D321,Steuerseite!A$3:D$38,4,FALSE)</f>
        <v>0</v>
      </c>
      <c r="Q321" s="94"/>
      <c r="R321" s="98"/>
      <c r="S321" s="95">
        <f t="shared" si="24"/>
        <v>0</v>
      </c>
      <c r="T321" s="137">
        <f>IF(AND(J321="VOR",Leistungen!A$52="SVS VOR"),Leistungen!B$52, IF(AND(J321="QOR",Leistungen!A$31="SVS QOR"),Leistungen!B$31,""))</f>
        <v>0</v>
      </c>
      <c r="U321" s="97">
        <f t="shared" si="25"/>
        <v>0</v>
      </c>
      <c r="V321" s="100">
        <f t="shared" si="26"/>
        <v>0</v>
      </c>
      <c r="W321" s="100">
        <f t="shared" si="27"/>
        <v>0</v>
      </c>
      <c r="X321" s="99"/>
    </row>
    <row r="322" spans="1:24" ht="15" x14ac:dyDescent="0.2">
      <c r="A322" s="92" t="s">
        <v>173</v>
      </c>
      <c r="B322" s="92" t="s">
        <v>246</v>
      </c>
      <c r="C322" s="92" t="s">
        <v>700</v>
      </c>
      <c r="D322" s="92" t="s">
        <v>59</v>
      </c>
      <c r="E322" s="92" t="s">
        <v>110</v>
      </c>
      <c r="F322" s="92" t="s">
        <v>956</v>
      </c>
      <c r="G322" s="168">
        <v>11.21</v>
      </c>
      <c r="H322" s="92"/>
      <c r="I322" s="138">
        <f t="shared" si="23"/>
        <v>11.21</v>
      </c>
      <c r="J322" s="92" t="s">
        <v>10</v>
      </c>
      <c r="K322" s="96">
        <f>VLOOKUP(D322,Steuerseite!A$3:G$38,5,FALSE)</f>
        <v>0</v>
      </c>
      <c r="L322" s="96">
        <f>VLOOKUP(D322,Steuerseite!A$3:G$38,6,FALSE)</f>
        <v>0</v>
      </c>
      <c r="M322" s="96">
        <f>VLOOKUP(D322,Steuerseite!A$3:G$38,7,FALSE)</f>
        <v>0</v>
      </c>
      <c r="N322" s="96">
        <f>VLOOKUP(D322,Steuerseite!A$3:$D$38,2,FALSE)</f>
        <v>0</v>
      </c>
      <c r="O322" s="96">
        <f>VLOOKUP(D322,Steuerseite!A$3:D$38,3,FALSE)</f>
        <v>0</v>
      </c>
      <c r="P322" s="96">
        <f>VLOOKUP(D322,Steuerseite!A$3:D$38,4,FALSE)</f>
        <v>0</v>
      </c>
      <c r="Q322" s="94"/>
      <c r="R322" s="98"/>
      <c r="S322" s="95">
        <f t="shared" si="24"/>
        <v>0</v>
      </c>
      <c r="T322" s="137">
        <f>IF(AND(J322="VOR",Leistungen!A$52="SVS VOR"),Leistungen!B$52, IF(AND(J322="QOR",Leistungen!A$31="SVS QOR"),Leistungen!B$31,""))</f>
        <v>0</v>
      </c>
      <c r="U322" s="97">
        <f t="shared" si="25"/>
        <v>0</v>
      </c>
      <c r="V322" s="100">
        <f t="shared" si="26"/>
        <v>0</v>
      </c>
      <c r="W322" s="100">
        <f t="shared" si="27"/>
        <v>0</v>
      </c>
      <c r="X322" s="99"/>
    </row>
    <row r="323" spans="1:24" ht="15" x14ac:dyDescent="0.2">
      <c r="A323" s="91" t="s">
        <v>173</v>
      </c>
      <c r="B323" s="91" t="s">
        <v>289</v>
      </c>
      <c r="C323" s="91" t="s">
        <v>701</v>
      </c>
      <c r="D323" s="91" t="s">
        <v>59</v>
      </c>
      <c r="E323" s="91" t="s">
        <v>110</v>
      </c>
      <c r="F323" s="91" t="s">
        <v>956</v>
      </c>
      <c r="G323" s="167">
        <v>11.25</v>
      </c>
      <c r="H323" s="91"/>
      <c r="I323" s="136">
        <f t="shared" si="23"/>
        <v>11.25</v>
      </c>
      <c r="J323" s="91" t="s">
        <v>10</v>
      </c>
      <c r="K323" s="96">
        <f>VLOOKUP(D323,Steuerseite!A$3:G$38,5,FALSE)</f>
        <v>0</v>
      </c>
      <c r="L323" s="96">
        <f>VLOOKUP(D323,Steuerseite!A$3:G$38,6,FALSE)</f>
        <v>0</v>
      </c>
      <c r="M323" s="96">
        <f>VLOOKUP(D323,Steuerseite!A$3:G$38,7,FALSE)</f>
        <v>0</v>
      </c>
      <c r="N323" s="96">
        <f>VLOOKUP(D323,Steuerseite!A$3:$D$38,2,FALSE)</f>
        <v>0</v>
      </c>
      <c r="O323" s="96">
        <f>VLOOKUP(D323,Steuerseite!A$3:D$38,3,FALSE)</f>
        <v>0</v>
      </c>
      <c r="P323" s="96">
        <f>VLOOKUP(D323,Steuerseite!A$3:D$38,4,FALSE)</f>
        <v>0</v>
      </c>
      <c r="Q323" s="94"/>
      <c r="R323" s="98"/>
      <c r="S323" s="95">
        <f t="shared" si="24"/>
        <v>0</v>
      </c>
      <c r="T323" s="137">
        <f>IF(AND(J323="VOR",Leistungen!A$52="SVS VOR"),Leistungen!B$52, IF(AND(J323="QOR",Leistungen!A$31="SVS QOR"),Leistungen!B$31,""))</f>
        <v>0</v>
      </c>
      <c r="U323" s="97">
        <f t="shared" si="25"/>
        <v>0</v>
      </c>
      <c r="V323" s="100">
        <f t="shared" si="26"/>
        <v>0</v>
      </c>
      <c r="W323" s="100">
        <f t="shared" si="27"/>
        <v>0</v>
      </c>
      <c r="X323" s="99"/>
    </row>
    <row r="324" spans="1:24" ht="15" x14ac:dyDescent="0.2">
      <c r="A324" s="92" t="s">
        <v>173</v>
      </c>
      <c r="B324" s="92" t="s">
        <v>246</v>
      </c>
      <c r="C324" s="92" t="s">
        <v>702</v>
      </c>
      <c r="D324" s="92" t="s">
        <v>59</v>
      </c>
      <c r="E324" s="92" t="s">
        <v>110</v>
      </c>
      <c r="F324" s="92" t="s">
        <v>956</v>
      </c>
      <c r="G324" s="168">
        <v>17.14</v>
      </c>
      <c r="H324" s="92"/>
      <c r="I324" s="138">
        <f t="shared" ref="I324:I387" si="28">IF(H324="x",0,IF(ISBLANK(H324),G324,""))</f>
        <v>17.14</v>
      </c>
      <c r="J324" s="92" t="s">
        <v>10</v>
      </c>
      <c r="K324" s="96">
        <f>VLOOKUP(D324,Steuerseite!A$3:G$38,5,FALSE)</f>
        <v>0</v>
      </c>
      <c r="L324" s="96">
        <f>VLOOKUP(D324,Steuerseite!A$3:G$38,6,FALSE)</f>
        <v>0</v>
      </c>
      <c r="M324" s="96">
        <f>VLOOKUP(D324,Steuerseite!A$3:G$38,7,FALSE)</f>
        <v>0</v>
      </c>
      <c r="N324" s="96">
        <f>VLOOKUP(D324,Steuerseite!A$3:$D$38,2,FALSE)</f>
        <v>0</v>
      </c>
      <c r="O324" s="96">
        <f>VLOOKUP(D324,Steuerseite!A$3:D$38,3,FALSE)</f>
        <v>0</v>
      </c>
      <c r="P324" s="96">
        <f>VLOOKUP(D324,Steuerseite!A$3:D$38,4,FALSE)</f>
        <v>0</v>
      </c>
      <c r="Q324" s="94"/>
      <c r="R324" s="98"/>
      <c r="S324" s="95">
        <f t="shared" ref="S324:S387" si="29">IF(J324="QOR",I324*K324,(I324/O324*Q324)+(I324/P324*R324))</f>
        <v>0</v>
      </c>
      <c r="T324" s="137">
        <f>IF(AND(J324="VOR",Leistungen!A$52="SVS VOR"),Leistungen!B$52, IF(AND(J324="QOR",Leistungen!A$31="SVS QOR"),Leistungen!B$31,""))</f>
        <v>0</v>
      </c>
      <c r="U324" s="97">
        <f t="shared" ref="U324:U387" si="30">S324*T324</f>
        <v>0</v>
      </c>
      <c r="V324" s="100">
        <f t="shared" ref="V324:V387" si="31">U324/12</f>
        <v>0</v>
      </c>
      <c r="W324" s="100">
        <f t="shared" si="27"/>
        <v>0</v>
      </c>
      <c r="X324" s="99"/>
    </row>
    <row r="325" spans="1:24" ht="15" x14ac:dyDescent="0.2">
      <c r="A325" s="91" t="s">
        <v>173</v>
      </c>
      <c r="B325" s="91" t="s">
        <v>289</v>
      </c>
      <c r="C325" s="91" t="s">
        <v>703</v>
      </c>
      <c r="D325" s="91" t="s">
        <v>59</v>
      </c>
      <c r="E325" s="91" t="s">
        <v>110</v>
      </c>
      <c r="F325" s="91" t="s">
        <v>956</v>
      </c>
      <c r="G325" s="167">
        <v>18.510000000000002</v>
      </c>
      <c r="H325" s="91"/>
      <c r="I325" s="136">
        <f t="shared" si="28"/>
        <v>18.510000000000002</v>
      </c>
      <c r="J325" s="91" t="s">
        <v>10</v>
      </c>
      <c r="K325" s="96">
        <f>VLOOKUP(D325,Steuerseite!A$3:G$38,5,FALSE)</f>
        <v>0</v>
      </c>
      <c r="L325" s="96">
        <f>VLOOKUP(D325,Steuerseite!A$3:G$38,6,FALSE)</f>
        <v>0</v>
      </c>
      <c r="M325" s="96">
        <f>VLOOKUP(D325,Steuerseite!A$3:G$38,7,FALSE)</f>
        <v>0</v>
      </c>
      <c r="N325" s="96">
        <f>VLOOKUP(D325,Steuerseite!A$3:$D$38,2,FALSE)</f>
        <v>0</v>
      </c>
      <c r="O325" s="96">
        <f>VLOOKUP(D325,Steuerseite!A$3:D$38,3,FALSE)</f>
        <v>0</v>
      </c>
      <c r="P325" s="96">
        <f>VLOOKUP(D325,Steuerseite!A$3:D$38,4,FALSE)</f>
        <v>0</v>
      </c>
      <c r="Q325" s="94"/>
      <c r="R325" s="98"/>
      <c r="S325" s="95">
        <f t="shared" si="29"/>
        <v>0</v>
      </c>
      <c r="T325" s="137">
        <f>IF(AND(J325="VOR",Leistungen!A$52="SVS VOR"),Leistungen!B$52, IF(AND(J325="QOR",Leistungen!A$31="SVS QOR"),Leistungen!B$31,""))</f>
        <v>0</v>
      </c>
      <c r="U325" s="97">
        <f t="shared" si="30"/>
        <v>0</v>
      </c>
      <c r="V325" s="100">
        <f t="shared" si="31"/>
        <v>0</v>
      </c>
      <c r="W325" s="100">
        <f t="shared" si="27"/>
        <v>0</v>
      </c>
      <c r="X325" s="99"/>
    </row>
    <row r="326" spans="1:24" ht="15" x14ac:dyDescent="0.2">
      <c r="A326" s="92" t="s">
        <v>173</v>
      </c>
      <c r="B326" s="92" t="s">
        <v>246</v>
      </c>
      <c r="C326" s="92" t="s">
        <v>704</v>
      </c>
      <c r="D326" s="92" t="s">
        <v>59</v>
      </c>
      <c r="E326" s="92" t="s">
        <v>110</v>
      </c>
      <c r="F326" s="92" t="s">
        <v>956</v>
      </c>
      <c r="G326" s="168">
        <v>17.14</v>
      </c>
      <c r="H326" s="92"/>
      <c r="I326" s="138">
        <f t="shared" si="28"/>
        <v>17.14</v>
      </c>
      <c r="J326" s="92" t="s">
        <v>10</v>
      </c>
      <c r="K326" s="96">
        <f>VLOOKUP(D326,Steuerseite!A$3:G$38,5,FALSE)</f>
        <v>0</v>
      </c>
      <c r="L326" s="96">
        <f>VLOOKUP(D326,Steuerseite!A$3:G$38,6,FALSE)</f>
        <v>0</v>
      </c>
      <c r="M326" s="96">
        <f>VLOOKUP(D326,Steuerseite!A$3:G$38,7,FALSE)</f>
        <v>0</v>
      </c>
      <c r="N326" s="96">
        <f>VLOOKUP(D326,Steuerseite!A$3:$D$38,2,FALSE)</f>
        <v>0</v>
      </c>
      <c r="O326" s="96">
        <f>VLOOKUP(D326,Steuerseite!A$3:D$38,3,FALSE)</f>
        <v>0</v>
      </c>
      <c r="P326" s="96">
        <f>VLOOKUP(D326,Steuerseite!A$3:D$38,4,FALSE)</f>
        <v>0</v>
      </c>
      <c r="Q326" s="94"/>
      <c r="R326" s="98"/>
      <c r="S326" s="95">
        <f t="shared" si="29"/>
        <v>0</v>
      </c>
      <c r="T326" s="137">
        <f>IF(AND(J326="VOR",Leistungen!A$52="SVS VOR"),Leistungen!B$52, IF(AND(J326="QOR",Leistungen!A$31="SVS QOR"),Leistungen!B$31,""))</f>
        <v>0</v>
      </c>
      <c r="U326" s="97">
        <f t="shared" si="30"/>
        <v>0</v>
      </c>
      <c r="V326" s="100">
        <f t="shared" si="31"/>
        <v>0</v>
      </c>
      <c r="W326" s="100">
        <f t="shared" si="27"/>
        <v>0</v>
      </c>
      <c r="X326" s="99"/>
    </row>
    <row r="327" spans="1:24" ht="15" x14ac:dyDescent="0.2">
      <c r="A327" s="91" t="s">
        <v>173</v>
      </c>
      <c r="B327" s="91" t="s">
        <v>246</v>
      </c>
      <c r="C327" s="91" t="s">
        <v>705</v>
      </c>
      <c r="D327" s="91" t="s">
        <v>59</v>
      </c>
      <c r="E327" s="91" t="s">
        <v>110</v>
      </c>
      <c r="F327" s="91" t="s">
        <v>956</v>
      </c>
      <c r="G327" s="167">
        <v>11.25</v>
      </c>
      <c r="H327" s="91"/>
      <c r="I327" s="136">
        <f t="shared" si="28"/>
        <v>11.25</v>
      </c>
      <c r="J327" s="91" t="s">
        <v>10</v>
      </c>
      <c r="K327" s="96">
        <f>VLOOKUP(D327,Steuerseite!A$3:G$38,5,FALSE)</f>
        <v>0</v>
      </c>
      <c r="L327" s="96">
        <f>VLOOKUP(D327,Steuerseite!A$3:G$38,6,FALSE)</f>
        <v>0</v>
      </c>
      <c r="M327" s="96">
        <f>VLOOKUP(D327,Steuerseite!A$3:G$38,7,FALSE)</f>
        <v>0</v>
      </c>
      <c r="N327" s="96">
        <f>VLOOKUP(D327,Steuerseite!A$3:$D$38,2,FALSE)</f>
        <v>0</v>
      </c>
      <c r="O327" s="96">
        <f>VLOOKUP(D327,Steuerseite!A$3:D$38,3,FALSE)</f>
        <v>0</v>
      </c>
      <c r="P327" s="96">
        <f>VLOOKUP(D327,Steuerseite!A$3:D$38,4,FALSE)</f>
        <v>0</v>
      </c>
      <c r="Q327" s="94"/>
      <c r="R327" s="98"/>
      <c r="S327" s="95">
        <f t="shared" si="29"/>
        <v>0</v>
      </c>
      <c r="T327" s="137">
        <f>IF(AND(J327="VOR",Leistungen!A$52="SVS VOR"),Leistungen!B$52, IF(AND(J327="QOR",Leistungen!A$31="SVS QOR"),Leistungen!B$31,""))</f>
        <v>0</v>
      </c>
      <c r="U327" s="97">
        <f t="shared" si="30"/>
        <v>0</v>
      </c>
      <c r="V327" s="100">
        <f t="shared" si="31"/>
        <v>0</v>
      </c>
      <c r="W327" s="100">
        <f t="shared" si="27"/>
        <v>0</v>
      </c>
      <c r="X327" s="99"/>
    </row>
    <row r="328" spans="1:24" ht="15" x14ac:dyDescent="0.2">
      <c r="A328" s="92" t="s">
        <v>173</v>
      </c>
      <c r="B328" s="92" t="s">
        <v>291</v>
      </c>
      <c r="C328" s="92" t="s">
        <v>706</v>
      </c>
      <c r="D328" s="92" t="s">
        <v>38</v>
      </c>
      <c r="E328" s="92" t="s">
        <v>121</v>
      </c>
      <c r="F328" s="92" t="s">
        <v>956</v>
      </c>
      <c r="G328" s="168">
        <v>12.63</v>
      </c>
      <c r="H328" s="92"/>
      <c r="I328" s="138">
        <f t="shared" si="28"/>
        <v>12.63</v>
      </c>
      <c r="J328" s="92" t="s">
        <v>10</v>
      </c>
      <c r="K328" s="96">
        <f>VLOOKUP(D328,Steuerseite!A$3:G$38,5,FALSE)</f>
        <v>0</v>
      </c>
      <c r="L328" s="96">
        <f>VLOOKUP(D328,Steuerseite!A$3:G$38,6,FALSE)</f>
        <v>0</v>
      </c>
      <c r="M328" s="96">
        <f>VLOOKUP(D328,Steuerseite!A$3:G$38,7,FALSE)</f>
        <v>0</v>
      </c>
      <c r="N328" s="96">
        <f>VLOOKUP(D328,Steuerseite!A$3:$D$38,2,FALSE)</f>
        <v>0</v>
      </c>
      <c r="O328" s="96">
        <f>VLOOKUP(D328,Steuerseite!A$3:D$38,3,FALSE)</f>
        <v>0</v>
      </c>
      <c r="P328" s="96">
        <f>VLOOKUP(D328,Steuerseite!A$3:D$38,4,FALSE)</f>
        <v>0</v>
      </c>
      <c r="Q328" s="94"/>
      <c r="R328" s="98"/>
      <c r="S328" s="95">
        <f t="shared" si="29"/>
        <v>0</v>
      </c>
      <c r="T328" s="137">
        <f>IF(AND(J328="VOR",Leistungen!A$52="SVS VOR"),Leistungen!B$52, IF(AND(J328="QOR",Leistungen!A$31="SVS QOR"),Leistungen!B$31,""))</f>
        <v>0</v>
      </c>
      <c r="U328" s="97">
        <f t="shared" si="30"/>
        <v>0</v>
      </c>
      <c r="V328" s="100">
        <f t="shared" si="31"/>
        <v>0</v>
      </c>
      <c r="W328" s="100">
        <f t="shared" si="27"/>
        <v>0</v>
      </c>
      <c r="X328" s="99"/>
    </row>
    <row r="329" spans="1:24" ht="15" x14ac:dyDescent="0.2">
      <c r="A329" s="91" t="s">
        <v>173</v>
      </c>
      <c r="B329" s="91" t="s">
        <v>113</v>
      </c>
      <c r="C329" s="91" t="s">
        <v>707</v>
      </c>
      <c r="D329" s="91" t="s">
        <v>22</v>
      </c>
      <c r="E329" s="91" t="s">
        <v>114</v>
      </c>
      <c r="F329" s="91" t="s">
        <v>956</v>
      </c>
      <c r="G329" s="167">
        <v>87.49</v>
      </c>
      <c r="H329" s="91"/>
      <c r="I329" s="136">
        <f t="shared" si="28"/>
        <v>87.49</v>
      </c>
      <c r="J329" s="91" t="s">
        <v>10</v>
      </c>
      <c r="K329" s="96">
        <f>VLOOKUP(D329,Steuerseite!A$3:G$38,5,FALSE)</f>
        <v>0</v>
      </c>
      <c r="L329" s="96">
        <f>VLOOKUP(D329,Steuerseite!A$3:G$38,6,FALSE)</f>
        <v>0</v>
      </c>
      <c r="M329" s="96">
        <f>VLOOKUP(D329,Steuerseite!A$3:G$38,7,FALSE)</f>
        <v>0</v>
      </c>
      <c r="N329" s="96">
        <f>VLOOKUP(D329,Steuerseite!A$3:$D$38,2,FALSE)</f>
        <v>0</v>
      </c>
      <c r="O329" s="96">
        <f>VLOOKUP(D329,Steuerseite!A$3:D$38,3,FALSE)</f>
        <v>0</v>
      </c>
      <c r="P329" s="96">
        <f>VLOOKUP(D329,Steuerseite!A$3:D$38,4,FALSE)</f>
        <v>0</v>
      </c>
      <c r="Q329" s="94"/>
      <c r="R329" s="98"/>
      <c r="S329" s="95">
        <f t="shared" si="29"/>
        <v>0</v>
      </c>
      <c r="T329" s="137">
        <f>IF(AND(J329="VOR",Leistungen!A$52="SVS VOR"),Leistungen!B$52, IF(AND(J329="QOR",Leistungen!A$31="SVS QOR"),Leistungen!B$31,""))</f>
        <v>0</v>
      </c>
      <c r="U329" s="97">
        <f t="shared" si="30"/>
        <v>0</v>
      </c>
      <c r="V329" s="100">
        <f t="shared" si="31"/>
        <v>0</v>
      </c>
      <c r="W329" s="100">
        <f t="shared" si="27"/>
        <v>0</v>
      </c>
      <c r="X329" s="99"/>
    </row>
    <row r="330" spans="1:24" ht="15" x14ac:dyDescent="0.2">
      <c r="A330" s="92" t="s">
        <v>173</v>
      </c>
      <c r="B330" s="92" t="s">
        <v>207</v>
      </c>
      <c r="C330" s="92" t="s">
        <v>708</v>
      </c>
      <c r="D330" s="92" t="s">
        <v>29</v>
      </c>
      <c r="E330" s="92" t="s">
        <v>116</v>
      </c>
      <c r="F330" s="92" t="s">
        <v>117</v>
      </c>
      <c r="G330" s="168">
        <v>0.84</v>
      </c>
      <c r="H330" s="92" t="s">
        <v>157</v>
      </c>
      <c r="I330" s="138">
        <f t="shared" si="28"/>
        <v>0</v>
      </c>
      <c r="J330" s="92" t="s">
        <v>10</v>
      </c>
      <c r="K330" s="96">
        <f>VLOOKUP(D330,Steuerseite!A$3:G$38,5,FALSE)</f>
        <v>0</v>
      </c>
      <c r="L330" s="96">
        <f>VLOOKUP(D330,Steuerseite!A$3:G$38,6,FALSE)</f>
        <v>0</v>
      </c>
      <c r="M330" s="96">
        <f>VLOOKUP(D330,Steuerseite!A$3:G$38,7,FALSE)</f>
        <v>0</v>
      </c>
      <c r="N330" s="96">
        <f>VLOOKUP(D330,Steuerseite!A$3:$D$38,2,FALSE)</f>
        <v>0</v>
      </c>
      <c r="O330" s="96">
        <f>VLOOKUP(D330,Steuerseite!A$3:D$38,3,FALSE)</f>
        <v>0</v>
      </c>
      <c r="P330" s="96">
        <f>VLOOKUP(D330,Steuerseite!A$3:D$38,4,FALSE)</f>
        <v>0</v>
      </c>
      <c r="Q330" s="94"/>
      <c r="R330" s="98"/>
      <c r="S330" s="95">
        <f t="shared" si="29"/>
        <v>0</v>
      </c>
      <c r="T330" s="137">
        <f>IF(AND(J330="VOR",Leistungen!A$52="SVS VOR"),Leistungen!B$52, IF(AND(J330="QOR",Leistungen!A$31="SVS QOR"),Leistungen!B$31,""))</f>
        <v>0</v>
      </c>
      <c r="U330" s="97">
        <f t="shared" si="30"/>
        <v>0</v>
      </c>
      <c r="V330" s="100">
        <f t="shared" si="31"/>
        <v>0</v>
      </c>
      <c r="W330" s="100">
        <f t="shared" si="27"/>
        <v>0</v>
      </c>
      <c r="X330" s="99"/>
    </row>
    <row r="331" spans="1:24" ht="15" x14ac:dyDescent="0.2">
      <c r="A331" s="91" t="s">
        <v>173</v>
      </c>
      <c r="B331" s="91" t="s">
        <v>292</v>
      </c>
      <c r="C331" s="91" t="s">
        <v>709</v>
      </c>
      <c r="D331" s="91" t="s">
        <v>29</v>
      </c>
      <c r="E331" s="91" t="s">
        <v>116</v>
      </c>
      <c r="F331" s="91" t="s">
        <v>956</v>
      </c>
      <c r="G331" s="167">
        <v>38</v>
      </c>
      <c r="H331" s="91"/>
      <c r="I331" s="136">
        <f t="shared" si="28"/>
        <v>38</v>
      </c>
      <c r="J331" s="91" t="s">
        <v>124</v>
      </c>
      <c r="K331" s="96">
        <f>VLOOKUP(D331,Steuerseite!A$3:G$38,5,FALSE)</f>
        <v>0</v>
      </c>
      <c r="L331" s="96">
        <f>VLOOKUP(D331,Steuerseite!A$3:G$38,6,FALSE)</f>
        <v>0</v>
      </c>
      <c r="M331" s="96">
        <f>VLOOKUP(D331,Steuerseite!A$3:G$38,7,FALSE)</f>
        <v>0</v>
      </c>
      <c r="N331" s="96">
        <f>VLOOKUP(D331,Steuerseite!A$3:$D$38,2,FALSE)</f>
        <v>0</v>
      </c>
      <c r="O331" s="96">
        <f>VLOOKUP(D331,Steuerseite!A$3:D$38,3,FALSE)</f>
        <v>0</v>
      </c>
      <c r="P331" s="96">
        <f>VLOOKUP(D331,Steuerseite!A$3:D$38,4,FALSE)</f>
        <v>0</v>
      </c>
      <c r="Q331" s="94">
        <v>2</v>
      </c>
      <c r="R331" s="98">
        <v>2</v>
      </c>
      <c r="S331" s="95" t="e">
        <f t="shared" si="29"/>
        <v>#DIV/0!</v>
      </c>
      <c r="T331" s="137">
        <f>IF(AND(J331="VOR",Leistungen!A$52="SVS VOR"),Leistungen!B$52, IF(AND(J331="QOR",Leistungen!A$31="SVS QOR"),Leistungen!B$31,""))</f>
        <v>0</v>
      </c>
      <c r="U331" s="97" t="e">
        <f t="shared" si="30"/>
        <v>#DIV/0!</v>
      </c>
      <c r="V331" s="100" t="e">
        <f t="shared" si="31"/>
        <v>#DIV/0!</v>
      </c>
      <c r="W331" s="100" t="e">
        <f t="shared" si="27"/>
        <v>#DIV/0!</v>
      </c>
      <c r="X331" s="99"/>
    </row>
    <row r="332" spans="1:24" ht="15" x14ac:dyDescent="0.2">
      <c r="A332" s="92" t="s">
        <v>173</v>
      </c>
      <c r="B332" s="92" t="s">
        <v>249</v>
      </c>
      <c r="C332" s="92" t="s">
        <v>710</v>
      </c>
      <c r="D332" s="92" t="s">
        <v>20</v>
      </c>
      <c r="E332" s="92" t="s">
        <v>115</v>
      </c>
      <c r="F332" s="92" t="s">
        <v>956</v>
      </c>
      <c r="G332" s="168">
        <v>18.79</v>
      </c>
      <c r="H332" s="92"/>
      <c r="I332" s="138">
        <f t="shared" si="28"/>
        <v>18.79</v>
      </c>
      <c r="J332" s="92" t="s">
        <v>10</v>
      </c>
      <c r="K332" s="96">
        <f>VLOOKUP(D332,Steuerseite!A$3:G$38,5,FALSE)</f>
        <v>0</v>
      </c>
      <c r="L332" s="96">
        <f>VLOOKUP(D332,Steuerseite!A$3:G$38,6,FALSE)</f>
        <v>0</v>
      </c>
      <c r="M332" s="96">
        <f>VLOOKUP(D332,Steuerseite!A$3:G$38,7,FALSE)</f>
        <v>0</v>
      </c>
      <c r="N332" s="96">
        <f>VLOOKUP(D332,Steuerseite!A$3:$D$38,2,FALSE)</f>
        <v>0</v>
      </c>
      <c r="O332" s="96">
        <f>VLOOKUP(D332,Steuerseite!A$3:D$38,3,FALSE)</f>
        <v>0</v>
      </c>
      <c r="P332" s="96">
        <f>VLOOKUP(D332,Steuerseite!A$3:D$38,4,FALSE)</f>
        <v>0</v>
      </c>
      <c r="Q332" s="94"/>
      <c r="R332" s="98"/>
      <c r="S332" s="95">
        <f t="shared" si="29"/>
        <v>0</v>
      </c>
      <c r="T332" s="137">
        <f>IF(AND(J332="VOR",Leistungen!A$52="SVS VOR"),Leistungen!B$52, IF(AND(J332="QOR",Leistungen!A$31="SVS QOR"),Leistungen!B$31,""))</f>
        <v>0</v>
      </c>
      <c r="U332" s="97">
        <f t="shared" si="30"/>
        <v>0</v>
      </c>
      <c r="V332" s="100">
        <f t="shared" si="31"/>
        <v>0</v>
      </c>
      <c r="W332" s="100">
        <f t="shared" si="27"/>
        <v>0</v>
      </c>
      <c r="X332" s="99"/>
    </row>
    <row r="333" spans="1:24" ht="15" x14ac:dyDescent="0.2">
      <c r="A333" s="91" t="s">
        <v>170</v>
      </c>
      <c r="B333" s="91" t="s">
        <v>238</v>
      </c>
      <c r="C333" s="91" t="s">
        <v>711</v>
      </c>
      <c r="D333" s="91" t="s">
        <v>59</v>
      </c>
      <c r="E333" s="91" t="s">
        <v>110</v>
      </c>
      <c r="F333" s="91" t="s">
        <v>956</v>
      </c>
      <c r="G333" s="167">
        <v>47.44</v>
      </c>
      <c r="H333" s="91"/>
      <c r="I333" s="136">
        <f t="shared" si="28"/>
        <v>47.44</v>
      </c>
      <c r="J333" s="91" t="s">
        <v>10</v>
      </c>
      <c r="K333" s="96">
        <f>VLOOKUP(D333,Steuerseite!A$3:G$38,5,FALSE)</f>
        <v>0</v>
      </c>
      <c r="L333" s="96">
        <f>VLOOKUP(D333,Steuerseite!A$3:G$38,6,FALSE)</f>
        <v>0</v>
      </c>
      <c r="M333" s="96">
        <f>VLOOKUP(D333,Steuerseite!A$3:G$38,7,FALSE)</f>
        <v>0</v>
      </c>
      <c r="N333" s="96">
        <f>VLOOKUP(D333,Steuerseite!A$3:$D$38,2,FALSE)</f>
        <v>0</v>
      </c>
      <c r="O333" s="96">
        <f>VLOOKUP(D333,Steuerseite!A$3:D$38,3,FALSE)</f>
        <v>0</v>
      </c>
      <c r="P333" s="96">
        <f>VLOOKUP(D333,Steuerseite!A$3:D$38,4,FALSE)</f>
        <v>0</v>
      </c>
      <c r="Q333" s="94"/>
      <c r="R333" s="98"/>
      <c r="S333" s="95">
        <f t="shared" si="29"/>
        <v>0</v>
      </c>
      <c r="T333" s="137">
        <f>IF(AND(J333="VOR",Leistungen!A$52="SVS VOR"),Leistungen!B$52, IF(AND(J333="QOR",Leistungen!A$31="SVS QOR"),Leistungen!B$31,""))</f>
        <v>0</v>
      </c>
      <c r="U333" s="97">
        <f t="shared" si="30"/>
        <v>0</v>
      </c>
      <c r="V333" s="100">
        <f t="shared" si="31"/>
        <v>0</v>
      </c>
      <c r="W333" s="100">
        <f t="shared" si="27"/>
        <v>0</v>
      </c>
      <c r="X333" s="99"/>
    </row>
    <row r="334" spans="1:24" ht="15" x14ac:dyDescent="0.2">
      <c r="A334" s="92" t="s">
        <v>170</v>
      </c>
      <c r="B334" s="92" t="s">
        <v>293</v>
      </c>
      <c r="C334" s="92" t="s">
        <v>712</v>
      </c>
      <c r="D334" s="92" t="s">
        <v>59</v>
      </c>
      <c r="E334" s="92" t="s">
        <v>110</v>
      </c>
      <c r="F334" s="92" t="s">
        <v>112</v>
      </c>
      <c r="G334" s="168">
        <v>17.09</v>
      </c>
      <c r="H334" s="92"/>
      <c r="I334" s="138">
        <f t="shared" si="28"/>
        <v>17.09</v>
      </c>
      <c r="J334" s="92" t="s">
        <v>10</v>
      </c>
      <c r="K334" s="96">
        <f>VLOOKUP(D334,Steuerseite!A$3:G$38,5,FALSE)</f>
        <v>0</v>
      </c>
      <c r="L334" s="96">
        <f>VLOOKUP(D334,Steuerseite!A$3:G$38,6,FALSE)</f>
        <v>0</v>
      </c>
      <c r="M334" s="96">
        <f>VLOOKUP(D334,Steuerseite!A$3:G$38,7,FALSE)</f>
        <v>0</v>
      </c>
      <c r="N334" s="96">
        <f>VLOOKUP(D334,Steuerseite!A$3:$D$38,2,FALSE)</f>
        <v>0</v>
      </c>
      <c r="O334" s="96">
        <f>VLOOKUP(D334,Steuerseite!A$3:D$38,3,FALSE)</f>
        <v>0</v>
      </c>
      <c r="P334" s="96">
        <f>VLOOKUP(D334,Steuerseite!A$3:D$38,4,FALSE)</f>
        <v>0</v>
      </c>
      <c r="Q334" s="94"/>
      <c r="R334" s="98"/>
      <c r="S334" s="95">
        <f t="shared" si="29"/>
        <v>0</v>
      </c>
      <c r="T334" s="137">
        <f>IF(AND(J334="VOR",Leistungen!A$52="SVS VOR"),Leistungen!B$52, IF(AND(J334="QOR",Leistungen!A$31="SVS QOR"),Leistungen!B$31,""))</f>
        <v>0</v>
      </c>
      <c r="U334" s="97">
        <f t="shared" si="30"/>
        <v>0</v>
      </c>
      <c r="V334" s="100">
        <f t="shared" si="31"/>
        <v>0</v>
      </c>
      <c r="W334" s="100">
        <f t="shared" si="27"/>
        <v>0</v>
      </c>
      <c r="X334" s="99"/>
    </row>
    <row r="335" spans="1:24" ht="15" x14ac:dyDescent="0.2">
      <c r="A335" s="91" t="s">
        <v>170</v>
      </c>
      <c r="B335" s="91" t="s">
        <v>179</v>
      </c>
      <c r="C335" s="91" t="s">
        <v>713</v>
      </c>
      <c r="D335" s="91" t="s">
        <v>59</v>
      </c>
      <c r="E335" s="91" t="s">
        <v>110</v>
      </c>
      <c r="F335" s="91" t="s">
        <v>956</v>
      </c>
      <c r="G335" s="167">
        <v>40.68</v>
      </c>
      <c r="H335" s="91"/>
      <c r="I335" s="136">
        <f t="shared" si="28"/>
        <v>40.68</v>
      </c>
      <c r="J335" s="91" t="s">
        <v>10</v>
      </c>
      <c r="K335" s="96">
        <f>VLOOKUP(D335,Steuerseite!A$3:G$38,5,FALSE)</f>
        <v>0</v>
      </c>
      <c r="L335" s="96">
        <f>VLOOKUP(D335,Steuerseite!A$3:G$38,6,FALSE)</f>
        <v>0</v>
      </c>
      <c r="M335" s="96">
        <f>VLOOKUP(D335,Steuerseite!A$3:G$38,7,FALSE)</f>
        <v>0</v>
      </c>
      <c r="N335" s="96">
        <f>VLOOKUP(D335,Steuerseite!A$3:$D$38,2,FALSE)</f>
        <v>0</v>
      </c>
      <c r="O335" s="96">
        <f>VLOOKUP(D335,Steuerseite!A$3:D$38,3,FALSE)</f>
        <v>0</v>
      </c>
      <c r="P335" s="96">
        <f>VLOOKUP(D335,Steuerseite!A$3:D$38,4,FALSE)</f>
        <v>0</v>
      </c>
      <c r="Q335" s="94"/>
      <c r="R335" s="98"/>
      <c r="S335" s="95">
        <f t="shared" si="29"/>
        <v>0</v>
      </c>
      <c r="T335" s="137">
        <f>IF(AND(J335="VOR",Leistungen!A$52="SVS VOR"),Leistungen!B$52, IF(AND(J335="QOR",Leistungen!A$31="SVS QOR"),Leistungen!B$31,""))</f>
        <v>0</v>
      </c>
      <c r="U335" s="97">
        <f t="shared" si="30"/>
        <v>0</v>
      </c>
      <c r="V335" s="100">
        <f t="shared" si="31"/>
        <v>0</v>
      </c>
      <c r="W335" s="100">
        <f t="shared" si="27"/>
        <v>0</v>
      </c>
      <c r="X335" s="99"/>
    </row>
    <row r="336" spans="1:24" ht="15" x14ac:dyDescent="0.2">
      <c r="A336" s="92" t="s">
        <v>170</v>
      </c>
      <c r="B336" s="92" t="s">
        <v>294</v>
      </c>
      <c r="C336" s="92" t="s">
        <v>714</v>
      </c>
      <c r="D336" s="92" t="s">
        <v>59</v>
      </c>
      <c r="E336" s="92" t="s">
        <v>110</v>
      </c>
      <c r="F336" s="92" t="s">
        <v>112</v>
      </c>
      <c r="G336" s="168">
        <v>20.38</v>
      </c>
      <c r="H336" s="92"/>
      <c r="I336" s="138">
        <f t="shared" si="28"/>
        <v>20.38</v>
      </c>
      <c r="J336" s="92" t="s">
        <v>10</v>
      </c>
      <c r="K336" s="96">
        <f>VLOOKUP(D336,Steuerseite!A$3:G$38,5,FALSE)</f>
        <v>0</v>
      </c>
      <c r="L336" s="96">
        <f>VLOOKUP(D336,Steuerseite!A$3:G$38,6,FALSE)</f>
        <v>0</v>
      </c>
      <c r="M336" s="96">
        <f>VLOOKUP(D336,Steuerseite!A$3:G$38,7,FALSE)</f>
        <v>0</v>
      </c>
      <c r="N336" s="96">
        <f>VLOOKUP(D336,Steuerseite!A$3:$D$38,2,FALSE)</f>
        <v>0</v>
      </c>
      <c r="O336" s="96">
        <f>VLOOKUP(D336,Steuerseite!A$3:D$38,3,FALSE)</f>
        <v>0</v>
      </c>
      <c r="P336" s="96">
        <f>VLOOKUP(D336,Steuerseite!A$3:D$38,4,FALSE)</f>
        <v>0</v>
      </c>
      <c r="Q336" s="94"/>
      <c r="R336" s="98"/>
      <c r="S336" s="95">
        <f t="shared" si="29"/>
        <v>0</v>
      </c>
      <c r="T336" s="137">
        <f>IF(AND(J336="VOR",Leistungen!A$52="SVS VOR"),Leistungen!B$52, IF(AND(J336="QOR",Leistungen!A$31="SVS QOR"),Leistungen!B$31,""))</f>
        <v>0</v>
      </c>
      <c r="U336" s="97">
        <f t="shared" si="30"/>
        <v>0</v>
      </c>
      <c r="V336" s="100">
        <f t="shared" si="31"/>
        <v>0</v>
      </c>
      <c r="W336" s="100">
        <f t="shared" si="27"/>
        <v>0</v>
      </c>
      <c r="X336" s="99"/>
    </row>
    <row r="337" spans="1:24" ht="15" x14ac:dyDescent="0.2">
      <c r="A337" s="91" t="s">
        <v>171</v>
      </c>
      <c r="B337" s="91" t="s">
        <v>187</v>
      </c>
      <c r="C337" s="91" t="s">
        <v>715</v>
      </c>
      <c r="D337" s="91" t="s">
        <v>59</v>
      </c>
      <c r="E337" s="91" t="s">
        <v>110</v>
      </c>
      <c r="F337" s="91" t="s">
        <v>956</v>
      </c>
      <c r="G337" s="167">
        <v>20.149999999999999</v>
      </c>
      <c r="H337" s="91"/>
      <c r="I337" s="136">
        <f t="shared" si="28"/>
        <v>20.149999999999999</v>
      </c>
      <c r="J337" s="91" t="s">
        <v>10</v>
      </c>
      <c r="K337" s="96">
        <f>VLOOKUP(D337,Steuerseite!A$3:G$38,5,FALSE)</f>
        <v>0</v>
      </c>
      <c r="L337" s="96">
        <f>VLOOKUP(D337,Steuerseite!A$3:G$38,6,FALSE)</f>
        <v>0</v>
      </c>
      <c r="M337" s="96">
        <f>VLOOKUP(D337,Steuerseite!A$3:G$38,7,FALSE)</f>
        <v>0</v>
      </c>
      <c r="N337" s="96">
        <f>VLOOKUP(D337,Steuerseite!A$3:$D$38,2,FALSE)</f>
        <v>0</v>
      </c>
      <c r="O337" s="96">
        <f>VLOOKUP(D337,Steuerseite!A$3:D$38,3,FALSE)</f>
        <v>0</v>
      </c>
      <c r="P337" s="96">
        <f>VLOOKUP(D337,Steuerseite!A$3:D$38,4,FALSE)</f>
        <v>0</v>
      </c>
      <c r="Q337" s="94"/>
      <c r="R337" s="98"/>
      <c r="S337" s="95">
        <f t="shared" si="29"/>
        <v>0</v>
      </c>
      <c r="T337" s="137">
        <f>IF(AND(J337="VOR",Leistungen!A$52="SVS VOR"),Leistungen!B$52, IF(AND(J337="QOR",Leistungen!A$31="SVS QOR"),Leistungen!B$31,""))</f>
        <v>0</v>
      </c>
      <c r="U337" s="97">
        <f t="shared" si="30"/>
        <v>0</v>
      </c>
      <c r="V337" s="100">
        <f t="shared" si="31"/>
        <v>0</v>
      </c>
      <c r="W337" s="100">
        <f t="shared" si="27"/>
        <v>0</v>
      </c>
      <c r="X337" s="99"/>
    </row>
    <row r="338" spans="1:24" ht="15" x14ac:dyDescent="0.2">
      <c r="A338" s="92" t="s">
        <v>171</v>
      </c>
      <c r="B338" s="92" t="s">
        <v>249</v>
      </c>
      <c r="C338" s="92" t="s">
        <v>716</v>
      </c>
      <c r="D338" s="92" t="s">
        <v>20</v>
      </c>
      <c r="E338" s="92" t="s">
        <v>115</v>
      </c>
      <c r="F338" s="92" t="s">
        <v>956</v>
      </c>
      <c r="G338" s="168">
        <v>8.14</v>
      </c>
      <c r="H338" s="92"/>
      <c r="I338" s="138">
        <f t="shared" si="28"/>
        <v>8.14</v>
      </c>
      <c r="J338" s="92" t="s">
        <v>10</v>
      </c>
      <c r="K338" s="96">
        <f>VLOOKUP(D338,Steuerseite!A$3:G$38,5,FALSE)</f>
        <v>0</v>
      </c>
      <c r="L338" s="96">
        <f>VLOOKUP(D338,Steuerseite!A$3:G$38,6,FALSE)</f>
        <v>0</v>
      </c>
      <c r="M338" s="96">
        <f>VLOOKUP(D338,Steuerseite!A$3:G$38,7,FALSE)</f>
        <v>0</v>
      </c>
      <c r="N338" s="96">
        <f>VLOOKUP(D338,Steuerseite!A$3:$D$38,2,FALSE)</f>
        <v>0</v>
      </c>
      <c r="O338" s="96">
        <f>VLOOKUP(D338,Steuerseite!A$3:D$38,3,FALSE)</f>
        <v>0</v>
      </c>
      <c r="P338" s="96">
        <f>VLOOKUP(D338,Steuerseite!A$3:D$38,4,FALSE)</f>
        <v>0</v>
      </c>
      <c r="Q338" s="94"/>
      <c r="R338" s="98"/>
      <c r="S338" s="95">
        <f t="shared" si="29"/>
        <v>0</v>
      </c>
      <c r="T338" s="137">
        <f>IF(AND(J338="VOR",Leistungen!A$52="SVS VOR"),Leistungen!B$52, IF(AND(J338="QOR",Leistungen!A$31="SVS QOR"),Leistungen!B$31,""))</f>
        <v>0</v>
      </c>
      <c r="U338" s="97">
        <f t="shared" si="30"/>
        <v>0</v>
      </c>
      <c r="V338" s="100">
        <f t="shared" si="31"/>
        <v>0</v>
      </c>
      <c r="W338" s="100">
        <f t="shared" si="27"/>
        <v>0</v>
      </c>
      <c r="X338" s="99"/>
    </row>
    <row r="339" spans="1:24" ht="15" x14ac:dyDescent="0.2">
      <c r="A339" s="91" t="s">
        <v>171</v>
      </c>
      <c r="B339" s="91" t="s">
        <v>295</v>
      </c>
      <c r="C339" s="91" t="s">
        <v>717</v>
      </c>
      <c r="D339" s="91" t="s">
        <v>59</v>
      </c>
      <c r="E339" s="91" t="s">
        <v>110</v>
      </c>
      <c r="F339" s="91" t="s">
        <v>956</v>
      </c>
      <c r="G339" s="167">
        <v>23.5</v>
      </c>
      <c r="H339" s="91"/>
      <c r="I339" s="136">
        <f t="shared" si="28"/>
        <v>23.5</v>
      </c>
      <c r="J339" s="91" t="s">
        <v>10</v>
      </c>
      <c r="K339" s="96">
        <f>VLOOKUP(D339,Steuerseite!A$3:G$38,5,FALSE)</f>
        <v>0</v>
      </c>
      <c r="L339" s="96">
        <f>VLOOKUP(D339,Steuerseite!A$3:G$38,6,FALSE)</f>
        <v>0</v>
      </c>
      <c r="M339" s="96">
        <f>VLOOKUP(D339,Steuerseite!A$3:G$38,7,FALSE)</f>
        <v>0</v>
      </c>
      <c r="N339" s="96">
        <f>VLOOKUP(D339,Steuerseite!A$3:$D$38,2,FALSE)</f>
        <v>0</v>
      </c>
      <c r="O339" s="96">
        <f>VLOOKUP(D339,Steuerseite!A$3:D$38,3,FALSE)</f>
        <v>0</v>
      </c>
      <c r="P339" s="96">
        <f>VLOOKUP(D339,Steuerseite!A$3:D$38,4,FALSE)</f>
        <v>0</v>
      </c>
      <c r="Q339" s="94"/>
      <c r="R339" s="98"/>
      <c r="S339" s="95">
        <f t="shared" si="29"/>
        <v>0</v>
      </c>
      <c r="T339" s="137">
        <f>IF(AND(J339="VOR",Leistungen!A$52="SVS VOR"),Leistungen!B$52, IF(AND(J339="QOR",Leistungen!A$31="SVS QOR"),Leistungen!B$31,""))</f>
        <v>0</v>
      </c>
      <c r="U339" s="97">
        <f t="shared" si="30"/>
        <v>0</v>
      </c>
      <c r="V339" s="100">
        <f t="shared" si="31"/>
        <v>0</v>
      </c>
      <c r="W339" s="100">
        <f t="shared" si="27"/>
        <v>0</v>
      </c>
      <c r="X339" s="99"/>
    </row>
    <row r="340" spans="1:24" ht="15" x14ac:dyDescent="0.2">
      <c r="A340" s="92" t="s">
        <v>171</v>
      </c>
      <c r="B340" s="92" t="s">
        <v>181</v>
      </c>
      <c r="C340" s="92" t="s">
        <v>718</v>
      </c>
      <c r="D340" s="92" t="s">
        <v>21</v>
      </c>
      <c r="E340" s="92" t="s">
        <v>18</v>
      </c>
      <c r="F340" s="92" t="s">
        <v>117</v>
      </c>
      <c r="G340" s="168">
        <v>8.26</v>
      </c>
      <c r="H340" s="92"/>
      <c r="I340" s="138">
        <f t="shared" si="28"/>
        <v>8.26</v>
      </c>
      <c r="J340" s="92" t="s">
        <v>10</v>
      </c>
      <c r="K340" s="96">
        <f>VLOOKUP(D340,Steuerseite!A$3:G$38,5,FALSE)</f>
        <v>0</v>
      </c>
      <c r="L340" s="96">
        <f>VLOOKUP(D340,Steuerseite!A$3:G$38,6,FALSE)</f>
        <v>0</v>
      </c>
      <c r="M340" s="96">
        <f>VLOOKUP(D340,Steuerseite!A$3:G$38,7,FALSE)</f>
        <v>1E-3</v>
      </c>
      <c r="N340" s="96">
        <f>VLOOKUP(D340,Steuerseite!A$3:$D$38,2,FALSE)</f>
        <v>0</v>
      </c>
      <c r="O340" s="96">
        <f>VLOOKUP(D340,Steuerseite!A$3:D$38,3,FALSE)</f>
        <v>0</v>
      </c>
      <c r="P340" s="96">
        <f>VLOOKUP(D340,Steuerseite!A$3:D$38,4,FALSE)</f>
        <v>0</v>
      </c>
      <c r="Q340" s="94"/>
      <c r="R340" s="98"/>
      <c r="S340" s="95">
        <f t="shared" si="29"/>
        <v>0</v>
      </c>
      <c r="T340" s="137">
        <f>IF(AND(J340="VOR",Leistungen!A$52="SVS VOR"),Leistungen!B$52, IF(AND(J340="QOR",Leistungen!A$31="SVS QOR"),Leistungen!B$31,""))</f>
        <v>0</v>
      </c>
      <c r="U340" s="97">
        <f t="shared" si="30"/>
        <v>0</v>
      </c>
      <c r="V340" s="100">
        <f t="shared" si="31"/>
        <v>0</v>
      </c>
      <c r="W340" s="100">
        <f t="shared" si="27"/>
        <v>0</v>
      </c>
      <c r="X340" s="99"/>
    </row>
    <row r="341" spans="1:24" ht="15" x14ac:dyDescent="0.2">
      <c r="A341" s="91" t="s">
        <v>171</v>
      </c>
      <c r="B341" s="91" t="s">
        <v>181</v>
      </c>
      <c r="C341" s="91" t="s">
        <v>719</v>
      </c>
      <c r="D341" s="91" t="s">
        <v>21</v>
      </c>
      <c r="E341" s="91" t="s">
        <v>18</v>
      </c>
      <c r="F341" s="91" t="s">
        <v>117</v>
      </c>
      <c r="G341" s="167">
        <v>8.31</v>
      </c>
      <c r="H341" s="91"/>
      <c r="I341" s="136">
        <f t="shared" si="28"/>
        <v>8.31</v>
      </c>
      <c r="J341" s="91" t="s">
        <v>10</v>
      </c>
      <c r="K341" s="96">
        <f>VLOOKUP(D341,Steuerseite!A$3:G$38,5,FALSE)</f>
        <v>0</v>
      </c>
      <c r="L341" s="96">
        <f>VLOOKUP(D341,Steuerseite!A$3:G$38,6,FALSE)</f>
        <v>0</v>
      </c>
      <c r="M341" s="96">
        <f>VLOOKUP(D341,Steuerseite!A$3:G$38,7,FALSE)</f>
        <v>1E-3</v>
      </c>
      <c r="N341" s="96">
        <f>VLOOKUP(D341,Steuerseite!A$3:$D$38,2,FALSE)</f>
        <v>0</v>
      </c>
      <c r="O341" s="96">
        <f>VLOOKUP(D341,Steuerseite!A$3:D$38,3,FALSE)</f>
        <v>0</v>
      </c>
      <c r="P341" s="96">
        <f>VLOOKUP(D341,Steuerseite!A$3:D$38,4,FALSE)</f>
        <v>0</v>
      </c>
      <c r="Q341" s="94"/>
      <c r="R341" s="98"/>
      <c r="S341" s="95">
        <f t="shared" si="29"/>
        <v>0</v>
      </c>
      <c r="T341" s="137">
        <f>IF(AND(J341="VOR",Leistungen!A$52="SVS VOR"),Leistungen!B$52, IF(AND(J341="QOR",Leistungen!A$31="SVS QOR"),Leistungen!B$31,""))</f>
        <v>0</v>
      </c>
      <c r="U341" s="97">
        <f t="shared" si="30"/>
        <v>0</v>
      </c>
      <c r="V341" s="100">
        <f t="shared" si="31"/>
        <v>0</v>
      </c>
      <c r="W341" s="100">
        <f t="shared" si="27"/>
        <v>0</v>
      </c>
      <c r="X341" s="99"/>
    </row>
    <row r="342" spans="1:24" ht="15" x14ac:dyDescent="0.2">
      <c r="A342" s="92" t="s">
        <v>171</v>
      </c>
      <c r="B342" s="92" t="s">
        <v>296</v>
      </c>
      <c r="C342" s="92" t="s">
        <v>720</v>
      </c>
      <c r="D342" s="92" t="s">
        <v>60</v>
      </c>
      <c r="E342" s="92" t="s">
        <v>126</v>
      </c>
      <c r="F342" s="92" t="s">
        <v>956</v>
      </c>
      <c r="G342" s="168">
        <v>13.25</v>
      </c>
      <c r="H342" s="92"/>
      <c r="I342" s="138">
        <f t="shared" si="28"/>
        <v>13.25</v>
      </c>
      <c r="J342" s="92" t="s">
        <v>10</v>
      </c>
      <c r="K342" s="96">
        <f>VLOOKUP(D342,Steuerseite!A$3:G$38,5,FALSE)</f>
        <v>0</v>
      </c>
      <c r="L342" s="96">
        <f>VLOOKUP(D342,Steuerseite!A$3:G$38,6,FALSE)</f>
        <v>0</v>
      </c>
      <c r="M342" s="96">
        <f>VLOOKUP(D342,Steuerseite!A$3:G$38,7,FALSE)</f>
        <v>0</v>
      </c>
      <c r="N342" s="96">
        <f>VLOOKUP(D342,Steuerseite!A$3:$D$38,2,FALSE)</f>
        <v>0</v>
      </c>
      <c r="O342" s="96">
        <f>VLOOKUP(D342,Steuerseite!A$3:D$38,3,FALSE)</f>
        <v>0</v>
      </c>
      <c r="P342" s="96">
        <f>VLOOKUP(D342,Steuerseite!A$3:D$38,4,FALSE)</f>
        <v>0</v>
      </c>
      <c r="Q342" s="94"/>
      <c r="R342" s="98"/>
      <c r="S342" s="95">
        <f t="shared" si="29"/>
        <v>0</v>
      </c>
      <c r="T342" s="137">
        <f>IF(AND(J342="VOR",Leistungen!A$52="SVS VOR"),Leistungen!B$52, IF(AND(J342="QOR",Leistungen!A$31="SVS QOR"),Leistungen!B$31,""))</f>
        <v>0</v>
      </c>
      <c r="U342" s="97">
        <f t="shared" si="30"/>
        <v>0</v>
      </c>
      <c r="V342" s="100">
        <f t="shared" si="31"/>
        <v>0</v>
      </c>
      <c r="W342" s="100">
        <f t="shared" si="27"/>
        <v>0</v>
      </c>
      <c r="X342" s="99"/>
    </row>
    <row r="343" spans="1:24" ht="15" x14ac:dyDescent="0.2">
      <c r="A343" s="91" t="s">
        <v>171</v>
      </c>
      <c r="B343" s="91" t="s">
        <v>129</v>
      </c>
      <c r="C343" s="91" t="s">
        <v>721</v>
      </c>
      <c r="D343" s="91" t="s">
        <v>23</v>
      </c>
      <c r="E343" s="91" t="s">
        <v>127</v>
      </c>
      <c r="F343" s="91" t="s">
        <v>956</v>
      </c>
      <c r="G343" s="167">
        <v>12.19</v>
      </c>
      <c r="H343" s="91"/>
      <c r="I343" s="136">
        <f t="shared" si="28"/>
        <v>12.19</v>
      </c>
      <c r="J343" s="91" t="s">
        <v>10</v>
      </c>
      <c r="K343" s="96">
        <f>VLOOKUP(D343,Steuerseite!A$3:G$38,5,FALSE)</f>
        <v>0</v>
      </c>
      <c r="L343" s="96">
        <f>VLOOKUP(D343,Steuerseite!A$3:G$38,6,FALSE)</f>
        <v>0</v>
      </c>
      <c r="M343" s="96">
        <f>VLOOKUP(D343,Steuerseite!A$3:G$38,7,FALSE)</f>
        <v>0</v>
      </c>
      <c r="N343" s="96">
        <f>VLOOKUP(D343,Steuerseite!A$3:$D$38,2,FALSE)</f>
        <v>0</v>
      </c>
      <c r="O343" s="96">
        <f>VLOOKUP(D343,Steuerseite!A$3:D$38,3,FALSE)</f>
        <v>0</v>
      </c>
      <c r="P343" s="96">
        <f>VLOOKUP(D343,Steuerseite!A$3:D$38,4,FALSE)</f>
        <v>0</v>
      </c>
      <c r="Q343" s="94"/>
      <c r="R343" s="98"/>
      <c r="S343" s="95">
        <f t="shared" si="29"/>
        <v>0</v>
      </c>
      <c r="T343" s="137">
        <f>IF(AND(J343="VOR",Leistungen!A$52="SVS VOR"),Leistungen!B$52, IF(AND(J343="QOR",Leistungen!A$31="SVS QOR"),Leistungen!B$31,""))</f>
        <v>0</v>
      </c>
      <c r="U343" s="97">
        <f t="shared" si="30"/>
        <v>0</v>
      </c>
      <c r="V343" s="100">
        <f t="shared" si="31"/>
        <v>0</v>
      </c>
      <c r="W343" s="100">
        <f t="shared" si="27"/>
        <v>0</v>
      </c>
      <c r="X343" s="99"/>
    </row>
    <row r="344" spans="1:24" ht="15" x14ac:dyDescent="0.2">
      <c r="A344" s="92" t="s">
        <v>171</v>
      </c>
      <c r="B344" s="92" t="s">
        <v>297</v>
      </c>
      <c r="C344" s="92" t="s">
        <v>722</v>
      </c>
      <c r="D344" s="92" t="s">
        <v>59</v>
      </c>
      <c r="E344" s="92" t="s">
        <v>110</v>
      </c>
      <c r="F344" s="92" t="s">
        <v>112</v>
      </c>
      <c r="G344" s="168">
        <v>20.22</v>
      </c>
      <c r="H344" s="92"/>
      <c r="I344" s="138">
        <f t="shared" si="28"/>
        <v>20.22</v>
      </c>
      <c r="J344" s="92" t="s">
        <v>10</v>
      </c>
      <c r="K344" s="96">
        <f>VLOOKUP(D344,Steuerseite!A$3:G$38,5,FALSE)</f>
        <v>0</v>
      </c>
      <c r="L344" s="96">
        <f>VLOOKUP(D344,Steuerseite!A$3:G$38,6,FALSE)</f>
        <v>0</v>
      </c>
      <c r="M344" s="96">
        <f>VLOOKUP(D344,Steuerseite!A$3:G$38,7,FALSE)</f>
        <v>0</v>
      </c>
      <c r="N344" s="96">
        <f>VLOOKUP(D344,Steuerseite!A$3:$D$38,2,FALSE)</f>
        <v>0</v>
      </c>
      <c r="O344" s="96">
        <f>VLOOKUP(D344,Steuerseite!A$3:D$38,3,FALSE)</f>
        <v>0</v>
      </c>
      <c r="P344" s="96">
        <f>VLOOKUP(D344,Steuerseite!A$3:D$38,4,FALSE)</f>
        <v>0</v>
      </c>
      <c r="Q344" s="94"/>
      <c r="R344" s="98"/>
      <c r="S344" s="95">
        <f t="shared" si="29"/>
        <v>0</v>
      </c>
      <c r="T344" s="137">
        <f>IF(AND(J344="VOR",Leistungen!A$52="SVS VOR"),Leistungen!B$52, IF(AND(J344="QOR",Leistungen!A$31="SVS QOR"),Leistungen!B$31,""))</f>
        <v>0</v>
      </c>
      <c r="U344" s="97">
        <f t="shared" si="30"/>
        <v>0</v>
      </c>
      <c r="V344" s="100">
        <f t="shared" si="31"/>
        <v>0</v>
      </c>
      <c r="W344" s="100">
        <f t="shared" si="27"/>
        <v>0</v>
      </c>
      <c r="X344" s="99"/>
    </row>
    <row r="345" spans="1:24" ht="15" x14ac:dyDescent="0.2">
      <c r="A345" s="91" t="s">
        <v>171</v>
      </c>
      <c r="B345" s="91" t="s">
        <v>298</v>
      </c>
      <c r="C345" s="91" t="s">
        <v>723</v>
      </c>
      <c r="D345" s="91" t="s">
        <v>59</v>
      </c>
      <c r="E345" s="91" t="s">
        <v>110</v>
      </c>
      <c r="F345" s="91" t="s">
        <v>956</v>
      </c>
      <c r="G345" s="167">
        <v>11.4</v>
      </c>
      <c r="H345" s="91"/>
      <c r="I345" s="136">
        <f t="shared" si="28"/>
        <v>11.4</v>
      </c>
      <c r="J345" s="91" t="s">
        <v>10</v>
      </c>
      <c r="K345" s="96">
        <f>VLOOKUP(D345,Steuerseite!A$3:G$38,5,FALSE)</f>
        <v>0</v>
      </c>
      <c r="L345" s="96">
        <f>VLOOKUP(D345,Steuerseite!A$3:G$38,6,FALSE)</f>
        <v>0</v>
      </c>
      <c r="M345" s="96">
        <f>VLOOKUP(D345,Steuerseite!A$3:G$38,7,FALSE)</f>
        <v>0</v>
      </c>
      <c r="N345" s="96">
        <f>VLOOKUP(D345,Steuerseite!A$3:$D$38,2,FALSE)</f>
        <v>0</v>
      </c>
      <c r="O345" s="96">
        <f>VLOOKUP(D345,Steuerseite!A$3:D$38,3,FALSE)</f>
        <v>0</v>
      </c>
      <c r="P345" s="96">
        <f>VLOOKUP(D345,Steuerseite!A$3:D$38,4,FALSE)</f>
        <v>0</v>
      </c>
      <c r="Q345" s="94"/>
      <c r="R345" s="98"/>
      <c r="S345" s="95">
        <f t="shared" si="29"/>
        <v>0</v>
      </c>
      <c r="T345" s="137">
        <f>IF(AND(J345="VOR",Leistungen!A$52="SVS VOR"),Leistungen!B$52, IF(AND(J345="QOR",Leistungen!A$31="SVS QOR"),Leistungen!B$31,""))</f>
        <v>0</v>
      </c>
      <c r="U345" s="97">
        <f t="shared" si="30"/>
        <v>0</v>
      </c>
      <c r="V345" s="100">
        <f t="shared" si="31"/>
        <v>0</v>
      </c>
      <c r="W345" s="100">
        <f t="shared" si="27"/>
        <v>0</v>
      </c>
      <c r="X345" s="99"/>
    </row>
    <row r="346" spans="1:24" ht="15" x14ac:dyDescent="0.2">
      <c r="A346" s="92" t="s">
        <v>171</v>
      </c>
      <c r="B346" s="92" t="s">
        <v>299</v>
      </c>
      <c r="C346" s="92" t="s">
        <v>724</v>
      </c>
      <c r="D346" s="92" t="s">
        <v>59</v>
      </c>
      <c r="E346" s="92" t="s">
        <v>110</v>
      </c>
      <c r="F346" s="92" t="s">
        <v>956</v>
      </c>
      <c r="G346" s="168">
        <v>13.28</v>
      </c>
      <c r="H346" s="92"/>
      <c r="I346" s="138">
        <f t="shared" si="28"/>
        <v>13.28</v>
      </c>
      <c r="J346" s="92" t="s">
        <v>10</v>
      </c>
      <c r="K346" s="96">
        <f>VLOOKUP(D346,Steuerseite!A$3:G$38,5,FALSE)</f>
        <v>0</v>
      </c>
      <c r="L346" s="96">
        <f>VLOOKUP(D346,Steuerseite!A$3:G$38,6,FALSE)</f>
        <v>0</v>
      </c>
      <c r="M346" s="96">
        <f>VLOOKUP(D346,Steuerseite!A$3:G$38,7,FALSE)</f>
        <v>0</v>
      </c>
      <c r="N346" s="96">
        <f>VLOOKUP(D346,Steuerseite!A$3:$D$38,2,FALSE)</f>
        <v>0</v>
      </c>
      <c r="O346" s="96">
        <f>VLOOKUP(D346,Steuerseite!A$3:D$38,3,FALSE)</f>
        <v>0</v>
      </c>
      <c r="P346" s="96">
        <f>VLOOKUP(D346,Steuerseite!A$3:D$38,4,FALSE)</f>
        <v>0</v>
      </c>
      <c r="Q346" s="94"/>
      <c r="R346" s="98"/>
      <c r="S346" s="95">
        <f t="shared" si="29"/>
        <v>0</v>
      </c>
      <c r="T346" s="137">
        <f>IF(AND(J346="VOR",Leistungen!A$52="SVS VOR"),Leistungen!B$52, IF(AND(J346="QOR",Leistungen!A$31="SVS QOR"),Leistungen!B$31,""))</f>
        <v>0</v>
      </c>
      <c r="U346" s="97">
        <f t="shared" si="30"/>
        <v>0</v>
      </c>
      <c r="V346" s="100">
        <f t="shared" si="31"/>
        <v>0</v>
      </c>
      <c r="W346" s="100">
        <f t="shared" si="27"/>
        <v>0</v>
      </c>
      <c r="X346" s="99"/>
    </row>
    <row r="347" spans="1:24" ht="15" x14ac:dyDescent="0.2">
      <c r="A347" s="91" t="s">
        <v>171</v>
      </c>
      <c r="B347" s="91" t="s">
        <v>300</v>
      </c>
      <c r="C347" s="91" t="s">
        <v>725</v>
      </c>
      <c r="D347" s="91" t="s">
        <v>59</v>
      </c>
      <c r="E347" s="91" t="s">
        <v>110</v>
      </c>
      <c r="F347" s="91" t="s">
        <v>956</v>
      </c>
      <c r="G347" s="167">
        <v>11.4</v>
      </c>
      <c r="H347" s="91"/>
      <c r="I347" s="136">
        <f t="shared" si="28"/>
        <v>11.4</v>
      </c>
      <c r="J347" s="91" t="s">
        <v>10</v>
      </c>
      <c r="K347" s="96">
        <f>VLOOKUP(D347,Steuerseite!A$3:G$38,5,FALSE)</f>
        <v>0</v>
      </c>
      <c r="L347" s="96">
        <f>VLOOKUP(D347,Steuerseite!A$3:G$38,6,FALSE)</f>
        <v>0</v>
      </c>
      <c r="M347" s="96">
        <f>VLOOKUP(D347,Steuerseite!A$3:G$38,7,FALSE)</f>
        <v>0</v>
      </c>
      <c r="N347" s="96">
        <f>VLOOKUP(D347,Steuerseite!A$3:$D$38,2,FALSE)</f>
        <v>0</v>
      </c>
      <c r="O347" s="96">
        <f>VLOOKUP(D347,Steuerseite!A$3:D$38,3,FALSE)</f>
        <v>0</v>
      </c>
      <c r="P347" s="96">
        <f>VLOOKUP(D347,Steuerseite!A$3:D$38,4,FALSE)</f>
        <v>0</v>
      </c>
      <c r="Q347" s="94"/>
      <c r="R347" s="98"/>
      <c r="S347" s="95">
        <f t="shared" si="29"/>
        <v>0</v>
      </c>
      <c r="T347" s="137">
        <f>IF(AND(J347="VOR",Leistungen!A$52="SVS VOR"),Leistungen!B$52, IF(AND(J347="QOR",Leistungen!A$31="SVS QOR"),Leistungen!B$31,""))</f>
        <v>0</v>
      </c>
      <c r="U347" s="97">
        <f t="shared" si="30"/>
        <v>0</v>
      </c>
      <c r="V347" s="100">
        <f t="shared" si="31"/>
        <v>0</v>
      </c>
      <c r="W347" s="100">
        <f t="shared" si="27"/>
        <v>0</v>
      </c>
      <c r="X347" s="99"/>
    </row>
    <row r="348" spans="1:24" ht="15" x14ac:dyDescent="0.2">
      <c r="A348" s="92" t="s">
        <v>171</v>
      </c>
      <c r="B348" s="92" t="s">
        <v>301</v>
      </c>
      <c r="C348" s="92" t="s">
        <v>726</v>
      </c>
      <c r="D348" s="92" t="s">
        <v>59</v>
      </c>
      <c r="E348" s="92" t="s">
        <v>110</v>
      </c>
      <c r="F348" s="92" t="s">
        <v>956</v>
      </c>
      <c r="G348" s="168">
        <v>13.28</v>
      </c>
      <c r="H348" s="92"/>
      <c r="I348" s="138">
        <f t="shared" si="28"/>
        <v>13.28</v>
      </c>
      <c r="J348" s="92" t="s">
        <v>10</v>
      </c>
      <c r="K348" s="96">
        <f>VLOOKUP(D348,Steuerseite!A$3:G$38,5,FALSE)</f>
        <v>0</v>
      </c>
      <c r="L348" s="96">
        <f>VLOOKUP(D348,Steuerseite!A$3:G$38,6,FALSE)</f>
        <v>0</v>
      </c>
      <c r="M348" s="96">
        <f>VLOOKUP(D348,Steuerseite!A$3:G$38,7,FALSE)</f>
        <v>0</v>
      </c>
      <c r="N348" s="96">
        <f>VLOOKUP(D348,Steuerseite!A$3:$D$38,2,FALSE)</f>
        <v>0</v>
      </c>
      <c r="O348" s="96">
        <f>VLOOKUP(D348,Steuerseite!A$3:D$38,3,FALSE)</f>
        <v>0</v>
      </c>
      <c r="P348" s="96">
        <f>VLOOKUP(D348,Steuerseite!A$3:D$38,4,FALSE)</f>
        <v>0</v>
      </c>
      <c r="Q348" s="94"/>
      <c r="R348" s="98"/>
      <c r="S348" s="95">
        <f t="shared" si="29"/>
        <v>0</v>
      </c>
      <c r="T348" s="137">
        <f>IF(AND(J348="VOR",Leistungen!A$52="SVS VOR"),Leistungen!B$52, IF(AND(J348="QOR",Leistungen!A$31="SVS QOR"),Leistungen!B$31,""))</f>
        <v>0</v>
      </c>
      <c r="U348" s="97">
        <f t="shared" si="30"/>
        <v>0</v>
      </c>
      <c r="V348" s="100">
        <f t="shared" si="31"/>
        <v>0</v>
      </c>
      <c r="W348" s="100">
        <f t="shared" si="27"/>
        <v>0</v>
      </c>
      <c r="X348" s="99"/>
    </row>
    <row r="349" spans="1:24" ht="15" x14ac:dyDescent="0.2">
      <c r="A349" s="91" t="s">
        <v>171</v>
      </c>
      <c r="B349" s="91" t="s">
        <v>119</v>
      </c>
      <c r="C349" s="91" t="s">
        <v>727</v>
      </c>
      <c r="D349" s="91" t="s">
        <v>29</v>
      </c>
      <c r="E349" s="91" t="s">
        <v>116</v>
      </c>
      <c r="F349" s="91" t="s">
        <v>957</v>
      </c>
      <c r="G349" s="167">
        <v>11.25</v>
      </c>
      <c r="H349" s="91"/>
      <c r="I349" s="136">
        <f t="shared" si="28"/>
        <v>11.25</v>
      </c>
      <c r="J349" s="91" t="s">
        <v>124</v>
      </c>
      <c r="K349" s="96">
        <f>VLOOKUP(D349,Steuerseite!A$3:G$38,5,FALSE)</f>
        <v>0</v>
      </c>
      <c r="L349" s="96">
        <f>VLOOKUP(D349,Steuerseite!A$3:G$38,6,FALSE)</f>
        <v>0</v>
      </c>
      <c r="M349" s="96">
        <f>VLOOKUP(D349,Steuerseite!A$3:G$38,7,FALSE)</f>
        <v>0</v>
      </c>
      <c r="N349" s="96">
        <f>VLOOKUP(D349,Steuerseite!A$3:$D$38,2,FALSE)</f>
        <v>0</v>
      </c>
      <c r="O349" s="96">
        <f>VLOOKUP(D349,Steuerseite!A$3:D$38,3,FALSE)</f>
        <v>0</v>
      </c>
      <c r="P349" s="96">
        <f>VLOOKUP(D349,Steuerseite!A$3:D$38,4,FALSE)</f>
        <v>0</v>
      </c>
      <c r="Q349" s="94">
        <v>2</v>
      </c>
      <c r="R349" s="98">
        <v>2</v>
      </c>
      <c r="S349" s="95" t="e">
        <f t="shared" si="29"/>
        <v>#DIV/0!</v>
      </c>
      <c r="T349" s="137">
        <f>IF(AND(J349="VOR",Leistungen!A$52="SVS VOR"),Leistungen!B$52, IF(AND(J349="QOR",Leistungen!A$31="SVS QOR"),Leistungen!B$31,""))</f>
        <v>0</v>
      </c>
      <c r="U349" s="97" t="e">
        <f t="shared" si="30"/>
        <v>#DIV/0!</v>
      </c>
      <c r="V349" s="100" t="e">
        <f t="shared" si="31"/>
        <v>#DIV/0!</v>
      </c>
      <c r="W349" s="100" t="e">
        <f t="shared" si="27"/>
        <v>#DIV/0!</v>
      </c>
      <c r="X349" s="99"/>
    </row>
    <row r="350" spans="1:24" ht="15" x14ac:dyDescent="0.2">
      <c r="A350" s="92" t="s">
        <v>171</v>
      </c>
      <c r="B350" s="92" t="s">
        <v>301</v>
      </c>
      <c r="C350" s="92" t="s">
        <v>728</v>
      </c>
      <c r="D350" s="92" t="s">
        <v>59</v>
      </c>
      <c r="E350" s="92" t="s">
        <v>110</v>
      </c>
      <c r="F350" s="92" t="s">
        <v>956</v>
      </c>
      <c r="G350" s="168">
        <v>13.28</v>
      </c>
      <c r="H350" s="92"/>
      <c r="I350" s="138">
        <f t="shared" si="28"/>
        <v>13.28</v>
      </c>
      <c r="J350" s="92" t="s">
        <v>10</v>
      </c>
      <c r="K350" s="96">
        <f>VLOOKUP(D350,Steuerseite!A$3:G$38,5,FALSE)</f>
        <v>0</v>
      </c>
      <c r="L350" s="96">
        <f>VLOOKUP(D350,Steuerseite!A$3:G$38,6,FALSE)</f>
        <v>0</v>
      </c>
      <c r="M350" s="96">
        <f>VLOOKUP(D350,Steuerseite!A$3:G$38,7,FALSE)</f>
        <v>0</v>
      </c>
      <c r="N350" s="96">
        <f>VLOOKUP(D350,Steuerseite!A$3:$D$38,2,FALSE)</f>
        <v>0</v>
      </c>
      <c r="O350" s="96">
        <f>VLOOKUP(D350,Steuerseite!A$3:D$38,3,FALSE)</f>
        <v>0</v>
      </c>
      <c r="P350" s="96">
        <f>VLOOKUP(D350,Steuerseite!A$3:D$38,4,FALSE)</f>
        <v>0</v>
      </c>
      <c r="Q350" s="94"/>
      <c r="R350" s="98"/>
      <c r="S350" s="95">
        <f t="shared" si="29"/>
        <v>0</v>
      </c>
      <c r="T350" s="137">
        <f>IF(AND(J350="VOR",Leistungen!A$52="SVS VOR"),Leistungen!B$52, IF(AND(J350="QOR",Leistungen!A$31="SVS QOR"),Leistungen!B$31,""))</f>
        <v>0</v>
      </c>
      <c r="U350" s="97">
        <f t="shared" si="30"/>
        <v>0</v>
      </c>
      <c r="V350" s="100">
        <f t="shared" si="31"/>
        <v>0</v>
      </c>
      <c r="W350" s="100">
        <f t="shared" si="27"/>
        <v>0</v>
      </c>
      <c r="X350" s="99"/>
    </row>
    <row r="351" spans="1:24" ht="15" x14ac:dyDescent="0.2">
      <c r="A351" s="91" t="s">
        <v>171</v>
      </c>
      <c r="B351" s="91" t="s">
        <v>302</v>
      </c>
      <c r="C351" s="91" t="s">
        <v>729</v>
      </c>
      <c r="D351" s="91" t="s">
        <v>59</v>
      </c>
      <c r="E351" s="91" t="s">
        <v>110</v>
      </c>
      <c r="F351" s="91" t="s">
        <v>956</v>
      </c>
      <c r="G351" s="167">
        <v>11.59</v>
      </c>
      <c r="H351" s="91"/>
      <c r="I351" s="136">
        <f t="shared" si="28"/>
        <v>11.59</v>
      </c>
      <c r="J351" s="91" t="s">
        <v>10</v>
      </c>
      <c r="K351" s="96">
        <f>VLOOKUP(D351,Steuerseite!A$3:G$38,5,FALSE)</f>
        <v>0</v>
      </c>
      <c r="L351" s="96">
        <f>VLOOKUP(D351,Steuerseite!A$3:G$38,6,FALSE)</f>
        <v>0</v>
      </c>
      <c r="M351" s="96">
        <f>VLOOKUP(D351,Steuerseite!A$3:G$38,7,FALSE)</f>
        <v>0</v>
      </c>
      <c r="N351" s="96">
        <f>VLOOKUP(D351,Steuerseite!A$3:$D$38,2,FALSE)</f>
        <v>0</v>
      </c>
      <c r="O351" s="96">
        <f>VLOOKUP(D351,Steuerseite!A$3:D$38,3,FALSE)</f>
        <v>0</v>
      </c>
      <c r="P351" s="96">
        <f>VLOOKUP(D351,Steuerseite!A$3:D$38,4,FALSE)</f>
        <v>0</v>
      </c>
      <c r="Q351" s="94"/>
      <c r="R351" s="98"/>
      <c r="S351" s="95">
        <f t="shared" si="29"/>
        <v>0</v>
      </c>
      <c r="T351" s="137">
        <f>IF(AND(J351="VOR",Leistungen!A$52="SVS VOR"),Leistungen!B$52, IF(AND(J351="QOR",Leistungen!A$31="SVS QOR"),Leistungen!B$31,""))</f>
        <v>0</v>
      </c>
      <c r="U351" s="97">
        <f t="shared" si="30"/>
        <v>0</v>
      </c>
      <c r="V351" s="100">
        <f t="shared" si="31"/>
        <v>0</v>
      </c>
      <c r="W351" s="100">
        <f t="shared" si="27"/>
        <v>0</v>
      </c>
      <c r="X351" s="99"/>
    </row>
    <row r="352" spans="1:24" ht="15" x14ac:dyDescent="0.2">
      <c r="A352" s="92" t="s">
        <v>171</v>
      </c>
      <c r="B352" s="92" t="s">
        <v>303</v>
      </c>
      <c r="C352" s="92" t="s">
        <v>730</v>
      </c>
      <c r="D352" s="92" t="s">
        <v>59</v>
      </c>
      <c r="E352" s="92" t="s">
        <v>110</v>
      </c>
      <c r="F352" s="92" t="s">
        <v>956</v>
      </c>
      <c r="G352" s="168">
        <v>13.28</v>
      </c>
      <c r="H352" s="92"/>
      <c r="I352" s="138">
        <f t="shared" si="28"/>
        <v>13.28</v>
      </c>
      <c r="J352" s="92" t="s">
        <v>10</v>
      </c>
      <c r="K352" s="96">
        <f>VLOOKUP(D352,Steuerseite!A$3:G$38,5,FALSE)</f>
        <v>0</v>
      </c>
      <c r="L352" s="96">
        <f>VLOOKUP(D352,Steuerseite!A$3:G$38,6,FALSE)</f>
        <v>0</v>
      </c>
      <c r="M352" s="96">
        <f>VLOOKUP(D352,Steuerseite!A$3:G$38,7,FALSE)</f>
        <v>0</v>
      </c>
      <c r="N352" s="96">
        <f>VLOOKUP(D352,Steuerseite!A$3:$D$38,2,FALSE)</f>
        <v>0</v>
      </c>
      <c r="O352" s="96">
        <f>VLOOKUP(D352,Steuerseite!A$3:D$38,3,FALSE)</f>
        <v>0</v>
      </c>
      <c r="P352" s="96">
        <f>VLOOKUP(D352,Steuerseite!A$3:D$38,4,FALSE)</f>
        <v>0</v>
      </c>
      <c r="Q352" s="94"/>
      <c r="R352" s="98"/>
      <c r="S352" s="95">
        <f t="shared" si="29"/>
        <v>0</v>
      </c>
      <c r="T352" s="137">
        <f>IF(AND(J352="VOR",Leistungen!A$52="SVS VOR"),Leistungen!B$52, IF(AND(J352="QOR",Leistungen!A$31="SVS QOR"),Leistungen!B$31,""))</f>
        <v>0</v>
      </c>
      <c r="U352" s="97">
        <f t="shared" si="30"/>
        <v>0</v>
      </c>
      <c r="V352" s="100">
        <f t="shared" si="31"/>
        <v>0</v>
      </c>
      <c r="W352" s="100">
        <f t="shared" si="27"/>
        <v>0</v>
      </c>
      <c r="X352" s="99"/>
    </row>
    <row r="353" spans="1:24" ht="15" x14ac:dyDescent="0.2">
      <c r="A353" s="91" t="s">
        <v>171</v>
      </c>
      <c r="B353" s="91" t="s">
        <v>303</v>
      </c>
      <c r="C353" s="91" t="s">
        <v>731</v>
      </c>
      <c r="D353" s="91" t="s">
        <v>59</v>
      </c>
      <c r="E353" s="91" t="s">
        <v>110</v>
      </c>
      <c r="F353" s="91" t="s">
        <v>956</v>
      </c>
      <c r="G353" s="167">
        <v>13.27</v>
      </c>
      <c r="H353" s="91"/>
      <c r="I353" s="136">
        <f t="shared" si="28"/>
        <v>13.27</v>
      </c>
      <c r="J353" s="91" t="s">
        <v>10</v>
      </c>
      <c r="K353" s="96">
        <f>VLOOKUP(D353,Steuerseite!A$3:G$38,5,FALSE)</f>
        <v>0</v>
      </c>
      <c r="L353" s="96">
        <f>VLOOKUP(D353,Steuerseite!A$3:G$38,6,FALSE)</f>
        <v>0</v>
      </c>
      <c r="M353" s="96">
        <f>VLOOKUP(D353,Steuerseite!A$3:G$38,7,FALSE)</f>
        <v>0</v>
      </c>
      <c r="N353" s="96">
        <f>VLOOKUP(D353,Steuerseite!A$3:$D$38,2,FALSE)</f>
        <v>0</v>
      </c>
      <c r="O353" s="96">
        <f>VLOOKUP(D353,Steuerseite!A$3:D$38,3,FALSE)</f>
        <v>0</v>
      </c>
      <c r="P353" s="96">
        <f>VLOOKUP(D353,Steuerseite!A$3:D$38,4,FALSE)</f>
        <v>0</v>
      </c>
      <c r="Q353" s="94"/>
      <c r="R353" s="98"/>
      <c r="S353" s="95">
        <f t="shared" si="29"/>
        <v>0</v>
      </c>
      <c r="T353" s="137">
        <f>IF(AND(J353="VOR",Leistungen!A$52="SVS VOR"),Leistungen!B$52, IF(AND(J353="QOR",Leistungen!A$31="SVS QOR"),Leistungen!B$31,""))</f>
        <v>0</v>
      </c>
      <c r="U353" s="97">
        <f t="shared" si="30"/>
        <v>0</v>
      </c>
      <c r="V353" s="100">
        <f t="shared" si="31"/>
        <v>0</v>
      </c>
      <c r="W353" s="100">
        <f t="shared" si="27"/>
        <v>0</v>
      </c>
      <c r="X353" s="99"/>
    </row>
    <row r="354" spans="1:24" ht="15" x14ac:dyDescent="0.2">
      <c r="A354" s="92" t="s">
        <v>171</v>
      </c>
      <c r="B354" s="92" t="s">
        <v>191</v>
      </c>
      <c r="C354" s="92" t="s">
        <v>732</v>
      </c>
      <c r="D354" s="92" t="s">
        <v>42</v>
      </c>
      <c r="E354" s="92" t="s">
        <v>951</v>
      </c>
      <c r="F354" s="92" t="s">
        <v>117</v>
      </c>
      <c r="G354" s="168">
        <v>14.39</v>
      </c>
      <c r="H354" s="92"/>
      <c r="I354" s="138">
        <f t="shared" si="28"/>
        <v>14.39</v>
      </c>
      <c r="J354" s="92" t="s">
        <v>10</v>
      </c>
      <c r="K354" s="96">
        <f>VLOOKUP(D354,Steuerseite!A$3:G$38,5,FALSE)</f>
        <v>0</v>
      </c>
      <c r="L354" s="96">
        <f>VLOOKUP(D354,Steuerseite!A$3:G$38,6,FALSE)</f>
        <v>0</v>
      </c>
      <c r="M354" s="96">
        <f>VLOOKUP(D354,Steuerseite!A$3:G$38,7,FALSE)</f>
        <v>0</v>
      </c>
      <c r="N354" s="96">
        <f>VLOOKUP(D354,Steuerseite!A$3:$D$38,2,FALSE)</f>
        <v>0</v>
      </c>
      <c r="O354" s="96">
        <f>VLOOKUP(D354,Steuerseite!A$3:D$38,3,FALSE)</f>
        <v>0</v>
      </c>
      <c r="P354" s="96">
        <f>VLOOKUP(D354,Steuerseite!A$3:D$38,4,FALSE)</f>
        <v>0</v>
      </c>
      <c r="Q354" s="94"/>
      <c r="R354" s="98"/>
      <c r="S354" s="95">
        <f t="shared" si="29"/>
        <v>0</v>
      </c>
      <c r="T354" s="137">
        <f>IF(AND(J354="VOR",Leistungen!A$52="SVS VOR"),Leistungen!B$52, IF(AND(J354="QOR",Leistungen!A$31="SVS QOR"),Leistungen!B$31,""))</f>
        <v>0</v>
      </c>
      <c r="U354" s="97">
        <f t="shared" si="30"/>
        <v>0</v>
      </c>
      <c r="V354" s="100">
        <f t="shared" si="31"/>
        <v>0</v>
      </c>
      <c r="W354" s="100">
        <f t="shared" si="27"/>
        <v>0</v>
      </c>
      <c r="X354" s="99"/>
    </row>
    <row r="355" spans="1:24" ht="15" x14ac:dyDescent="0.2">
      <c r="A355" s="91" t="s">
        <v>171</v>
      </c>
      <c r="B355" s="91" t="s">
        <v>206</v>
      </c>
      <c r="C355" s="91" t="s">
        <v>733</v>
      </c>
      <c r="D355" s="91" t="s">
        <v>22</v>
      </c>
      <c r="E355" s="91" t="s">
        <v>114</v>
      </c>
      <c r="F355" s="91" t="s">
        <v>117</v>
      </c>
      <c r="G355" s="167">
        <v>14.3</v>
      </c>
      <c r="H355" s="91"/>
      <c r="I355" s="136">
        <f t="shared" si="28"/>
        <v>14.3</v>
      </c>
      <c r="J355" s="91" t="s">
        <v>10</v>
      </c>
      <c r="K355" s="96">
        <f>VLOOKUP(D355,Steuerseite!A$3:G$38,5,FALSE)</f>
        <v>0</v>
      </c>
      <c r="L355" s="96">
        <f>VLOOKUP(D355,Steuerseite!A$3:G$38,6,FALSE)</f>
        <v>0</v>
      </c>
      <c r="M355" s="96">
        <f>VLOOKUP(D355,Steuerseite!A$3:G$38,7,FALSE)</f>
        <v>0</v>
      </c>
      <c r="N355" s="96">
        <f>VLOOKUP(D355,Steuerseite!A$3:$D$38,2,FALSE)</f>
        <v>0</v>
      </c>
      <c r="O355" s="96">
        <f>VLOOKUP(D355,Steuerseite!A$3:D$38,3,FALSE)</f>
        <v>0</v>
      </c>
      <c r="P355" s="96">
        <f>VLOOKUP(D355,Steuerseite!A$3:D$38,4,FALSE)</f>
        <v>0</v>
      </c>
      <c r="Q355" s="94"/>
      <c r="R355" s="98"/>
      <c r="S355" s="95">
        <f t="shared" si="29"/>
        <v>0</v>
      </c>
      <c r="T355" s="137">
        <f>IF(AND(J355="VOR",Leistungen!A$52="SVS VOR"),Leistungen!B$52, IF(AND(J355="QOR",Leistungen!A$31="SVS QOR"),Leistungen!B$31,""))</f>
        <v>0</v>
      </c>
      <c r="U355" s="97">
        <f t="shared" si="30"/>
        <v>0</v>
      </c>
      <c r="V355" s="100">
        <f t="shared" si="31"/>
        <v>0</v>
      </c>
      <c r="W355" s="100">
        <f t="shared" si="27"/>
        <v>0</v>
      </c>
      <c r="X355" s="99"/>
    </row>
    <row r="356" spans="1:24" ht="15" x14ac:dyDescent="0.2">
      <c r="A356" s="92" t="s">
        <v>171</v>
      </c>
      <c r="B356" s="92" t="s">
        <v>113</v>
      </c>
      <c r="C356" s="92" t="s">
        <v>734</v>
      </c>
      <c r="D356" s="92" t="s">
        <v>22</v>
      </c>
      <c r="E356" s="92" t="s">
        <v>114</v>
      </c>
      <c r="F356" s="92" t="s">
        <v>956</v>
      </c>
      <c r="G356" s="168">
        <v>121.62</v>
      </c>
      <c r="H356" s="92"/>
      <c r="I356" s="138">
        <f t="shared" si="28"/>
        <v>121.62</v>
      </c>
      <c r="J356" s="92" t="s">
        <v>10</v>
      </c>
      <c r="K356" s="96">
        <f>VLOOKUP(D356,Steuerseite!A$3:G$38,5,FALSE)</f>
        <v>0</v>
      </c>
      <c r="L356" s="96">
        <f>VLOOKUP(D356,Steuerseite!A$3:G$38,6,FALSE)</f>
        <v>0</v>
      </c>
      <c r="M356" s="96">
        <f>VLOOKUP(D356,Steuerseite!A$3:G$38,7,FALSE)</f>
        <v>0</v>
      </c>
      <c r="N356" s="96">
        <f>VLOOKUP(D356,Steuerseite!A$3:$D$38,2,FALSE)</f>
        <v>0</v>
      </c>
      <c r="O356" s="96">
        <f>VLOOKUP(D356,Steuerseite!A$3:D$38,3,FALSE)</f>
        <v>0</v>
      </c>
      <c r="P356" s="96">
        <f>VLOOKUP(D356,Steuerseite!A$3:D$38,4,FALSE)</f>
        <v>0</v>
      </c>
      <c r="Q356" s="94"/>
      <c r="R356" s="98"/>
      <c r="S356" s="95">
        <f t="shared" si="29"/>
        <v>0</v>
      </c>
      <c r="T356" s="137">
        <f>IF(AND(J356="VOR",Leistungen!A$52="SVS VOR"),Leistungen!B$52, IF(AND(J356="QOR",Leistungen!A$31="SVS QOR"),Leistungen!B$31,""))</f>
        <v>0</v>
      </c>
      <c r="U356" s="97">
        <f t="shared" si="30"/>
        <v>0</v>
      </c>
      <c r="V356" s="100">
        <f t="shared" si="31"/>
        <v>0</v>
      </c>
      <c r="W356" s="100">
        <f t="shared" si="27"/>
        <v>0</v>
      </c>
      <c r="X356" s="99"/>
    </row>
    <row r="357" spans="1:24" ht="15" x14ac:dyDescent="0.2">
      <c r="A357" s="91" t="s">
        <v>171</v>
      </c>
      <c r="B357" s="91" t="s">
        <v>113</v>
      </c>
      <c r="C357" s="91" t="s">
        <v>735</v>
      </c>
      <c r="D357" s="91" t="s">
        <v>22</v>
      </c>
      <c r="E357" s="91" t="s">
        <v>114</v>
      </c>
      <c r="F357" s="91" t="s">
        <v>956</v>
      </c>
      <c r="G357" s="167">
        <v>100.39</v>
      </c>
      <c r="H357" s="91"/>
      <c r="I357" s="136">
        <f t="shared" si="28"/>
        <v>100.39</v>
      </c>
      <c r="J357" s="91" t="s">
        <v>10</v>
      </c>
      <c r="K357" s="96">
        <f>VLOOKUP(D357,Steuerseite!A$3:G$38,5,FALSE)</f>
        <v>0</v>
      </c>
      <c r="L357" s="96">
        <f>VLOOKUP(D357,Steuerseite!A$3:G$38,6,FALSE)</f>
        <v>0</v>
      </c>
      <c r="M357" s="96">
        <f>VLOOKUP(D357,Steuerseite!A$3:G$38,7,FALSE)</f>
        <v>0</v>
      </c>
      <c r="N357" s="96">
        <f>VLOOKUP(D357,Steuerseite!A$3:$D$38,2,FALSE)</f>
        <v>0</v>
      </c>
      <c r="O357" s="96">
        <f>VLOOKUP(D357,Steuerseite!A$3:D$38,3,FALSE)</f>
        <v>0</v>
      </c>
      <c r="P357" s="96">
        <f>VLOOKUP(D357,Steuerseite!A$3:D$38,4,FALSE)</f>
        <v>0</v>
      </c>
      <c r="Q357" s="94"/>
      <c r="R357" s="98"/>
      <c r="S357" s="95">
        <f t="shared" si="29"/>
        <v>0</v>
      </c>
      <c r="T357" s="137">
        <f>IF(AND(J357="VOR",Leistungen!A$52="SVS VOR"),Leistungen!B$52, IF(AND(J357="QOR",Leistungen!A$31="SVS QOR"),Leistungen!B$31,""))</f>
        <v>0</v>
      </c>
      <c r="U357" s="97">
        <f t="shared" si="30"/>
        <v>0</v>
      </c>
      <c r="V357" s="100">
        <f t="shared" si="31"/>
        <v>0</v>
      </c>
      <c r="W357" s="100">
        <f t="shared" si="27"/>
        <v>0</v>
      </c>
      <c r="X357" s="99"/>
    </row>
    <row r="358" spans="1:24" ht="15" x14ac:dyDescent="0.2">
      <c r="A358" s="92" t="s">
        <v>171</v>
      </c>
      <c r="B358" s="92" t="s">
        <v>207</v>
      </c>
      <c r="C358" s="92" t="s">
        <v>736</v>
      </c>
      <c r="D358" s="92" t="s">
        <v>29</v>
      </c>
      <c r="E358" s="92" t="s">
        <v>116</v>
      </c>
      <c r="F358" s="92" t="s">
        <v>117</v>
      </c>
      <c r="G358" s="168">
        <v>0.84</v>
      </c>
      <c r="H358" s="92" t="s">
        <v>157</v>
      </c>
      <c r="I358" s="138">
        <f t="shared" si="28"/>
        <v>0</v>
      </c>
      <c r="J358" s="92" t="s">
        <v>10</v>
      </c>
      <c r="K358" s="96">
        <f>VLOOKUP(D358,Steuerseite!A$3:G$38,5,FALSE)</f>
        <v>0</v>
      </c>
      <c r="L358" s="96">
        <f>VLOOKUP(D358,Steuerseite!A$3:G$38,6,FALSE)</f>
        <v>0</v>
      </c>
      <c r="M358" s="96">
        <f>VLOOKUP(D358,Steuerseite!A$3:G$38,7,FALSE)</f>
        <v>0</v>
      </c>
      <c r="N358" s="96">
        <f>VLOOKUP(D358,Steuerseite!A$3:$D$38,2,FALSE)</f>
        <v>0</v>
      </c>
      <c r="O358" s="96">
        <f>VLOOKUP(D358,Steuerseite!A$3:D$38,3,FALSE)</f>
        <v>0</v>
      </c>
      <c r="P358" s="96">
        <f>VLOOKUP(D358,Steuerseite!A$3:D$38,4,FALSE)</f>
        <v>0</v>
      </c>
      <c r="Q358" s="94"/>
      <c r="R358" s="98"/>
      <c r="S358" s="95">
        <f t="shared" si="29"/>
        <v>0</v>
      </c>
      <c r="T358" s="137">
        <f>IF(AND(J358="VOR",Leistungen!A$52="SVS VOR"),Leistungen!B$52, IF(AND(J358="QOR",Leistungen!A$31="SVS QOR"),Leistungen!B$31,""))</f>
        <v>0</v>
      </c>
      <c r="U358" s="97">
        <f t="shared" si="30"/>
        <v>0</v>
      </c>
      <c r="V358" s="100">
        <f t="shared" si="31"/>
        <v>0</v>
      </c>
      <c r="W358" s="100">
        <f t="shared" si="27"/>
        <v>0</v>
      </c>
      <c r="X358" s="99"/>
    </row>
    <row r="359" spans="1:24" ht="15" x14ac:dyDescent="0.2">
      <c r="A359" s="91" t="s">
        <v>171</v>
      </c>
      <c r="B359" s="91" t="s">
        <v>113</v>
      </c>
      <c r="C359" s="91" t="s">
        <v>737</v>
      </c>
      <c r="D359" s="91" t="s">
        <v>22</v>
      </c>
      <c r="E359" s="91" t="s">
        <v>114</v>
      </c>
      <c r="F359" s="91" t="s">
        <v>956</v>
      </c>
      <c r="G359" s="167">
        <v>97.64</v>
      </c>
      <c r="H359" s="91"/>
      <c r="I359" s="136">
        <f t="shared" si="28"/>
        <v>97.64</v>
      </c>
      <c r="J359" s="91" t="s">
        <v>10</v>
      </c>
      <c r="K359" s="96">
        <f>VLOOKUP(D359,Steuerseite!A$3:G$38,5,FALSE)</f>
        <v>0</v>
      </c>
      <c r="L359" s="96">
        <f>VLOOKUP(D359,Steuerseite!A$3:G$38,6,FALSE)</f>
        <v>0</v>
      </c>
      <c r="M359" s="96">
        <f>VLOOKUP(D359,Steuerseite!A$3:G$38,7,FALSE)</f>
        <v>0</v>
      </c>
      <c r="N359" s="96">
        <f>VLOOKUP(D359,Steuerseite!A$3:$D$38,2,FALSE)</f>
        <v>0</v>
      </c>
      <c r="O359" s="96">
        <f>VLOOKUP(D359,Steuerseite!A$3:D$38,3,FALSE)</f>
        <v>0</v>
      </c>
      <c r="P359" s="96">
        <f>VLOOKUP(D359,Steuerseite!A$3:D$38,4,FALSE)</f>
        <v>0</v>
      </c>
      <c r="Q359" s="94"/>
      <c r="R359" s="98"/>
      <c r="S359" s="95">
        <f t="shared" si="29"/>
        <v>0</v>
      </c>
      <c r="T359" s="137">
        <f>IF(AND(J359="VOR",Leistungen!A$52="SVS VOR"),Leistungen!B$52, IF(AND(J359="QOR",Leistungen!A$31="SVS QOR"),Leistungen!B$31,""))</f>
        <v>0</v>
      </c>
      <c r="U359" s="97">
        <f t="shared" si="30"/>
        <v>0</v>
      </c>
      <c r="V359" s="100">
        <f t="shared" si="31"/>
        <v>0</v>
      </c>
      <c r="W359" s="100">
        <f t="shared" si="27"/>
        <v>0</v>
      </c>
      <c r="X359" s="99"/>
    </row>
    <row r="360" spans="1:24" ht="15" x14ac:dyDescent="0.2">
      <c r="A360" s="92" t="s">
        <v>171</v>
      </c>
      <c r="B360" s="92" t="s">
        <v>113</v>
      </c>
      <c r="C360" s="92" t="s">
        <v>738</v>
      </c>
      <c r="D360" s="92" t="s">
        <v>22</v>
      </c>
      <c r="E360" s="92" t="s">
        <v>114</v>
      </c>
      <c r="F360" s="92" t="s">
        <v>956</v>
      </c>
      <c r="G360" s="168">
        <v>105.18</v>
      </c>
      <c r="H360" s="92"/>
      <c r="I360" s="138">
        <f t="shared" si="28"/>
        <v>105.18</v>
      </c>
      <c r="J360" s="92" t="s">
        <v>10</v>
      </c>
      <c r="K360" s="96">
        <f>VLOOKUP(D360,Steuerseite!A$3:G$38,5,FALSE)</f>
        <v>0</v>
      </c>
      <c r="L360" s="96">
        <f>VLOOKUP(D360,Steuerseite!A$3:G$38,6,FALSE)</f>
        <v>0</v>
      </c>
      <c r="M360" s="96">
        <f>VLOOKUP(D360,Steuerseite!A$3:G$38,7,FALSE)</f>
        <v>0</v>
      </c>
      <c r="N360" s="96">
        <f>VLOOKUP(D360,Steuerseite!A$3:$D$38,2,FALSE)</f>
        <v>0</v>
      </c>
      <c r="O360" s="96">
        <f>VLOOKUP(D360,Steuerseite!A$3:D$38,3,FALSE)</f>
        <v>0</v>
      </c>
      <c r="P360" s="96">
        <f>VLOOKUP(D360,Steuerseite!A$3:D$38,4,FALSE)</f>
        <v>0</v>
      </c>
      <c r="Q360" s="94"/>
      <c r="R360" s="98"/>
      <c r="S360" s="95">
        <f t="shared" si="29"/>
        <v>0</v>
      </c>
      <c r="T360" s="137">
        <f>IF(AND(J360="VOR",Leistungen!A$52="SVS VOR"),Leistungen!B$52, IF(AND(J360="QOR",Leistungen!A$31="SVS QOR"),Leistungen!B$31,""))</f>
        <v>0</v>
      </c>
      <c r="U360" s="97">
        <f t="shared" si="30"/>
        <v>0</v>
      </c>
      <c r="V360" s="100">
        <f t="shared" si="31"/>
        <v>0</v>
      </c>
      <c r="W360" s="100">
        <f t="shared" si="27"/>
        <v>0</v>
      </c>
      <c r="X360" s="99"/>
    </row>
    <row r="361" spans="1:24" ht="15" x14ac:dyDescent="0.2">
      <c r="A361" s="91" t="s">
        <v>171</v>
      </c>
      <c r="B361" s="91" t="s">
        <v>207</v>
      </c>
      <c r="C361" s="91" t="s">
        <v>739</v>
      </c>
      <c r="D361" s="91" t="s">
        <v>29</v>
      </c>
      <c r="E361" s="91" t="s">
        <v>116</v>
      </c>
      <c r="F361" s="91" t="s">
        <v>117</v>
      </c>
      <c r="G361" s="167">
        <v>0.83</v>
      </c>
      <c r="H361" s="91" t="s">
        <v>157</v>
      </c>
      <c r="I361" s="136">
        <f t="shared" si="28"/>
        <v>0</v>
      </c>
      <c r="J361" s="91" t="s">
        <v>10</v>
      </c>
      <c r="K361" s="96">
        <f>VLOOKUP(D361,Steuerseite!A$3:G$38,5,FALSE)</f>
        <v>0</v>
      </c>
      <c r="L361" s="96">
        <f>VLOOKUP(D361,Steuerseite!A$3:G$38,6,FALSE)</f>
        <v>0</v>
      </c>
      <c r="M361" s="96">
        <f>VLOOKUP(D361,Steuerseite!A$3:G$38,7,FALSE)</f>
        <v>0</v>
      </c>
      <c r="N361" s="96">
        <f>VLOOKUP(D361,Steuerseite!A$3:$D$38,2,FALSE)</f>
        <v>0</v>
      </c>
      <c r="O361" s="96">
        <f>VLOOKUP(D361,Steuerseite!A$3:D$38,3,FALSE)</f>
        <v>0</v>
      </c>
      <c r="P361" s="96">
        <f>VLOOKUP(D361,Steuerseite!A$3:D$38,4,FALSE)</f>
        <v>0</v>
      </c>
      <c r="Q361" s="94"/>
      <c r="R361" s="98"/>
      <c r="S361" s="95">
        <f t="shared" si="29"/>
        <v>0</v>
      </c>
      <c r="T361" s="137">
        <f>IF(AND(J361="VOR",Leistungen!A$52="SVS VOR"),Leistungen!B$52, IF(AND(J361="QOR",Leistungen!A$31="SVS QOR"),Leistungen!B$31,""))</f>
        <v>0</v>
      </c>
      <c r="U361" s="97">
        <f t="shared" si="30"/>
        <v>0</v>
      </c>
      <c r="V361" s="100">
        <f t="shared" si="31"/>
        <v>0</v>
      </c>
      <c r="W361" s="100">
        <f t="shared" si="27"/>
        <v>0</v>
      </c>
      <c r="X361" s="99"/>
    </row>
    <row r="362" spans="1:24" ht="15" x14ac:dyDescent="0.2">
      <c r="A362" s="92" t="s">
        <v>171</v>
      </c>
      <c r="B362" s="92" t="s">
        <v>207</v>
      </c>
      <c r="C362" s="92" t="s">
        <v>740</v>
      </c>
      <c r="D362" s="92" t="s">
        <v>29</v>
      </c>
      <c r="E362" s="92" t="s">
        <v>116</v>
      </c>
      <c r="F362" s="92" t="s">
        <v>957</v>
      </c>
      <c r="G362" s="168">
        <v>2.29</v>
      </c>
      <c r="H362" s="92" t="s">
        <v>157</v>
      </c>
      <c r="I362" s="138">
        <f t="shared" si="28"/>
        <v>0</v>
      </c>
      <c r="J362" s="92" t="s">
        <v>10</v>
      </c>
      <c r="K362" s="96">
        <f>VLOOKUP(D362,Steuerseite!A$3:G$38,5,FALSE)</f>
        <v>0</v>
      </c>
      <c r="L362" s="96">
        <f>VLOOKUP(D362,Steuerseite!A$3:G$38,6,FALSE)</f>
        <v>0</v>
      </c>
      <c r="M362" s="96">
        <f>VLOOKUP(D362,Steuerseite!A$3:G$38,7,FALSE)</f>
        <v>0</v>
      </c>
      <c r="N362" s="96">
        <f>VLOOKUP(D362,Steuerseite!A$3:$D$38,2,FALSE)</f>
        <v>0</v>
      </c>
      <c r="O362" s="96">
        <f>VLOOKUP(D362,Steuerseite!A$3:D$38,3,FALSE)</f>
        <v>0</v>
      </c>
      <c r="P362" s="96">
        <f>VLOOKUP(D362,Steuerseite!A$3:D$38,4,FALSE)</f>
        <v>0</v>
      </c>
      <c r="Q362" s="94"/>
      <c r="R362" s="98"/>
      <c r="S362" s="95">
        <f t="shared" si="29"/>
        <v>0</v>
      </c>
      <c r="T362" s="137">
        <f>IF(AND(J362="VOR",Leistungen!A$52="SVS VOR"),Leistungen!B$52, IF(AND(J362="QOR",Leistungen!A$31="SVS QOR"),Leistungen!B$31,""))</f>
        <v>0</v>
      </c>
      <c r="U362" s="97">
        <f t="shared" si="30"/>
        <v>0</v>
      </c>
      <c r="V362" s="100">
        <f t="shared" si="31"/>
        <v>0</v>
      </c>
      <c r="W362" s="100">
        <f t="shared" ref="W362:W395" si="32">U362/250</f>
        <v>0</v>
      </c>
      <c r="X362" s="99"/>
    </row>
    <row r="363" spans="1:24" ht="15" x14ac:dyDescent="0.2">
      <c r="A363" s="91" t="s">
        <v>176</v>
      </c>
      <c r="B363" s="91" t="s">
        <v>964</v>
      </c>
      <c r="C363" s="91" t="s">
        <v>741</v>
      </c>
      <c r="D363" s="91" t="s">
        <v>24</v>
      </c>
      <c r="E363" s="91" t="s">
        <v>19</v>
      </c>
      <c r="F363" s="91" t="s">
        <v>957</v>
      </c>
      <c r="G363" s="167">
        <v>2.2799999999999998</v>
      </c>
      <c r="H363" s="91" t="s">
        <v>157</v>
      </c>
      <c r="I363" s="136">
        <f t="shared" si="28"/>
        <v>0</v>
      </c>
      <c r="J363" s="91" t="s">
        <v>10</v>
      </c>
      <c r="K363" s="96">
        <f>VLOOKUP(D363,Steuerseite!A$3:G$38,5,FALSE)</f>
        <v>0</v>
      </c>
      <c r="L363" s="96">
        <f>VLOOKUP(D363,Steuerseite!A$3:G$38,6,FALSE)</f>
        <v>0</v>
      </c>
      <c r="M363" s="96">
        <f>VLOOKUP(D363,Steuerseite!A$3:G$38,7,FALSE)</f>
        <v>0</v>
      </c>
      <c r="N363" s="96">
        <f>VLOOKUP(D363,Steuerseite!A$3:$D$38,2,FALSE)</f>
        <v>0</v>
      </c>
      <c r="O363" s="96">
        <f>VLOOKUP(D363,Steuerseite!A$3:D$38,3,FALSE)</f>
        <v>0</v>
      </c>
      <c r="P363" s="96">
        <f>VLOOKUP(D363,Steuerseite!A$3:D$38,4,FALSE)</f>
        <v>0</v>
      </c>
      <c r="Q363" s="94"/>
      <c r="R363" s="98"/>
      <c r="S363" s="95">
        <f t="shared" si="29"/>
        <v>0</v>
      </c>
      <c r="T363" s="137">
        <f>IF(AND(J363="VOR",Leistungen!A$52="SVS VOR"),Leistungen!B$52, IF(AND(J363="QOR",Leistungen!A$31="SVS QOR"),Leistungen!B$31,""))</f>
        <v>0</v>
      </c>
      <c r="U363" s="97">
        <f t="shared" si="30"/>
        <v>0</v>
      </c>
      <c r="V363" s="100">
        <f t="shared" si="31"/>
        <v>0</v>
      </c>
      <c r="W363" s="100">
        <f t="shared" si="32"/>
        <v>0</v>
      </c>
      <c r="X363" s="99"/>
    </row>
    <row r="364" spans="1:24" ht="15" x14ac:dyDescent="0.2">
      <c r="A364" s="92" t="s">
        <v>176</v>
      </c>
      <c r="B364" s="92" t="s">
        <v>304</v>
      </c>
      <c r="C364" s="92" t="s">
        <v>742</v>
      </c>
      <c r="D364" s="92" t="s">
        <v>24</v>
      </c>
      <c r="E364" s="92" t="s">
        <v>19</v>
      </c>
      <c r="F364" s="92" t="s">
        <v>957</v>
      </c>
      <c r="G364" s="168">
        <v>46.12</v>
      </c>
      <c r="H364" s="92" t="s">
        <v>157</v>
      </c>
      <c r="I364" s="138">
        <f t="shared" si="28"/>
        <v>0</v>
      </c>
      <c r="J364" s="92" t="s">
        <v>10</v>
      </c>
      <c r="K364" s="96">
        <f>VLOOKUP(D364,Steuerseite!A$3:G$38,5,FALSE)</f>
        <v>0</v>
      </c>
      <c r="L364" s="96">
        <f>VLOOKUP(D364,Steuerseite!A$3:G$38,6,FALSE)</f>
        <v>0</v>
      </c>
      <c r="M364" s="96">
        <f>VLOOKUP(D364,Steuerseite!A$3:G$38,7,FALSE)</f>
        <v>0</v>
      </c>
      <c r="N364" s="96">
        <f>VLOOKUP(D364,Steuerseite!A$3:$D$38,2,FALSE)</f>
        <v>0</v>
      </c>
      <c r="O364" s="96">
        <f>VLOOKUP(D364,Steuerseite!A$3:D$38,3,FALSE)</f>
        <v>0</v>
      </c>
      <c r="P364" s="96">
        <f>VLOOKUP(D364,Steuerseite!A$3:D$38,4,FALSE)</f>
        <v>0</v>
      </c>
      <c r="Q364" s="94"/>
      <c r="R364" s="98"/>
      <c r="S364" s="95">
        <f t="shared" si="29"/>
        <v>0</v>
      </c>
      <c r="T364" s="137">
        <f>IF(AND(J364="VOR",Leistungen!A$52="SVS VOR"),Leistungen!B$52, IF(AND(J364="QOR",Leistungen!A$31="SVS QOR"),Leistungen!B$31,""))</f>
        <v>0</v>
      </c>
      <c r="U364" s="97">
        <f t="shared" si="30"/>
        <v>0</v>
      </c>
      <c r="V364" s="100">
        <f t="shared" si="31"/>
        <v>0</v>
      </c>
      <c r="W364" s="100">
        <f t="shared" si="32"/>
        <v>0</v>
      </c>
      <c r="X364" s="99"/>
    </row>
    <row r="365" spans="1:24" ht="15" x14ac:dyDescent="0.2">
      <c r="A365" s="91" t="s">
        <v>176</v>
      </c>
      <c r="B365" s="91" t="s">
        <v>264</v>
      </c>
      <c r="C365" s="91" t="s">
        <v>743</v>
      </c>
      <c r="D365" s="91" t="s">
        <v>24</v>
      </c>
      <c r="E365" s="91" t="s">
        <v>19</v>
      </c>
      <c r="F365" s="91" t="s">
        <v>957</v>
      </c>
      <c r="G365" s="167">
        <v>29.24</v>
      </c>
      <c r="H365" s="91" t="s">
        <v>157</v>
      </c>
      <c r="I365" s="136">
        <f t="shared" si="28"/>
        <v>0</v>
      </c>
      <c r="J365" s="91" t="s">
        <v>10</v>
      </c>
      <c r="K365" s="96">
        <f>VLOOKUP(D365,Steuerseite!A$3:G$38,5,FALSE)</f>
        <v>0</v>
      </c>
      <c r="L365" s="96">
        <f>VLOOKUP(D365,Steuerseite!A$3:G$38,6,FALSE)</f>
        <v>0</v>
      </c>
      <c r="M365" s="96">
        <f>VLOOKUP(D365,Steuerseite!A$3:G$38,7,FALSE)</f>
        <v>0</v>
      </c>
      <c r="N365" s="96">
        <f>VLOOKUP(D365,Steuerseite!A$3:$D$38,2,FALSE)</f>
        <v>0</v>
      </c>
      <c r="O365" s="96">
        <f>VLOOKUP(D365,Steuerseite!A$3:D$38,3,FALSE)</f>
        <v>0</v>
      </c>
      <c r="P365" s="96">
        <f>VLOOKUP(D365,Steuerseite!A$3:D$38,4,FALSE)</f>
        <v>0</v>
      </c>
      <c r="Q365" s="94"/>
      <c r="R365" s="98"/>
      <c r="S365" s="95">
        <f t="shared" si="29"/>
        <v>0</v>
      </c>
      <c r="T365" s="137">
        <f>IF(AND(J365="VOR",Leistungen!A$52="SVS VOR"),Leistungen!B$52, IF(AND(J365="QOR",Leistungen!A$31="SVS QOR"),Leistungen!B$31,""))</f>
        <v>0</v>
      </c>
      <c r="U365" s="97">
        <f t="shared" si="30"/>
        <v>0</v>
      </c>
      <c r="V365" s="100">
        <f t="shared" si="31"/>
        <v>0</v>
      </c>
      <c r="W365" s="100">
        <f t="shared" si="32"/>
        <v>0</v>
      </c>
      <c r="X365" s="99"/>
    </row>
    <row r="366" spans="1:24" ht="15" x14ac:dyDescent="0.2">
      <c r="A366" s="92" t="s">
        <v>170</v>
      </c>
      <c r="B366" s="92" t="s">
        <v>195</v>
      </c>
      <c r="C366" s="92" t="s">
        <v>744</v>
      </c>
      <c r="D366" s="92" t="s">
        <v>59</v>
      </c>
      <c r="E366" s="92" t="s">
        <v>110</v>
      </c>
      <c r="F366" s="92" t="s">
        <v>956</v>
      </c>
      <c r="G366" s="168">
        <v>23.31</v>
      </c>
      <c r="H366" s="92"/>
      <c r="I366" s="138">
        <f t="shared" si="28"/>
        <v>23.31</v>
      </c>
      <c r="J366" s="92" t="s">
        <v>10</v>
      </c>
      <c r="K366" s="96">
        <f>VLOOKUP(D366,Steuerseite!A$3:G$38,5,FALSE)</f>
        <v>0</v>
      </c>
      <c r="L366" s="96">
        <f>VLOOKUP(D366,Steuerseite!A$3:G$38,6,FALSE)</f>
        <v>0</v>
      </c>
      <c r="M366" s="96">
        <f>VLOOKUP(D366,Steuerseite!A$3:G$38,7,FALSE)</f>
        <v>0</v>
      </c>
      <c r="N366" s="96">
        <f>VLOOKUP(D366,Steuerseite!A$3:$D$38,2,FALSE)</f>
        <v>0</v>
      </c>
      <c r="O366" s="96">
        <f>VLOOKUP(D366,Steuerseite!A$3:D$38,3,FALSE)</f>
        <v>0</v>
      </c>
      <c r="P366" s="96">
        <f>VLOOKUP(D366,Steuerseite!A$3:D$38,4,FALSE)</f>
        <v>0</v>
      </c>
      <c r="Q366" s="94"/>
      <c r="R366" s="98"/>
      <c r="S366" s="95">
        <f t="shared" si="29"/>
        <v>0</v>
      </c>
      <c r="T366" s="137">
        <f>IF(AND(J366="VOR",Leistungen!A$52="SVS VOR"),Leistungen!B$52, IF(AND(J366="QOR",Leistungen!A$31="SVS QOR"),Leistungen!B$31,""))</f>
        <v>0</v>
      </c>
      <c r="U366" s="97">
        <f t="shared" si="30"/>
        <v>0</v>
      </c>
      <c r="V366" s="100">
        <f t="shared" si="31"/>
        <v>0</v>
      </c>
      <c r="W366" s="100">
        <f t="shared" si="32"/>
        <v>0</v>
      </c>
      <c r="X366" s="99"/>
    </row>
    <row r="367" spans="1:24" ht="15" x14ac:dyDescent="0.2">
      <c r="A367" s="91" t="s">
        <v>170</v>
      </c>
      <c r="B367" s="91" t="s">
        <v>195</v>
      </c>
      <c r="C367" s="91" t="s">
        <v>745</v>
      </c>
      <c r="D367" s="91" t="s">
        <v>59</v>
      </c>
      <c r="E367" s="91" t="s">
        <v>110</v>
      </c>
      <c r="F367" s="91" t="s">
        <v>956</v>
      </c>
      <c r="G367" s="167">
        <v>19.809999999999999</v>
      </c>
      <c r="H367" s="91"/>
      <c r="I367" s="136">
        <f t="shared" si="28"/>
        <v>19.809999999999999</v>
      </c>
      <c r="J367" s="91" t="s">
        <v>10</v>
      </c>
      <c r="K367" s="96">
        <f>VLOOKUP(D367,Steuerseite!A$3:G$38,5,FALSE)</f>
        <v>0</v>
      </c>
      <c r="L367" s="96">
        <f>VLOOKUP(D367,Steuerseite!A$3:G$38,6,FALSE)</f>
        <v>0</v>
      </c>
      <c r="M367" s="96">
        <f>VLOOKUP(D367,Steuerseite!A$3:G$38,7,FALSE)</f>
        <v>0</v>
      </c>
      <c r="N367" s="96">
        <f>VLOOKUP(D367,Steuerseite!A$3:$D$38,2,FALSE)</f>
        <v>0</v>
      </c>
      <c r="O367" s="96">
        <f>VLOOKUP(D367,Steuerseite!A$3:D$38,3,FALSE)</f>
        <v>0</v>
      </c>
      <c r="P367" s="96">
        <f>VLOOKUP(D367,Steuerseite!A$3:D$38,4,FALSE)</f>
        <v>0</v>
      </c>
      <c r="Q367" s="94"/>
      <c r="R367" s="98"/>
      <c r="S367" s="95">
        <f t="shared" si="29"/>
        <v>0</v>
      </c>
      <c r="T367" s="137">
        <f>IF(AND(J367="VOR",Leistungen!A$52="SVS VOR"),Leistungen!B$52, IF(AND(J367="QOR",Leistungen!A$31="SVS QOR"),Leistungen!B$31,""))</f>
        <v>0</v>
      </c>
      <c r="U367" s="97">
        <f t="shared" si="30"/>
        <v>0</v>
      </c>
      <c r="V367" s="100">
        <f t="shared" si="31"/>
        <v>0</v>
      </c>
      <c r="W367" s="100">
        <f t="shared" si="32"/>
        <v>0</v>
      </c>
      <c r="X367" s="99"/>
    </row>
    <row r="368" spans="1:24" ht="15" x14ac:dyDescent="0.2">
      <c r="A368" s="92" t="s">
        <v>170</v>
      </c>
      <c r="B368" s="92" t="s">
        <v>305</v>
      </c>
      <c r="C368" s="92" t="s">
        <v>746</v>
      </c>
      <c r="D368" s="92" t="s">
        <v>38</v>
      </c>
      <c r="E368" s="92" t="s">
        <v>121</v>
      </c>
      <c r="F368" s="92" t="s">
        <v>956</v>
      </c>
      <c r="G368" s="168">
        <v>13.95</v>
      </c>
      <c r="H368" s="92"/>
      <c r="I368" s="138">
        <f t="shared" si="28"/>
        <v>13.95</v>
      </c>
      <c r="J368" s="92" t="s">
        <v>10</v>
      </c>
      <c r="K368" s="96">
        <f>VLOOKUP(D368,Steuerseite!A$3:G$38,5,FALSE)</f>
        <v>0</v>
      </c>
      <c r="L368" s="96">
        <f>VLOOKUP(D368,Steuerseite!A$3:G$38,6,FALSE)</f>
        <v>0</v>
      </c>
      <c r="M368" s="96">
        <f>VLOOKUP(D368,Steuerseite!A$3:G$38,7,FALSE)</f>
        <v>0</v>
      </c>
      <c r="N368" s="96">
        <f>VLOOKUP(D368,Steuerseite!A$3:$D$38,2,FALSE)</f>
        <v>0</v>
      </c>
      <c r="O368" s="96">
        <f>VLOOKUP(D368,Steuerseite!A$3:D$38,3,FALSE)</f>
        <v>0</v>
      </c>
      <c r="P368" s="96">
        <f>VLOOKUP(D368,Steuerseite!A$3:D$38,4,FALSE)</f>
        <v>0</v>
      </c>
      <c r="Q368" s="94"/>
      <c r="R368" s="98"/>
      <c r="S368" s="95">
        <f t="shared" si="29"/>
        <v>0</v>
      </c>
      <c r="T368" s="137">
        <f>IF(AND(J368="VOR",Leistungen!A$52="SVS VOR"),Leistungen!B$52, IF(AND(J368="QOR",Leistungen!A$31="SVS QOR"),Leistungen!B$31,""))</f>
        <v>0</v>
      </c>
      <c r="U368" s="97">
        <f t="shared" si="30"/>
        <v>0</v>
      </c>
      <c r="V368" s="100">
        <f t="shared" si="31"/>
        <v>0</v>
      </c>
      <c r="W368" s="100">
        <f t="shared" si="32"/>
        <v>0</v>
      </c>
      <c r="X368" s="99"/>
    </row>
    <row r="369" spans="1:24" ht="15" x14ac:dyDescent="0.2">
      <c r="A369" s="91" t="s">
        <v>170</v>
      </c>
      <c r="B369" s="91" t="s">
        <v>195</v>
      </c>
      <c r="C369" s="91" t="s">
        <v>747</v>
      </c>
      <c r="D369" s="91" t="s">
        <v>59</v>
      </c>
      <c r="E369" s="91" t="s">
        <v>110</v>
      </c>
      <c r="F369" s="91" t="s">
        <v>956</v>
      </c>
      <c r="G369" s="167">
        <v>20.03</v>
      </c>
      <c r="H369" s="91"/>
      <c r="I369" s="136">
        <f t="shared" si="28"/>
        <v>20.03</v>
      </c>
      <c r="J369" s="91" t="s">
        <v>10</v>
      </c>
      <c r="K369" s="96">
        <f>VLOOKUP(D369,Steuerseite!A$3:G$38,5,FALSE)</f>
        <v>0</v>
      </c>
      <c r="L369" s="96">
        <f>VLOOKUP(D369,Steuerseite!A$3:G$38,6,FALSE)</f>
        <v>0</v>
      </c>
      <c r="M369" s="96">
        <f>VLOOKUP(D369,Steuerseite!A$3:G$38,7,FALSE)</f>
        <v>0</v>
      </c>
      <c r="N369" s="96">
        <f>VLOOKUP(D369,Steuerseite!A$3:$D$38,2,FALSE)</f>
        <v>0</v>
      </c>
      <c r="O369" s="96">
        <f>VLOOKUP(D369,Steuerseite!A$3:D$38,3,FALSE)</f>
        <v>0</v>
      </c>
      <c r="P369" s="96">
        <f>VLOOKUP(D369,Steuerseite!A$3:D$38,4,FALSE)</f>
        <v>0</v>
      </c>
      <c r="Q369" s="94"/>
      <c r="R369" s="98"/>
      <c r="S369" s="95">
        <f t="shared" si="29"/>
        <v>0</v>
      </c>
      <c r="T369" s="137">
        <f>IF(AND(J369="VOR",Leistungen!A$52="SVS VOR"),Leistungen!B$52, IF(AND(J369="QOR",Leistungen!A$31="SVS QOR"),Leistungen!B$31,""))</f>
        <v>0</v>
      </c>
      <c r="U369" s="97">
        <f t="shared" si="30"/>
        <v>0</v>
      </c>
      <c r="V369" s="100">
        <f t="shared" si="31"/>
        <v>0</v>
      </c>
      <c r="W369" s="100">
        <f t="shared" si="32"/>
        <v>0</v>
      </c>
      <c r="X369" s="99"/>
    </row>
    <row r="370" spans="1:24" ht="15" x14ac:dyDescent="0.2">
      <c r="A370" s="92" t="s">
        <v>170</v>
      </c>
      <c r="B370" s="92" t="s">
        <v>195</v>
      </c>
      <c r="C370" s="92" t="s">
        <v>748</v>
      </c>
      <c r="D370" s="92" t="s">
        <v>59</v>
      </c>
      <c r="E370" s="92" t="s">
        <v>110</v>
      </c>
      <c r="F370" s="92" t="s">
        <v>956</v>
      </c>
      <c r="G370" s="168">
        <v>20.04</v>
      </c>
      <c r="H370" s="92"/>
      <c r="I370" s="138">
        <f t="shared" si="28"/>
        <v>20.04</v>
      </c>
      <c r="J370" s="92" t="s">
        <v>10</v>
      </c>
      <c r="K370" s="96">
        <f>VLOOKUP(D370,Steuerseite!A$3:G$38,5,FALSE)</f>
        <v>0</v>
      </c>
      <c r="L370" s="96">
        <f>VLOOKUP(D370,Steuerseite!A$3:G$38,6,FALSE)</f>
        <v>0</v>
      </c>
      <c r="M370" s="96">
        <f>VLOOKUP(D370,Steuerseite!A$3:G$38,7,FALSE)</f>
        <v>0</v>
      </c>
      <c r="N370" s="96">
        <f>VLOOKUP(D370,Steuerseite!A$3:$D$38,2,FALSE)</f>
        <v>0</v>
      </c>
      <c r="O370" s="96">
        <f>VLOOKUP(D370,Steuerseite!A$3:D$38,3,FALSE)</f>
        <v>0</v>
      </c>
      <c r="P370" s="96">
        <f>VLOOKUP(D370,Steuerseite!A$3:D$38,4,FALSE)</f>
        <v>0</v>
      </c>
      <c r="Q370" s="94"/>
      <c r="R370" s="98"/>
      <c r="S370" s="95">
        <f t="shared" si="29"/>
        <v>0</v>
      </c>
      <c r="T370" s="137">
        <f>IF(AND(J370="VOR",Leistungen!A$52="SVS VOR"),Leistungen!B$52, IF(AND(J370="QOR",Leistungen!A$31="SVS QOR"),Leistungen!B$31,""))</f>
        <v>0</v>
      </c>
      <c r="U370" s="97">
        <f t="shared" si="30"/>
        <v>0</v>
      </c>
      <c r="V370" s="100">
        <f t="shared" si="31"/>
        <v>0</v>
      </c>
      <c r="W370" s="100">
        <f t="shared" si="32"/>
        <v>0</v>
      </c>
      <c r="X370" s="99"/>
    </row>
    <row r="371" spans="1:24" ht="15" x14ac:dyDescent="0.2">
      <c r="A371" s="91" t="s">
        <v>170</v>
      </c>
      <c r="B371" s="91" t="s">
        <v>306</v>
      </c>
      <c r="C371" s="91" t="s">
        <v>749</v>
      </c>
      <c r="D371" s="91" t="s">
        <v>59</v>
      </c>
      <c r="E371" s="91" t="s">
        <v>110</v>
      </c>
      <c r="F371" s="91" t="s">
        <v>956</v>
      </c>
      <c r="G371" s="167">
        <v>47.55</v>
      </c>
      <c r="H371" s="91"/>
      <c r="I371" s="136">
        <f t="shared" si="28"/>
        <v>47.55</v>
      </c>
      <c r="J371" s="91" t="s">
        <v>10</v>
      </c>
      <c r="K371" s="96">
        <f>VLOOKUP(D371,Steuerseite!A$3:G$38,5,FALSE)</f>
        <v>0</v>
      </c>
      <c r="L371" s="96">
        <f>VLOOKUP(D371,Steuerseite!A$3:G$38,6,FALSE)</f>
        <v>0</v>
      </c>
      <c r="M371" s="96">
        <f>VLOOKUP(D371,Steuerseite!A$3:G$38,7,FALSE)</f>
        <v>0</v>
      </c>
      <c r="N371" s="96">
        <f>VLOOKUP(D371,Steuerseite!A$3:$D$38,2,FALSE)</f>
        <v>0</v>
      </c>
      <c r="O371" s="96">
        <f>VLOOKUP(D371,Steuerseite!A$3:D$38,3,FALSE)</f>
        <v>0</v>
      </c>
      <c r="P371" s="96">
        <f>VLOOKUP(D371,Steuerseite!A$3:D$38,4,FALSE)</f>
        <v>0</v>
      </c>
      <c r="Q371" s="94"/>
      <c r="R371" s="98"/>
      <c r="S371" s="95">
        <f t="shared" si="29"/>
        <v>0</v>
      </c>
      <c r="T371" s="137">
        <f>IF(AND(J371="VOR",Leistungen!A$52="SVS VOR"),Leistungen!B$52, IF(AND(J371="QOR",Leistungen!A$31="SVS QOR"),Leistungen!B$31,""))</f>
        <v>0</v>
      </c>
      <c r="U371" s="97">
        <f t="shared" si="30"/>
        <v>0</v>
      </c>
      <c r="V371" s="100">
        <f t="shared" si="31"/>
        <v>0</v>
      </c>
      <c r="W371" s="100">
        <f t="shared" si="32"/>
        <v>0</v>
      </c>
      <c r="X371" s="99"/>
    </row>
    <row r="372" spans="1:24" ht="15" x14ac:dyDescent="0.2">
      <c r="A372" s="92" t="s">
        <v>170</v>
      </c>
      <c r="B372" s="92" t="s">
        <v>207</v>
      </c>
      <c r="C372" s="92" t="s">
        <v>750</v>
      </c>
      <c r="D372" s="92" t="s">
        <v>29</v>
      </c>
      <c r="E372" s="92" t="s">
        <v>116</v>
      </c>
      <c r="F372" s="92" t="s">
        <v>117</v>
      </c>
      <c r="G372" s="168">
        <v>0.78</v>
      </c>
      <c r="H372" s="92" t="s">
        <v>157</v>
      </c>
      <c r="I372" s="138">
        <f t="shared" si="28"/>
        <v>0</v>
      </c>
      <c r="J372" s="92" t="s">
        <v>10</v>
      </c>
      <c r="K372" s="96">
        <f>VLOOKUP(D372,Steuerseite!A$3:G$38,5,FALSE)</f>
        <v>0</v>
      </c>
      <c r="L372" s="96">
        <f>VLOOKUP(D372,Steuerseite!A$3:G$38,6,FALSE)</f>
        <v>0</v>
      </c>
      <c r="M372" s="96">
        <f>VLOOKUP(D372,Steuerseite!A$3:G$38,7,FALSE)</f>
        <v>0</v>
      </c>
      <c r="N372" s="96">
        <f>VLOOKUP(D372,Steuerseite!A$3:$D$38,2,FALSE)</f>
        <v>0</v>
      </c>
      <c r="O372" s="96">
        <f>VLOOKUP(D372,Steuerseite!A$3:D$38,3,FALSE)</f>
        <v>0</v>
      </c>
      <c r="P372" s="96">
        <f>VLOOKUP(D372,Steuerseite!A$3:D$38,4,FALSE)</f>
        <v>0</v>
      </c>
      <c r="Q372" s="94"/>
      <c r="R372" s="98"/>
      <c r="S372" s="95">
        <f t="shared" si="29"/>
        <v>0</v>
      </c>
      <c r="T372" s="137">
        <f>IF(AND(J372="VOR",Leistungen!A$52="SVS VOR"),Leistungen!B$52, IF(AND(J372="QOR",Leistungen!A$31="SVS QOR"),Leistungen!B$31,""))</f>
        <v>0</v>
      </c>
      <c r="U372" s="97">
        <f t="shared" si="30"/>
        <v>0</v>
      </c>
      <c r="V372" s="100">
        <f t="shared" si="31"/>
        <v>0</v>
      </c>
      <c r="W372" s="100">
        <f t="shared" si="32"/>
        <v>0</v>
      </c>
      <c r="X372" s="99"/>
    </row>
    <row r="373" spans="1:24" ht="15" x14ac:dyDescent="0.2">
      <c r="A373" s="91" t="s">
        <v>170</v>
      </c>
      <c r="B373" s="91" t="s">
        <v>191</v>
      </c>
      <c r="C373" s="91" t="s">
        <v>751</v>
      </c>
      <c r="D373" s="91" t="s">
        <v>42</v>
      </c>
      <c r="E373" s="91" t="s">
        <v>951</v>
      </c>
      <c r="F373" s="91" t="s">
        <v>117</v>
      </c>
      <c r="G373" s="167">
        <v>15.17</v>
      </c>
      <c r="H373" s="91"/>
      <c r="I373" s="136">
        <f t="shared" si="28"/>
        <v>15.17</v>
      </c>
      <c r="J373" s="91" t="s">
        <v>10</v>
      </c>
      <c r="K373" s="96">
        <f>VLOOKUP(D373,Steuerseite!A$3:G$38,5,FALSE)</f>
        <v>0</v>
      </c>
      <c r="L373" s="96">
        <f>VLOOKUP(D373,Steuerseite!A$3:G$38,6,FALSE)</f>
        <v>0</v>
      </c>
      <c r="M373" s="96">
        <f>VLOOKUP(D373,Steuerseite!A$3:G$38,7,FALSE)</f>
        <v>0</v>
      </c>
      <c r="N373" s="96">
        <f>VLOOKUP(D373,Steuerseite!A$3:$D$38,2,FALSE)</f>
        <v>0</v>
      </c>
      <c r="O373" s="96">
        <f>VLOOKUP(D373,Steuerseite!A$3:D$38,3,FALSE)</f>
        <v>0</v>
      </c>
      <c r="P373" s="96">
        <f>VLOOKUP(D373,Steuerseite!A$3:D$38,4,FALSE)</f>
        <v>0</v>
      </c>
      <c r="Q373" s="94"/>
      <c r="R373" s="98"/>
      <c r="S373" s="95">
        <f t="shared" si="29"/>
        <v>0</v>
      </c>
      <c r="T373" s="137">
        <f>IF(AND(J373="VOR",Leistungen!A$52="SVS VOR"),Leistungen!B$52, IF(AND(J373="QOR",Leistungen!A$31="SVS QOR"),Leistungen!B$31,""))</f>
        <v>0</v>
      </c>
      <c r="U373" s="97">
        <f t="shared" si="30"/>
        <v>0</v>
      </c>
      <c r="V373" s="100">
        <f t="shared" si="31"/>
        <v>0</v>
      </c>
      <c r="W373" s="100">
        <f t="shared" si="32"/>
        <v>0</v>
      </c>
      <c r="X373" s="99"/>
    </row>
    <row r="374" spans="1:24" ht="15" x14ac:dyDescent="0.2">
      <c r="A374" s="92" t="s">
        <v>170</v>
      </c>
      <c r="B374" s="92" t="s">
        <v>206</v>
      </c>
      <c r="C374" s="92" t="s">
        <v>752</v>
      </c>
      <c r="D374" s="92" t="s">
        <v>22</v>
      </c>
      <c r="E374" s="92" t="s">
        <v>114</v>
      </c>
      <c r="F374" s="92" t="s">
        <v>117</v>
      </c>
      <c r="G374" s="168">
        <v>14.45</v>
      </c>
      <c r="H374" s="92"/>
      <c r="I374" s="138">
        <f t="shared" si="28"/>
        <v>14.45</v>
      </c>
      <c r="J374" s="92" t="s">
        <v>10</v>
      </c>
      <c r="K374" s="96">
        <f>VLOOKUP(D374,Steuerseite!A$3:G$38,5,FALSE)</f>
        <v>0</v>
      </c>
      <c r="L374" s="96">
        <f>VLOOKUP(D374,Steuerseite!A$3:G$38,6,FALSE)</f>
        <v>0</v>
      </c>
      <c r="M374" s="96">
        <f>VLOOKUP(D374,Steuerseite!A$3:G$38,7,FALSE)</f>
        <v>0</v>
      </c>
      <c r="N374" s="96">
        <f>VLOOKUP(D374,Steuerseite!A$3:$D$38,2,FALSE)</f>
        <v>0</v>
      </c>
      <c r="O374" s="96">
        <f>VLOOKUP(D374,Steuerseite!A$3:D$38,3,FALSE)</f>
        <v>0</v>
      </c>
      <c r="P374" s="96">
        <f>VLOOKUP(D374,Steuerseite!A$3:D$38,4,FALSE)</f>
        <v>0</v>
      </c>
      <c r="Q374" s="94"/>
      <c r="R374" s="98"/>
      <c r="S374" s="95">
        <f t="shared" si="29"/>
        <v>0</v>
      </c>
      <c r="T374" s="137">
        <f>IF(AND(J374="VOR",Leistungen!A$52="SVS VOR"),Leistungen!B$52, IF(AND(J374="QOR",Leistungen!A$31="SVS QOR"),Leistungen!B$31,""))</f>
        <v>0</v>
      </c>
      <c r="U374" s="97">
        <f t="shared" si="30"/>
        <v>0</v>
      </c>
      <c r="V374" s="100">
        <f t="shared" si="31"/>
        <v>0</v>
      </c>
      <c r="W374" s="100">
        <f t="shared" si="32"/>
        <v>0</v>
      </c>
      <c r="X374" s="99"/>
    </row>
    <row r="375" spans="1:24" ht="15" x14ac:dyDescent="0.2">
      <c r="A375" s="91" t="s">
        <v>170</v>
      </c>
      <c r="B375" s="91" t="s">
        <v>113</v>
      </c>
      <c r="C375" s="91" t="s">
        <v>753</v>
      </c>
      <c r="D375" s="91" t="s">
        <v>22</v>
      </c>
      <c r="E375" s="91" t="s">
        <v>114</v>
      </c>
      <c r="F375" s="91" t="s">
        <v>956</v>
      </c>
      <c r="G375" s="167">
        <v>92.79</v>
      </c>
      <c r="H375" s="91"/>
      <c r="I375" s="136">
        <f t="shared" si="28"/>
        <v>92.79</v>
      </c>
      <c r="J375" s="91" t="s">
        <v>10</v>
      </c>
      <c r="K375" s="96">
        <f>VLOOKUP(D375,Steuerseite!A$3:G$38,5,FALSE)</f>
        <v>0</v>
      </c>
      <c r="L375" s="96">
        <f>VLOOKUP(D375,Steuerseite!A$3:G$38,6,FALSE)</f>
        <v>0</v>
      </c>
      <c r="M375" s="96">
        <f>VLOOKUP(D375,Steuerseite!A$3:G$38,7,FALSE)</f>
        <v>0</v>
      </c>
      <c r="N375" s="96">
        <f>VLOOKUP(D375,Steuerseite!A$3:$D$38,2,FALSE)</f>
        <v>0</v>
      </c>
      <c r="O375" s="96">
        <f>VLOOKUP(D375,Steuerseite!A$3:D$38,3,FALSE)</f>
        <v>0</v>
      </c>
      <c r="P375" s="96">
        <f>VLOOKUP(D375,Steuerseite!A$3:D$38,4,FALSE)</f>
        <v>0</v>
      </c>
      <c r="Q375" s="94"/>
      <c r="R375" s="98"/>
      <c r="S375" s="95">
        <f t="shared" si="29"/>
        <v>0</v>
      </c>
      <c r="T375" s="137">
        <f>IF(AND(J375="VOR",Leistungen!A$52="SVS VOR"),Leistungen!B$52, IF(AND(J375="QOR",Leistungen!A$31="SVS QOR"),Leistungen!B$31,""))</f>
        <v>0</v>
      </c>
      <c r="U375" s="97">
        <f t="shared" si="30"/>
        <v>0</v>
      </c>
      <c r="V375" s="100">
        <f t="shared" si="31"/>
        <v>0</v>
      </c>
      <c r="W375" s="100">
        <f t="shared" si="32"/>
        <v>0</v>
      </c>
      <c r="X375" s="99"/>
    </row>
    <row r="376" spans="1:24" ht="15" x14ac:dyDescent="0.2">
      <c r="A376" s="92" t="s">
        <v>170</v>
      </c>
      <c r="B376" s="92" t="s">
        <v>113</v>
      </c>
      <c r="C376" s="92" t="s">
        <v>754</v>
      </c>
      <c r="D376" s="92" t="s">
        <v>22</v>
      </c>
      <c r="E376" s="92" t="s">
        <v>114</v>
      </c>
      <c r="F376" s="92" t="s">
        <v>956</v>
      </c>
      <c r="G376" s="168">
        <v>113.85</v>
      </c>
      <c r="H376" s="92"/>
      <c r="I376" s="138">
        <f t="shared" si="28"/>
        <v>113.85</v>
      </c>
      <c r="J376" s="92" t="s">
        <v>10</v>
      </c>
      <c r="K376" s="96">
        <f>VLOOKUP(D376,Steuerseite!A$3:G$38,5,FALSE)</f>
        <v>0</v>
      </c>
      <c r="L376" s="96">
        <f>VLOOKUP(D376,Steuerseite!A$3:G$38,6,FALSE)</f>
        <v>0</v>
      </c>
      <c r="M376" s="96">
        <f>VLOOKUP(D376,Steuerseite!A$3:G$38,7,FALSE)</f>
        <v>0</v>
      </c>
      <c r="N376" s="96">
        <f>VLOOKUP(D376,Steuerseite!A$3:$D$38,2,FALSE)</f>
        <v>0</v>
      </c>
      <c r="O376" s="96">
        <f>VLOOKUP(D376,Steuerseite!A$3:D$38,3,FALSE)</f>
        <v>0</v>
      </c>
      <c r="P376" s="96">
        <f>VLOOKUP(D376,Steuerseite!A$3:D$38,4,FALSE)</f>
        <v>0</v>
      </c>
      <c r="Q376" s="94"/>
      <c r="R376" s="98"/>
      <c r="S376" s="95">
        <f t="shared" si="29"/>
        <v>0</v>
      </c>
      <c r="T376" s="137">
        <f>IF(AND(J376="VOR",Leistungen!A$52="SVS VOR"),Leistungen!B$52, IF(AND(J376="QOR",Leistungen!A$31="SVS QOR"),Leistungen!B$31,""))</f>
        <v>0</v>
      </c>
      <c r="U376" s="97">
        <f t="shared" si="30"/>
        <v>0</v>
      </c>
      <c r="V376" s="100">
        <f t="shared" si="31"/>
        <v>0</v>
      </c>
      <c r="W376" s="100">
        <f t="shared" si="32"/>
        <v>0</v>
      </c>
      <c r="X376" s="99"/>
    </row>
    <row r="377" spans="1:24" ht="15" x14ac:dyDescent="0.2">
      <c r="A377" s="91" t="s">
        <v>170</v>
      </c>
      <c r="B377" s="91" t="s">
        <v>307</v>
      </c>
      <c r="C377" s="91" t="s">
        <v>755</v>
      </c>
      <c r="D377" s="91" t="s">
        <v>59</v>
      </c>
      <c r="E377" s="91" t="s">
        <v>110</v>
      </c>
      <c r="F377" s="91" t="s">
        <v>956</v>
      </c>
      <c r="G377" s="167">
        <v>17.52</v>
      </c>
      <c r="H377" s="91"/>
      <c r="I377" s="136">
        <f t="shared" si="28"/>
        <v>17.52</v>
      </c>
      <c r="J377" s="91" t="s">
        <v>10</v>
      </c>
      <c r="K377" s="96">
        <f>VLOOKUP(D377,Steuerseite!A$3:G$38,5,FALSE)</f>
        <v>0</v>
      </c>
      <c r="L377" s="96">
        <f>VLOOKUP(D377,Steuerseite!A$3:G$38,6,FALSE)</f>
        <v>0</v>
      </c>
      <c r="M377" s="96">
        <f>VLOOKUP(D377,Steuerseite!A$3:G$38,7,FALSE)</f>
        <v>0</v>
      </c>
      <c r="N377" s="96">
        <f>VLOOKUP(D377,Steuerseite!A$3:$D$38,2,FALSE)</f>
        <v>0</v>
      </c>
      <c r="O377" s="96">
        <f>VLOOKUP(D377,Steuerseite!A$3:D$38,3,FALSE)</f>
        <v>0</v>
      </c>
      <c r="P377" s="96">
        <f>VLOOKUP(D377,Steuerseite!A$3:D$38,4,FALSE)</f>
        <v>0</v>
      </c>
      <c r="Q377" s="94"/>
      <c r="R377" s="98"/>
      <c r="S377" s="95">
        <f t="shared" si="29"/>
        <v>0</v>
      </c>
      <c r="T377" s="137">
        <f>IF(AND(J377="VOR",Leistungen!A$52="SVS VOR"),Leistungen!B$52, IF(AND(J377="QOR",Leistungen!A$31="SVS QOR"),Leistungen!B$31,""))</f>
        <v>0</v>
      </c>
      <c r="U377" s="97">
        <f t="shared" si="30"/>
        <v>0</v>
      </c>
      <c r="V377" s="100">
        <f t="shared" si="31"/>
        <v>0</v>
      </c>
      <c r="W377" s="100">
        <f t="shared" si="32"/>
        <v>0</v>
      </c>
      <c r="X377" s="99"/>
    </row>
    <row r="378" spans="1:24" ht="15" x14ac:dyDescent="0.2">
      <c r="A378" s="92" t="s">
        <v>170</v>
      </c>
      <c r="B378" s="92" t="s">
        <v>195</v>
      </c>
      <c r="C378" s="92" t="s">
        <v>756</v>
      </c>
      <c r="D378" s="92" t="s">
        <v>59</v>
      </c>
      <c r="E378" s="92" t="s">
        <v>110</v>
      </c>
      <c r="F378" s="92" t="s">
        <v>956</v>
      </c>
      <c r="G378" s="168">
        <v>19.72</v>
      </c>
      <c r="H378" s="92"/>
      <c r="I378" s="138">
        <f t="shared" si="28"/>
        <v>19.72</v>
      </c>
      <c r="J378" s="92" t="s">
        <v>10</v>
      </c>
      <c r="K378" s="96">
        <f>VLOOKUP(D378,Steuerseite!A$3:G$38,5,FALSE)</f>
        <v>0</v>
      </c>
      <c r="L378" s="96">
        <f>VLOOKUP(D378,Steuerseite!A$3:G$38,6,FALSE)</f>
        <v>0</v>
      </c>
      <c r="M378" s="96">
        <f>VLOOKUP(D378,Steuerseite!A$3:G$38,7,FALSE)</f>
        <v>0</v>
      </c>
      <c r="N378" s="96">
        <f>VLOOKUP(D378,Steuerseite!A$3:$D$38,2,FALSE)</f>
        <v>0</v>
      </c>
      <c r="O378" s="96">
        <f>VLOOKUP(D378,Steuerseite!A$3:D$38,3,FALSE)</f>
        <v>0</v>
      </c>
      <c r="P378" s="96">
        <f>VLOOKUP(D378,Steuerseite!A$3:D$38,4,FALSE)</f>
        <v>0</v>
      </c>
      <c r="Q378" s="94"/>
      <c r="R378" s="98"/>
      <c r="S378" s="95">
        <f t="shared" si="29"/>
        <v>0</v>
      </c>
      <c r="T378" s="137">
        <f>IF(AND(J378="VOR",Leistungen!A$52="SVS VOR"),Leistungen!B$52, IF(AND(J378="QOR",Leistungen!A$31="SVS QOR"),Leistungen!B$31,""))</f>
        <v>0</v>
      </c>
      <c r="U378" s="97">
        <f t="shared" si="30"/>
        <v>0</v>
      </c>
      <c r="V378" s="100">
        <f t="shared" si="31"/>
        <v>0</v>
      </c>
      <c r="W378" s="100">
        <f t="shared" si="32"/>
        <v>0</v>
      </c>
      <c r="X378" s="99"/>
    </row>
    <row r="379" spans="1:24" ht="15" x14ac:dyDescent="0.2">
      <c r="A379" s="91" t="s">
        <v>170</v>
      </c>
      <c r="B379" s="91" t="s">
        <v>308</v>
      </c>
      <c r="C379" s="91" t="s">
        <v>757</v>
      </c>
      <c r="D379" s="91" t="s">
        <v>59</v>
      </c>
      <c r="E379" s="91" t="s">
        <v>110</v>
      </c>
      <c r="F379" s="91" t="s">
        <v>958</v>
      </c>
      <c r="G379" s="167">
        <v>19.399999999999999</v>
      </c>
      <c r="H379" s="91"/>
      <c r="I379" s="136">
        <f t="shared" si="28"/>
        <v>19.399999999999999</v>
      </c>
      <c r="J379" s="91" t="s">
        <v>10</v>
      </c>
      <c r="K379" s="96">
        <f>VLOOKUP(D379,Steuerseite!A$3:G$38,5,FALSE)</f>
        <v>0</v>
      </c>
      <c r="L379" s="96">
        <f>VLOOKUP(D379,Steuerseite!A$3:G$38,6,FALSE)</f>
        <v>0</v>
      </c>
      <c r="M379" s="96">
        <f>VLOOKUP(D379,Steuerseite!A$3:G$38,7,FALSE)</f>
        <v>0</v>
      </c>
      <c r="N379" s="96">
        <f>VLOOKUP(D379,Steuerseite!A$3:$D$38,2,FALSE)</f>
        <v>0</v>
      </c>
      <c r="O379" s="96">
        <f>VLOOKUP(D379,Steuerseite!A$3:D$38,3,FALSE)</f>
        <v>0</v>
      </c>
      <c r="P379" s="96">
        <f>VLOOKUP(D379,Steuerseite!A$3:D$38,4,FALSE)</f>
        <v>0</v>
      </c>
      <c r="Q379" s="94"/>
      <c r="R379" s="98"/>
      <c r="S379" s="95">
        <f t="shared" si="29"/>
        <v>0</v>
      </c>
      <c r="T379" s="137">
        <f>IF(AND(J379="VOR",Leistungen!A$52="SVS VOR"),Leistungen!B$52, IF(AND(J379="QOR",Leistungen!A$31="SVS QOR"),Leistungen!B$31,""))</f>
        <v>0</v>
      </c>
      <c r="U379" s="97">
        <f t="shared" si="30"/>
        <v>0</v>
      </c>
      <c r="V379" s="100">
        <f t="shared" si="31"/>
        <v>0</v>
      </c>
      <c r="W379" s="100">
        <f t="shared" si="32"/>
        <v>0</v>
      </c>
      <c r="X379" s="99"/>
    </row>
    <row r="380" spans="1:24" ht="15" x14ac:dyDescent="0.2">
      <c r="A380" s="92" t="s">
        <v>170</v>
      </c>
      <c r="B380" s="92" t="s">
        <v>195</v>
      </c>
      <c r="C380" s="92" t="s">
        <v>758</v>
      </c>
      <c r="D380" s="92" t="s">
        <v>59</v>
      </c>
      <c r="E380" s="92" t="s">
        <v>110</v>
      </c>
      <c r="F380" s="92" t="s">
        <v>956</v>
      </c>
      <c r="G380" s="168">
        <v>20.100000000000001</v>
      </c>
      <c r="H380" s="92"/>
      <c r="I380" s="138">
        <f t="shared" si="28"/>
        <v>20.100000000000001</v>
      </c>
      <c r="J380" s="92" t="s">
        <v>10</v>
      </c>
      <c r="K380" s="96">
        <f>VLOOKUP(D380,Steuerseite!A$3:G$38,5,FALSE)</f>
        <v>0</v>
      </c>
      <c r="L380" s="96">
        <f>VLOOKUP(D380,Steuerseite!A$3:G$38,6,FALSE)</f>
        <v>0</v>
      </c>
      <c r="M380" s="96">
        <f>VLOOKUP(D380,Steuerseite!A$3:G$38,7,FALSE)</f>
        <v>0</v>
      </c>
      <c r="N380" s="96">
        <f>VLOOKUP(D380,Steuerseite!A$3:$D$38,2,FALSE)</f>
        <v>0</v>
      </c>
      <c r="O380" s="96">
        <f>VLOOKUP(D380,Steuerseite!A$3:D$38,3,FALSE)</f>
        <v>0</v>
      </c>
      <c r="P380" s="96">
        <f>VLOOKUP(D380,Steuerseite!A$3:D$38,4,FALSE)</f>
        <v>0</v>
      </c>
      <c r="Q380" s="94"/>
      <c r="R380" s="98"/>
      <c r="S380" s="95">
        <f t="shared" si="29"/>
        <v>0</v>
      </c>
      <c r="T380" s="137">
        <f>IF(AND(J380="VOR",Leistungen!A$52="SVS VOR"),Leistungen!B$52, IF(AND(J380="QOR",Leistungen!A$31="SVS QOR"),Leistungen!B$31,""))</f>
        <v>0</v>
      </c>
      <c r="U380" s="97">
        <f t="shared" si="30"/>
        <v>0</v>
      </c>
      <c r="V380" s="100">
        <f t="shared" si="31"/>
        <v>0</v>
      </c>
      <c r="W380" s="100">
        <f t="shared" si="32"/>
        <v>0</v>
      </c>
      <c r="X380" s="99"/>
    </row>
    <row r="381" spans="1:24" ht="15" x14ac:dyDescent="0.2">
      <c r="A381" s="91" t="s">
        <v>170</v>
      </c>
      <c r="B381" s="91" t="s">
        <v>195</v>
      </c>
      <c r="C381" s="91" t="s">
        <v>759</v>
      </c>
      <c r="D381" s="91" t="s">
        <v>59</v>
      </c>
      <c r="E381" s="91" t="s">
        <v>110</v>
      </c>
      <c r="F381" s="91" t="s">
        <v>956</v>
      </c>
      <c r="G381" s="167">
        <v>19.399999999999999</v>
      </c>
      <c r="H381" s="91"/>
      <c r="I381" s="136">
        <f t="shared" si="28"/>
        <v>19.399999999999999</v>
      </c>
      <c r="J381" s="91" t="s">
        <v>10</v>
      </c>
      <c r="K381" s="96">
        <f>VLOOKUP(D381,Steuerseite!A$3:G$38,5,FALSE)</f>
        <v>0</v>
      </c>
      <c r="L381" s="96">
        <f>VLOOKUP(D381,Steuerseite!A$3:G$38,6,FALSE)</f>
        <v>0</v>
      </c>
      <c r="M381" s="96">
        <f>VLOOKUP(D381,Steuerseite!A$3:G$38,7,FALSE)</f>
        <v>0</v>
      </c>
      <c r="N381" s="96">
        <f>VLOOKUP(D381,Steuerseite!A$3:$D$38,2,FALSE)</f>
        <v>0</v>
      </c>
      <c r="O381" s="96">
        <f>VLOOKUP(D381,Steuerseite!A$3:D$38,3,FALSE)</f>
        <v>0</v>
      </c>
      <c r="P381" s="96">
        <f>VLOOKUP(D381,Steuerseite!A$3:D$38,4,FALSE)</f>
        <v>0</v>
      </c>
      <c r="Q381" s="94"/>
      <c r="R381" s="98"/>
      <c r="S381" s="95">
        <f t="shared" si="29"/>
        <v>0</v>
      </c>
      <c r="T381" s="137">
        <f>IF(AND(J381="VOR",Leistungen!A$52="SVS VOR"),Leistungen!B$52, IF(AND(J381="QOR",Leistungen!A$31="SVS QOR"),Leistungen!B$31,""))</f>
        <v>0</v>
      </c>
      <c r="U381" s="97">
        <f t="shared" si="30"/>
        <v>0</v>
      </c>
      <c r="V381" s="100">
        <f t="shared" si="31"/>
        <v>0</v>
      </c>
      <c r="W381" s="100">
        <f t="shared" si="32"/>
        <v>0</v>
      </c>
      <c r="X381" s="99"/>
    </row>
    <row r="382" spans="1:24" ht="15" x14ac:dyDescent="0.2">
      <c r="A382" s="92" t="s">
        <v>170</v>
      </c>
      <c r="B382" s="92" t="s">
        <v>309</v>
      </c>
      <c r="C382" s="92" t="s">
        <v>760</v>
      </c>
      <c r="D382" s="92" t="s">
        <v>59</v>
      </c>
      <c r="E382" s="92" t="s">
        <v>110</v>
      </c>
      <c r="F382" s="92" t="s">
        <v>112</v>
      </c>
      <c r="G382" s="168">
        <v>20.100000000000001</v>
      </c>
      <c r="H382" s="92"/>
      <c r="I382" s="138">
        <f t="shared" si="28"/>
        <v>20.100000000000001</v>
      </c>
      <c r="J382" s="92" t="s">
        <v>10</v>
      </c>
      <c r="K382" s="96">
        <f>VLOOKUP(D382,Steuerseite!A$3:G$38,5,FALSE)</f>
        <v>0</v>
      </c>
      <c r="L382" s="96">
        <f>VLOOKUP(D382,Steuerseite!A$3:G$38,6,FALSE)</f>
        <v>0</v>
      </c>
      <c r="M382" s="96">
        <f>VLOOKUP(D382,Steuerseite!A$3:G$38,7,FALSE)</f>
        <v>0</v>
      </c>
      <c r="N382" s="96">
        <f>VLOOKUP(D382,Steuerseite!A$3:$D$38,2,FALSE)</f>
        <v>0</v>
      </c>
      <c r="O382" s="96">
        <f>VLOOKUP(D382,Steuerseite!A$3:D$38,3,FALSE)</f>
        <v>0</v>
      </c>
      <c r="P382" s="96">
        <f>VLOOKUP(D382,Steuerseite!A$3:D$38,4,FALSE)</f>
        <v>0</v>
      </c>
      <c r="Q382" s="94"/>
      <c r="R382" s="98"/>
      <c r="S382" s="95">
        <f t="shared" si="29"/>
        <v>0</v>
      </c>
      <c r="T382" s="137">
        <f>IF(AND(J382="VOR",Leistungen!A$52="SVS VOR"),Leistungen!B$52, IF(AND(J382="QOR",Leistungen!A$31="SVS QOR"),Leistungen!B$31,""))</f>
        <v>0</v>
      </c>
      <c r="U382" s="97">
        <f t="shared" si="30"/>
        <v>0</v>
      </c>
      <c r="V382" s="100">
        <f t="shared" si="31"/>
        <v>0</v>
      </c>
      <c r="W382" s="100">
        <f t="shared" si="32"/>
        <v>0</v>
      </c>
      <c r="X382" s="99"/>
    </row>
    <row r="383" spans="1:24" ht="15" x14ac:dyDescent="0.2">
      <c r="A383" s="91" t="s">
        <v>170</v>
      </c>
      <c r="B383" s="91" t="s">
        <v>195</v>
      </c>
      <c r="C383" s="91" t="s">
        <v>761</v>
      </c>
      <c r="D383" s="91" t="s">
        <v>59</v>
      </c>
      <c r="E383" s="91" t="s">
        <v>110</v>
      </c>
      <c r="F383" s="91" t="s">
        <v>956</v>
      </c>
      <c r="G383" s="167">
        <v>19.399999999999999</v>
      </c>
      <c r="H383" s="91"/>
      <c r="I383" s="136">
        <f t="shared" si="28"/>
        <v>19.399999999999999</v>
      </c>
      <c r="J383" s="91" t="s">
        <v>10</v>
      </c>
      <c r="K383" s="96">
        <f>VLOOKUP(D383,Steuerseite!A$3:G$38,5,FALSE)</f>
        <v>0</v>
      </c>
      <c r="L383" s="96">
        <f>VLOOKUP(D383,Steuerseite!A$3:G$38,6,FALSE)</f>
        <v>0</v>
      </c>
      <c r="M383" s="96">
        <f>VLOOKUP(D383,Steuerseite!A$3:G$38,7,FALSE)</f>
        <v>0</v>
      </c>
      <c r="N383" s="96">
        <f>VLOOKUP(D383,Steuerseite!A$3:$D$38,2,FALSE)</f>
        <v>0</v>
      </c>
      <c r="O383" s="96">
        <f>VLOOKUP(D383,Steuerseite!A$3:D$38,3,FALSE)</f>
        <v>0</v>
      </c>
      <c r="P383" s="96">
        <f>VLOOKUP(D383,Steuerseite!A$3:D$38,4,FALSE)</f>
        <v>0</v>
      </c>
      <c r="Q383" s="94"/>
      <c r="R383" s="98"/>
      <c r="S383" s="95">
        <f t="shared" si="29"/>
        <v>0</v>
      </c>
      <c r="T383" s="137">
        <f>IF(AND(J383="VOR",Leistungen!A$52="SVS VOR"),Leistungen!B$52, IF(AND(J383="QOR",Leistungen!A$31="SVS QOR"),Leistungen!B$31,""))</f>
        <v>0</v>
      </c>
      <c r="U383" s="97">
        <f t="shared" si="30"/>
        <v>0</v>
      </c>
      <c r="V383" s="100">
        <f t="shared" si="31"/>
        <v>0</v>
      </c>
      <c r="W383" s="100">
        <f t="shared" si="32"/>
        <v>0</v>
      </c>
      <c r="X383" s="99"/>
    </row>
    <row r="384" spans="1:24" ht="15" x14ac:dyDescent="0.2">
      <c r="A384" s="92" t="s">
        <v>170</v>
      </c>
      <c r="B384" s="92" t="s">
        <v>129</v>
      </c>
      <c r="C384" s="92" t="s">
        <v>762</v>
      </c>
      <c r="D384" s="92" t="s">
        <v>23</v>
      </c>
      <c r="E384" s="92" t="s">
        <v>127</v>
      </c>
      <c r="F384" s="92" t="s">
        <v>956</v>
      </c>
      <c r="G384" s="168">
        <v>21.9</v>
      </c>
      <c r="H384" s="92"/>
      <c r="I384" s="138">
        <f t="shared" si="28"/>
        <v>21.9</v>
      </c>
      <c r="J384" s="92" t="s">
        <v>10</v>
      </c>
      <c r="K384" s="96">
        <f>VLOOKUP(D384,Steuerseite!A$3:G$38,5,FALSE)</f>
        <v>0</v>
      </c>
      <c r="L384" s="96">
        <f>VLOOKUP(D384,Steuerseite!A$3:G$38,6,FALSE)</f>
        <v>0</v>
      </c>
      <c r="M384" s="96">
        <f>VLOOKUP(D384,Steuerseite!A$3:G$38,7,FALSE)</f>
        <v>0</v>
      </c>
      <c r="N384" s="96">
        <f>VLOOKUP(D384,Steuerseite!A$3:$D$38,2,FALSE)</f>
        <v>0</v>
      </c>
      <c r="O384" s="96">
        <f>VLOOKUP(D384,Steuerseite!A$3:D$38,3,FALSE)</f>
        <v>0</v>
      </c>
      <c r="P384" s="96">
        <f>VLOOKUP(D384,Steuerseite!A$3:D$38,4,FALSE)</f>
        <v>0</v>
      </c>
      <c r="Q384" s="94"/>
      <c r="R384" s="98"/>
      <c r="S384" s="95">
        <f t="shared" si="29"/>
        <v>0</v>
      </c>
      <c r="T384" s="137">
        <f>IF(AND(J384="VOR",Leistungen!A$52="SVS VOR"),Leistungen!B$52, IF(AND(J384="QOR",Leistungen!A$31="SVS QOR"),Leistungen!B$31,""))</f>
        <v>0</v>
      </c>
      <c r="U384" s="97">
        <f t="shared" si="30"/>
        <v>0</v>
      </c>
      <c r="V384" s="100">
        <f t="shared" si="31"/>
        <v>0</v>
      </c>
      <c r="W384" s="100">
        <f t="shared" si="32"/>
        <v>0</v>
      </c>
      <c r="X384" s="99"/>
    </row>
    <row r="385" spans="1:24" ht="15" x14ac:dyDescent="0.2">
      <c r="A385" s="91" t="s">
        <v>170</v>
      </c>
      <c r="B385" s="91" t="s">
        <v>195</v>
      </c>
      <c r="C385" s="91" t="s">
        <v>763</v>
      </c>
      <c r="D385" s="91" t="s">
        <v>59</v>
      </c>
      <c r="E385" s="91" t="s">
        <v>110</v>
      </c>
      <c r="F385" s="91" t="s">
        <v>956</v>
      </c>
      <c r="G385" s="167">
        <v>19.399999999999999</v>
      </c>
      <c r="H385" s="91"/>
      <c r="I385" s="136">
        <f t="shared" si="28"/>
        <v>19.399999999999999</v>
      </c>
      <c r="J385" s="91" t="s">
        <v>10</v>
      </c>
      <c r="K385" s="96">
        <f>VLOOKUP(D385,Steuerseite!A$3:G$38,5,FALSE)</f>
        <v>0</v>
      </c>
      <c r="L385" s="96">
        <f>VLOOKUP(D385,Steuerseite!A$3:G$38,6,FALSE)</f>
        <v>0</v>
      </c>
      <c r="M385" s="96">
        <f>VLOOKUP(D385,Steuerseite!A$3:G$38,7,FALSE)</f>
        <v>0</v>
      </c>
      <c r="N385" s="96">
        <f>VLOOKUP(D385,Steuerseite!A$3:$D$38,2,FALSE)</f>
        <v>0</v>
      </c>
      <c r="O385" s="96">
        <f>VLOOKUP(D385,Steuerseite!A$3:D$38,3,FALSE)</f>
        <v>0</v>
      </c>
      <c r="P385" s="96">
        <f>VLOOKUP(D385,Steuerseite!A$3:D$38,4,FALSE)</f>
        <v>0</v>
      </c>
      <c r="Q385" s="94"/>
      <c r="R385" s="98"/>
      <c r="S385" s="95">
        <f t="shared" si="29"/>
        <v>0</v>
      </c>
      <c r="T385" s="137">
        <f>IF(AND(J385="VOR",Leistungen!A$52="SVS VOR"),Leistungen!B$52, IF(AND(J385="QOR",Leistungen!A$31="SVS QOR"),Leistungen!B$31,""))</f>
        <v>0</v>
      </c>
      <c r="U385" s="97">
        <f t="shared" si="30"/>
        <v>0</v>
      </c>
      <c r="V385" s="100">
        <f t="shared" si="31"/>
        <v>0</v>
      </c>
      <c r="W385" s="100">
        <f t="shared" si="32"/>
        <v>0</v>
      </c>
      <c r="X385" s="99"/>
    </row>
    <row r="386" spans="1:24" ht="15" x14ac:dyDescent="0.2">
      <c r="A386" s="92" t="s">
        <v>170</v>
      </c>
      <c r="B386" s="92" t="s">
        <v>181</v>
      </c>
      <c r="C386" s="92" t="s">
        <v>764</v>
      </c>
      <c r="D386" s="92" t="s">
        <v>21</v>
      </c>
      <c r="E386" s="92" t="s">
        <v>18</v>
      </c>
      <c r="F386" s="92" t="s">
        <v>117</v>
      </c>
      <c r="G386" s="168">
        <v>8.17</v>
      </c>
      <c r="H386" s="92"/>
      <c r="I386" s="138">
        <f t="shared" si="28"/>
        <v>8.17</v>
      </c>
      <c r="J386" s="92" t="s">
        <v>10</v>
      </c>
      <c r="K386" s="96">
        <f>VLOOKUP(D386,Steuerseite!A$3:G$38,5,FALSE)</f>
        <v>0</v>
      </c>
      <c r="L386" s="96">
        <f>VLOOKUP(D386,Steuerseite!A$3:G$38,6,FALSE)</f>
        <v>0</v>
      </c>
      <c r="M386" s="96">
        <f>VLOOKUP(D386,Steuerseite!A$3:G$38,7,FALSE)</f>
        <v>1E-3</v>
      </c>
      <c r="N386" s="96">
        <f>VLOOKUP(D386,Steuerseite!A$3:$D$38,2,FALSE)</f>
        <v>0</v>
      </c>
      <c r="O386" s="96">
        <f>VLOOKUP(D386,Steuerseite!A$3:D$38,3,FALSE)</f>
        <v>0</v>
      </c>
      <c r="P386" s="96">
        <f>VLOOKUP(D386,Steuerseite!A$3:D$38,4,FALSE)</f>
        <v>0</v>
      </c>
      <c r="Q386" s="94"/>
      <c r="R386" s="98"/>
      <c r="S386" s="95">
        <f t="shared" si="29"/>
        <v>0</v>
      </c>
      <c r="T386" s="137">
        <f>IF(AND(J386="VOR",Leistungen!A$52="SVS VOR"),Leistungen!B$52, IF(AND(J386="QOR",Leistungen!A$31="SVS QOR"),Leistungen!B$31,""))</f>
        <v>0</v>
      </c>
      <c r="U386" s="97">
        <f t="shared" si="30"/>
        <v>0</v>
      </c>
      <c r="V386" s="100">
        <f t="shared" si="31"/>
        <v>0</v>
      </c>
      <c r="W386" s="100">
        <f t="shared" si="32"/>
        <v>0</v>
      </c>
      <c r="X386" s="99"/>
    </row>
    <row r="387" spans="1:24" ht="15" x14ac:dyDescent="0.2">
      <c r="A387" s="91" t="s">
        <v>170</v>
      </c>
      <c r="B387" s="91" t="s">
        <v>195</v>
      </c>
      <c r="C387" s="91" t="s">
        <v>765</v>
      </c>
      <c r="D387" s="91" t="s">
        <v>59</v>
      </c>
      <c r="E387" s="91" t="s">
        <v>110</v>
      </c>
      <c r="F387" s="91" t="s">
        <v>956</v>
      </c>
      <c r="G387" s="167">
        <v>21.42</v>
      </c>
      <c r="H387" s="91"/>
      <c r="I387" s="136">
        <f t="shared" si="28"/>
        <v>21.42</v>
      </c>
      <c r="J387" s="91" t="s">
        <v>10</v>
      </c>
      <c r="K387" s="96">
        <f>VLOOKUP(D387,Steuerseite!A$3:G$38,5,FALSE)</f>
        <v>0</v>
      </c>
      <c r="L387" s="96">
        <f>VLOOKUP(D387,Steuerseite!A$3:G$38,6,FALSE)</f>
        <v>0</v>
      </c>
      <c r="M387" s="96">
        <f>VLOOKUP(D387,Steuerseite!A$3:G$38,7,FALSE)</f>
        <v>0</v>
      </c>
      <c r="N387" s="96">
        <f>VLOOKUP(D387,Steuerseite!A$3:$D$38,2,FALSE)</f>
        <v>0</v>
      </c>
      <c r="O387" s="96">
        <f>VLOOKUP(D387,Steuerseite!A$3:D$38,3,FALSE)</f>
        <v>0</v>
      </c>
      <c r="P387" s="96">
        <f>VLOOKUP(D387,Steuerseite!A$3:D$38,4,FALSE)</f>
        <v>0</v>
      </c>
      <c r="Q387" s="94"/>
      <c r="R387" s="98"/>
      <c r="S387" s="95">
        <f t="shared" si="29"/>
        <v>0</v>
      </c>
      <c r="T387" s="137">
        <f>IF(AND(J387="VOR",Leistungen!A$52="SVS VOR"),Leistungen!B$52, IF(AND(J387="QOR",Leistungen!A$31="SVS QOR"),Leistungen!B$31,""))</f>
        <v>0</v>
      </c>
      <c r="U387" s="97">
        <f t="shared" si="30"/>
        <v>0</v>
      </c>
      <c r="V387" s="100">
        <f t="shared" si="31"/>
        <v>0</v>
      </c>
      <c r="W387" s="100">
        <f t="shared" si="32"/>
        <v>0</v>
      </c>
      <c r="X387" s="99"/>
    </row>
    <row r="388" spans="1:24" ht="15" x14ac:dyDescent="0.2">
      <c r="A388" s="92" t="s">
        <v>170</v>
      </c>
      <c r="B388" s="92" t="s">
        <v>183</v>
      </c>
      <c r="C388" s="92" t="s">
        <v>766</v>
      </c>
      <c r="D388" s="92" t="s">
        <v>21</v>
      </c>
      <c r="E388" s="92" t="s">
        <v>18</v>
      </c>
      <c r="F388" s="92" t="s">
        <v>117</v>
      </c>
      <c r="G388" s="168">
        <v>8.3699999999999992</v>
      </c>
      <c r="H388" s="92"/>
      <c r="I388" s="138">
        <f t="shared" ref="I388:I451" si="33">IF(H388="x",0,IF(ISBLANK(H388),G388,""))</f>
        <v>8.3699999999999992</v>
      </c>
      <c r="J388" s="92" t="s">
        <v>10</v>
      </c>
      <c r="K388" s="96">
        <f>VLOOKUP(D388,Steuerseite!A$3:G$38,5,FALSE)</f>
        <v>0</v>
      </c>
      <c r="L388" s="96">
        <f>VLOOKUP(D388,Steuerseite!A$3:G$38,6,FALSE)</f>
        <v>0</v>
      </c>
      <c r="M388" s="96">
        <f>VLOOKUP(D388,Steuerseite!A$3:G$38,7,FALSE)</f>
        <v>1E-3</v>
      </c>
      <c r="N388" s="96">
        <f>VLOOKUP(D388,Steuerseite!A$3:$D$38,2,FALSE)</f>
        <v>0</v>
      </c>
      <c r="O388" s="96">
        <f>VLOOKUP(D388,Steuerseite!A$3:D$38,3,FALSE)</f>
        <v>0</v>
      </c>
      <c r="P388" s="96">
        <f>VLOOKUP(D388,Steuerseite!A$3:D$38,4,FALSE)</f>
        <v>0</v>
      </c>
      <c r="Q388" s="94"/>
      <c r="R388" s="98"/>
      <c r="S388" s="95">
        <f t="shared" ref="S388:S451" si="34">IF(J388="QOR",I388*K388,(I388/O388*Q388)+(I388/P388*R388))</f>
        <v>0</v>
      </c>
      <c r="T388" s="137">
        <f>IF(AND(J388="VOR",Leistungen!A$52="SVS VOR"),Leistungen!B$52, IF(AND(J388="QOR",Leistungen!A$31="SVS QOR"),Leistungen!B$31,""))</f>
        <v>0</v>
      </c>
      <c r="U388" s="97">
        <f t="shared" ref="U388:U451" si="35">S388*T388</f>
        <v>0</v>
      </c>
      <c r="V388" s="100">
        <f t="shared" ref="V388:V451" si="36">U388/12</f>
        <v>0</v>
      </c>
      <c r="W388" s="100">
        <f t="shared" si="32"/>
        <v>0</v>
      </c>
      <c r="X388" s="99"/>
    </row>
    <row r="389" spans="1:24" ht="15" x14ac:dyDescent="0.2">
      <c r="A389" s="91" t="s">
        <v>170</v>
      </c>
      <c r="B389" s="91" t="s">
        <v>310</v>
      </c>
      <c r="C389" s="91" t="s">
        <v>767</v>
      </c>
      <c r="D389" s="91" t="s">
        <v>33</v>
      </c>
      <c r="E389" s="91" t="s">
        <v>46</v>
      </c>
      <c r="F389" s="91" t="s">
        <v>956</v>
      </c>
      <c r="G389" s="167">
        <v>33.46</v>
      </c>
      <c r="H389" s="91"/>
      <c r="I389" s="136">
        <f t="shared" si="33"/>
        <v>33.46</v>
      </c>
      <c r="J389" s="91" t="s">
        <v>10</v>
      </c>
      <c r="K389" s="96">
        <f>VLOOKUP(D389,Steuerseite!A$3:G$38,5,FALSE)</f>
        <v>0</v>
      </c>
      <c r="L389" s="96">
        <f>VLOOKUP(D389,Steuerseite!A$3:G$38,6,FALSE)</f>
        <v>0</v>
      </c>
      <c r="M389" s="96">
        <f>VLOOKUP(D389,Steuerseite!A$3:G$38,7,FALSE)</f>
        <v>0</v>
      </c>
      <c r="N389" s="96">
        <f>VLOOKUP(D389,Steuerseite!A$3:$D$38,2,FALSE)</f>
        <v>0</v>
      </c>
      <c r="O389" s="96">
        <f>VLOOKUP(D389,Steuerseite!A$3:D$38,3,FALSE)</f>
        <v>0</v>
      </c>
      <c r="P389" s="96">
        <f>VLOOKUP(D389,Steuerseite!A$3:D$38,4,FALSE)</f>
        <v>0</v>
      </c>
      <c r="Q389" s="94"/>
      <c r="R389" s="98"/>
      <c r="S389" s="95">
        <f t="shared" si="34"/>
        <v>0</v>
      </c>
      <c r="T389" s="137">
        <f>IF(AND(J389="VOR",Leistungen!A$52="SVS VOR"),Leistungen!B$52, IF(AND(J389="QOR",Leistungen!A$31="SVS QOR"),Leistungen!B$31,""))</f>
        <v>0</v>
      </c>
      <c r="U389" s="97">
        <f t="shared" si="35"/>
        <v>0</v>
      </c>
      <c r="V389" s="100">
        <f t="shared" si="36"/>
        <v>0</v>
      </c>
      <c r="W389" s="100">
        <f t="shared" si="32"/>
        <v>0</v>
      </c>
      <c r="X389" s="99"/>
    </row>
    <row r="390" spans="1:24" ht="15" x14ac:dyDescent="0.2">
      <c r="A390" s="92" t="s">
        <v>170</v>
      </c>
      <c r="B390" s="92" t="s">
        <v>195</v>
      </c>
      <c r="C390" s="92" t="s">
        <v>768</v>
      </c>
      <c r="D390" s="92" t="s">
        <v>59</v>
      </c>
      <c r="E390" s="92" t="s">
        <v>110</v>
      </c>
      <c r="F390" s="92" t="s">
        <v>956</v>
      </c>
      <c r="G390" s="168">
        <v>20.16</v>
      </c>
      <c r="H390" s="92"/>
      <c r="I390" s="138">
        <f t="shared" si="33"/>
        <v>20.16</v>
      </c>
      <c r="J390" s="92" t="s">
        <v>10</v>
      </c>
      <c r="K390" s="96">
        <f>VLOOKUP(D390,Steuerseite!A$3:G$38,5,FALSE)</f>
        <v>0</v>
      </c>
      <c r="L390" s="96">
        <f>VLOOKUP(D390,Steuerseite!A$3:G$38,6,FALSE)</f>
        <v>0</v>
      </c>
      <c r="M390" s="96">
        <f>VLOOKUP(D390,Steuerseite!A$3:G$38,7,FALSE)</f>
        <v>0</v>
      </c>
      <c r="N390" s="96">
        <f>VLOOKUP(D390,Steuerseite!A$3:$D$38,2,FALSE)</f>
        <v>0</v>
      </c>
      <c r="O390" s="96">
        <f>VLOOKUP(D390,Steuerseite!A$3:D$38,3,FALSE)</f>
        <v>0</v>
      </c>
      <c r="P390" s="96">
        <f>VLOOKUP(D390,Steuerseite!A$3:D$38,4,FALSE)</f>
        <v>0</v>
      </c>
      <c r="Q390" s="94"/>
      <c r="R390" s="98"/>
      <c r="S390" s="95">
        <f t="shared" si="34"/>
        <v>0</v>
      </c>
      <c r="T390" s="137">
        <f>IF(AND(J390="VOR",Leistungen!A$52="SVS VOR"),Leistungen!B$52, IF(AND(J390="QOR",Leistungen!A$31="SVS QOR"),Leistungen!B$31,""))</f>
        <v>0</v>
      </c>
      <c r="U390" s="97">
        <f t="shared" si="35"/>
        <v>0</v>
      </c>
      <c r="V390" s="100">
        <f t="shared" si="36"/>
        <v>0</v>
      </c>
      <c r="W390" s="100">
        <f t="shared" si="32"/>
        <v>0</v>
      </c>
      <c r="X390" s="99"/>
    </row>
    <row r="391" spans="1:24" ht="15" x14ac:dyDescent="0.2">
      <c r="A391" s="91" t="s">
        <v>170</v>
      </c>
      <c r="B391" s="91" t="s">
        <v>311</v>
      </c>
      <c r="C391" s="91" t="s">
        <v>769</v>
      </c>
      <c r="D391" s="91" t="s">
        <v>27</v>
      </c>
      <c r="E391" s="91" t="s">
        <v>118</v>
      </c>
      <c r="F391" s="91" t="s">
        <v>117</v>
      </c>
      <c r="G391" s="167">
        <v>3.26</v>
      </c>
      <c r="H391" s="91"/>
      <c r="I391" s="136">
        <f t="shared" si="33"/>
        <v>3.26</v>
      </c>
      <c r="J391" s="91" t="s">
        <v>10</v>
      </c>
      <c r="K391" s="96">
        <f>VLOOKUP(D391,Steuerseite!A$3:G$38,5,FALSE)</f>
        <v>0</v>
      </c>
      <c r="L391" s="96">
        <f>VLOOKUP(D391,Steuerseite!A$3:G$38,6,FALSE)</f>
        <v>0</v>
      </c>
      <c r="M391" s="96">
        <f>VLOOKUP(D391,Steuerseite!A$3:G$38,7,FALSE)</f>
        <v>1E-3</v>
      </c>
      <c r="N391" s="96">
        <f>VLOOKUP(D391,Steuerseite!A$3:$D$38,2,FALSE)</f>
        <v>0</v>
      </c>
      <c r="O391" s="96">
        <f>VLOOKUP(D391,Steuerseite!A$3:D$38,3,FALSE)</f>
        <v>0</v>
      </c>
      <c r="P391" s="96">
        <f>VLOOKUP(D391,Steuerseite!A$3:D$38,4,FALSE)</f>
        <v>0</v>
      </c>
      <c r="Q391" s="94"/>
      <c r="R391" s="98"/>
      <c r="S391" s="95">
        <f t="shared" si="34"/>
        <v>0</v>
      </c>
      <c r="T391" s="137">
        <f>IF(AND(J391="VOR",Leistungen!A$52="SVS VOR"),Leistungen!B$52, IF(AND(J391="QOR",Leistungen!A$31="SVS QOR"),Leistungen!B$31,""))</f>
        <v>0</v>
      </c>
      <c r="U391" s="97">
        <f t="shared" si="35"/>
        <v>0</v>
      </c>
      <c r="V391" s="100">
        <f t="shared" si="36"/>
        <v>0</v>
      </c>
      <c r="W391" s="100">
        <f t="shared" si="32"/>
        <v>0</v>
      </c>
      <c r="X391" s="99"/>
    </row>
    <row r="392" spans="1:24" ht="15" x14ac:dyDescent="0.2">
      <c r="A392" s="92" t="s">
        <v>170</v>
      </c>
      <c r="B392" s="92" t="s">
        <v>195</v>
      </c>
      <c r="C392" s="92" t="s">
        <v>770</v>
      </c>
      <c r="D392" s="92" t="s">
        <v>59</v>
      </c>
      <c r="E392" s="92" t="s">
        <v>110</v>
      </c>
      <c r="F392" s="92" t="s">
        <v>956</v>
      </c>
      <c r="G392" s="168">
        <v>20.16</v>
      </c>
      <c r="H392" s="92"/>
      <c r="I392" s="138">
        <f t="shared" si="33"/>
        <v>20.16</v>
      </c>
      <c r="J392" s="92" t="s">
        <v>10</v>
      </c>
      <c r="K392" s="96">
        <f>VLOOKUP(D392,Steuerseite!A$3:G$38,5,FALSE)</f>
        <v>0</v>
      </c>
      <c r="L392" s="96">
        <f>VLOOKUP(D392,Steuerseite!A$3:G$38,6,FALSE)</f>
        <v>0</v>
      </c>
      <c r="M392" s="96">
        <f>VLOOKUP(D392,Steuerseite!A$3:G$38,7,FALSE)</f>
        <v>0</v>
      </c>
      <c r="N392" s="96">
        <f>VLOOKUP(D392,Steuerseite!A$3:$D$38,2,FALSE)</f>
        <v>0</v>
      </c>
      <c r="O392" s="96">
        <f>VLOOKUP(D392,Steuerseite!A$3:D$38,3,FALSE)</f>
        <v>0</v>
      </c>
      <c r="P392" s="96">
        <f>VLOOKUP(D392,Steuerseite!A$3:D$38,4,FALSE)</f>
        <v>0</v>
      </c>
      <c r="Q392" s="94"/>
      <c r="R392" s="98"/>
      <c r="S392" s="95">
        <f t="shared" si="34"/>
        <v>0</v>
      </c>
      <c r="T392" s="137">
        <f>IF(AND(J392="VOR",Leistungen!A$52="SVS VOR"),Leistungen!B$52, IF(AND(J392="QOR",Leistungen!A$31="SVS QOR"),Leistungen!B$31,""))</f>
        <v>0</v>
      </c>
      <c r="U392" s="97">
        <f t="shared" si="35"/>
        <v>0</v>
      </c>
      <c r="V392" s="100">
        <f t="shared" si="36"/>
        <v>0</v>
      </c>
      <c r="W392" s="100">
        <f t="shared" si="32"/>
        <v>0</v>
      </c>
      <c r="X392" s="99"/>
    </row>
    <row r="393" spans="1:24" ht="15" x14ac:dyDescent="0.2">
      <c r="A393" s="91" t="s">
        <v>170</v>
      </c>
      <c r="B393" s="91" t="s">
        <v>183</v>
      </c>
      <c r="C393" s="91" t="s">
        <v>771</v>
      </c>
      <c r="D393" s="91" t="s">
        <v>21</v>
      </c>
      <c r="E393" s="91" t="s">
        <v>18</v>
      </c>
      <c r="F393" s="91" t="s">
        <v>117</v>
      </c>
      <c r="G393" s="167">
        <v>8.33</v>
      </c>
      <c r="H393" s="91"/>
      <c r="I393" s="136">
        <f t="shared" si="33"/>
        <v>8.33</v>
      </c>
      <c r="J393" s="91" t="s">
        <v>10</v>
      </c>
      <c r="K393" s="96">
        <f>VLOOKUP(D393,Steuerseite!A$3:G$38,5,FALSE)</f>
        <v>0</v>
      </c>
      <c r="L393" s="96">
        <f>VLOOKUP(D393,Steuerseite!A$3:G$38,6,FALSE)</f>
        <v>0</v>
      </c>
      <c r="M393" s="96">
        <f>VLOOKUP(D393,Steuerseite!A$3:G$38,7,FALSE)</f>
        <v>1E-3</v>
      </c>
      <c r="N393" s="96">
        <f>VLOOKUP(D393,Steuerseite!A$3:$D$38,2,FALSE)</f>
        <v>0</v>
      </c>
      <c r="O393" s="96">
        <f>VLOOKUP(D393,Steuerseite!A$3:D$38,3,FALSE)</f>
        <v>0</v>
      </c>
      <c r="P393" s="96">
        <f>VLOOKUP(D393,Steuerseite!A$3:D$38,4,FALSE)</f>
        <v>0</v>
      </c>
      <c r="Q393" s="94"/>
      <c r="R393" s="98"/>
      <c r="S393" s="95">
        <f t="shared" si="34"/>
        <v>0</v>
      </c>
      <c r="T393" s="137">
        <f>IF(AND(J393="VOR",Leistungen!A$52="SVS VOR"),Leistungen!B$52, IF(AND(J393="QOR",Leistungen!A$31="SVS QOR"),Leistungen!B$31,""))</f>
        <v>0</v>
      </c>
      <c r="U393" s="97">
        <f t="shared" si="35"/>
        <v>0</v>
      </c>
      <c r="V393" s="100">
        <f t="shared" si="36"/>
        <v>0</v>
      </c>
      <c r="W393" s="100">
        <f t="shared" si="32"/>
        <v>0</v>
      </c>
      <c r="X393" s="99"/>
    </row>
    <row r="394" spans="1:24" ht="15" x14ac:dyDescent="0.2">
      <c r="A394" s="92" t="s">
        <v>170</v>
      </c>
      <c r="B394" s="92" t="s">
        <v>195</v>
      </c>
      <c r="C394" s="92" t="s">
        <v>772</v>
      </c>
      <c r="D394" s="92" t="s">
        <v>59</v>
      </c>
      <c r="E394" s="92" t="s">
        <v>110</v>
      </c>
      <c r="F394" s="92" t="s">
        <v>956</v>
      </c>
      <c r="G394" s="168">
        <v>20.170000000000002</v>
      </c>
      <c r="H394" s="92"/>
      <c r="I394" s="138">
        <f t="shared" si="33"/>
        <v>20.170000000000002</v>
      </c>
      <c r="J394" s="92" t="s">
        <v>10</v>
      </c>
      <c r="K394" s="96">
        <f>VLOOKUP(D394,Steuerseite!A$3:G$38,5,FALSE)</f>
        <v>0</v>
      </c>
      <c r="L394" s="96">
        <f>VLOOKUP(D394,Steuerseite!A$3:G$38,6,FALSE)</f>
        <v>0</v>
      </c>
      <c r="M394" s="96">
        <f>VLOOKUP(D394,Steuerseite!A$3:G$38,7,FALSE)</f>
        <v>0</v>
      </c>
      <c r="N394" s="96">
        <f>VLOOKUP(D394,Steuerseite!A$3:$D$38,2,FALSE)</f>
        <v>0</v>
      </c>
      <c r="O394" s="96">
        <f>VLOOKUP(D394,Steuerseite!A$3:D$38,3,FALSE)</f>
        <v>0</v>
      </c>
      <c r="P394" s="96">
        <f>VLOOKUP(D394,Steuerseite!A$3:D$38,4,FALSE)</f>
        <v>0</v>
      </c>
      <c r="Q394" s="94"/>
      <c r="R394" s="98"/>
      <c r="S394" s="95">
        <f t="shared" si="34"/>
        <v>0</v>
      </c>
      <c r="T394" s="137">
        <f>IF(AND(J394="VOR",Leistungen!A$52="SVS VOR"),Leistungen!B$52, IF(AND(J394="QOR",Leistungen!A$31="SVS QOR"),Leistungen!B$31,""))</f>
        <v>0</v>
      </c>
      <c r="U394" s="97">
        <f t="shared" si="35"/>
        <v>0</v>
      </c>
      <c r="V394" s="100">
        <f t="shared" si="36"/>
        <v>0</v>
      </c>
      <c r="W394" s="100">
        <f t="shared" si="32"/>
        <v>0</v>
      </c>
      <c r="X394" s="99"/>
    </row>
    <row r="395" spans="1:24" ht="15" x14ac:dyDescent="0.2">
      <c r="A395" s="91" t="s">
        <v>170</v>
      </c>
      <c r="B395" s="91" t="s">
        <v>195</v>
      </c>
      <c r="C395" s="91" t="s">
        <v>773</v>
      </c>
      <c r="D395" s="91" t="s">
        <v>59</v>
      </c>
      <c r="E395" s="91" t="s">
        <v>110</v>
      </c>
      <c r="F395" s="91" t="s">
        <v>956</v>
      </c>
      <c r="G395" s="167">
        <v>20.170000000000002</v>
      </c>
      <c r="H395" s="91"/>
      <c r="I395" s="136">
        <f t="shared" si="33"/>
        <v>20.170000000000002</v>
      </c>
      <c r="J395" s="91" t="s">
        <v>10</v>
      </c>
      <c r="K395" s="96">
        <f>VLOOKUP(D395,Steuerseite!A$3:G$38,5,FALSE)</f>
        <v>0</v>
      </c>
      <c r="L395" s="96">
        <f>VLOOKUP(D395,Steuerseite!A$3:G$38,6,FALSE)</f>
        <v>0</v>
      </c>
      <c r="M395" s="96">
        <f>VLOOKUP(D395,Steuerseite!A$3:G$38,7,FALSE)</f>
        <v>0</v>
      </c>
      <c r="N395" s="96">
        <f>VLOOKUP(D395,Steuerseite!A$3:$D$38,2,FALSE)</f>
        <v>0</v>
      </c>
      <c r="O395" s="96">
        <f>VLOOKUP(D395,Steuerseite!A$3:D$38,3,FALSE)</f>
        <v>0</v>
      </c>
      <c r="P395" s="96">
        <f>VLOOKUP(D395,Steuerseite!A$3:D$38,4,FALSE)</f>
        <v>0</v>
      </c>
      <c r="Q395" s="94"/>
      <c r="R395" s="98"/>
      <c r="S395" s="95">
        <f t="shared" si="34"/>
        <v>0</v>
      </c>
      <c r="T395" s="137">
        <f>IF(AND(J395="VOR",Leistungen!A$52="SVS VOR"),Leistungen!B$52, IF(AND(J395="QOR",Leistungen!A$31="SVS QOR"),Leistungen!B$31,""))</f>
        <v>0</v>
      </c>
      <c r="U395" s="97">
        <f t="shared" si="35"/>
        <v>0</v>
      </c>
      <c r="V395" s="100">
        <f t="shared" si="36"/>
        <v>0</v>
      </c>
      <c r="W395" s="100">
        <f t="shared" si="32"/>
        <v>0</v>
      </c>
      <c r="X395" s="99"/>
    </row>
    <row r="396" spans="1:24" ht="15" x14ac:dyDescent="0.2">
      <c r="A396" s="92" t="s">
        <v>170</v>
      </c>
      <c r="B396" s="92" t="s">
        <v>312</v>
      </c>
      <c r="C396" s="92" t="s">
        <v>774</v>
      </c>
      <c r="D396" s="92" t="s">
        <v>59</v>
      </c>
      <c r="E396" s="92" t="s">
        <v>110</v>
      </c>
      <c r="F396" s="92" t="s">
        <v>956</v>
      </c>
      <c r="G396" s="168">
        <v>33.86</v>
      </c>
      <c r="H396" s="92"/>
      <c r="I396" s="138">
        <f t="shared" si="33"/>
        <v>33.86</v>
      </c>
      <c r="J396" s="92" t="s">
        <v>10</v>
      </c>
      <c r="K396" s="96">
        <f>VLOOKUP(D396,Steuerseite!A$3:G$38,5,FALSE)</f>
        <v>0</v>
      </c>
      <c r="L396" s="96">
        <f>VLOOKUP(D396,Steuerseite!A$3:G$38,6,FALSE)</f>
        <v>0</v>
      </c>
      <c r="M396" s="96">
        <f>VLOOKUP(D396,Steuerseite!A$3:G$38,7,FALSE)</f>
        <v>0</v>
      </c>
      <c r="N396" s="96">
        <f>VLOOKUP(D396,Steuerseite!A$3:$D$38,2,FALSE)</f>
        <v>0</v>
      </c>
      <c r="O396" s="96">
        <f>VLOOKUP(D396,Steuerseite!A$3:D$38,3,FALSE)</f>
        <v>0</v>
      </c>
      <c r="P396" s="96">
        <f>VLOOKUP(D396,Steuerseite!A$3:D$38,4,FALSE)</f>
        <v>0</v>
      </c>
      <c r="Q396" s="94"/>
      <c r="R396" s="98"/>
      <c r="S396" s="95">
        <f t="shared" si="34"/>
        <v>0</v>
      </c>
      <c r="T396" s="137">
        <f>IF(AND(J396="VOR",Leistungen!A$52="SVS VOR"),Leistungen!B$52, IF(AND(J396="QOR",Leistungen!A$31="SVS QOR"),Leistungen!B$31,""))</f>
        <v>0</v>
      </c>
      <c r="U396" s="97">
        <f t="shared" si="35"/>
        <v>0</v>
      </c>
      <c r="V396" s="100">
        <f t="shared" si="36"/>
        <v>0</v>
      </c>
      <c r="W396" s="100">
        <f>U396/365</f>
        <v>0</v>
      </c>
      <c r="X396" s="99"/>
    </row>
    <row r="397" spans="1:24" ht="15" x14ac:dyDescent="0.2">
      <c r="A397" s="91" t="s">
        <v>170</v>
      </c>
      <c r="B397" s="91" t="s">
        <v>195</v>
      </c>
      <c r="C397" s="91" t="s">
        <v>775</v>
      </c>
      <c r="D397" s="91" t="s">
        <v>59</v>
      </c>
      <c r="E397" s="91" t="s">
        <v>110</v>
      </c>
      <c r="F397" s="91" t="s">
        <v>956</v>
      </c>
      <c r="G397" s="167">
        <v>20.98</v>
      </c>
      <c r="H397" s="91"/>
      <c r="I397" s="136">
        <f t="shared" si="33"/>
        <v>20.98</v>
      </c>
      <c r="J397" s="91" t="s">
        <v>10</v>
      </c>
      <c r="K397" s="96">
        <f>VLOOKUP(D397,Steuerseite!A$3:G$38,5,FALSE)</f>
        <v>0</v>
      </c>
      <c r="L397" s="96">
        <f>VLOOKUP(D397,Steuerseite!A$3:G$38,6,FALSE)</f>
        <v>0</v>
      </c>
      <c r="M397" s="96">
        <f>VLOOKUP(D397,Steuerseite!A$3:G$38,7,FALSE)</f>
        <v>0</v>
      </c>
      <c r="N397" s="96">
        <f>VLOOKUP(D397,Steuerseite!A$3:$D$38,2,FALSE)</f>
        <v>0</v>
      </c>
      <c r="O397" s="96">
        <f>VLOOKUP(D397,Steuerseite!A$3:D$38,3,FALSE)</f>
        <v>0</v>
      </c>
      <c r="P397" s="96">
        <f>VLOOKUP(D397,Steuerseite!A$3:D$38,4,FALSE)</f>
        <v>0</v>
      </c>
      <c r="Q397" s="94"/>
      <c r="R397" s="98"/>
      <c r="S397" s="95">
        <f t="shared" si="34"/>
        <v>0</v>
      </c>
      <c r="T397" s="137">
        <f>IF(AND(J397="VOR",Leistungen!A$52="SVS VOR"),Leistungen!B$52, IF(AND(J397="QOR",Leistungen!A$31="SVS QOR"),Leistungen!B$31,""))</f>
        <v>0</v>
      </c>
      <c r="U397" s="97">
        <f t="shared" si="35"/>
        <v>0</v>
      </c>
      <c r="V397" s="100">
        <f t="shared" si="36"/>
        <v>0</v>
      </c>
      <c r="W397" s="100">
        <f t="shared" ref="W397:W441" si="37">U397/250</f>
        <v>0</v>
      </c>
      <c r="X397" s="99"/>
    </row>
    <row r="398" spans="1:24" ht="15" x14ac:dyDescent="0.2">
      <c r="A398" s="92" t="s">
        <v>170</v>
      </c>
      <c r="B398" s="92" t="s">
        <v>195</v>
      </c>
      <c r="C398" s="92" t="s">
        <v>776</v>
      </c>
      <c r="D398" s="92" t="s">
        <v>59</v>
      </c>
      <c r="E398" s="92" t="s">
        <v>110</v>
      </c>
      <c r="F398" s="92" t="s">
        <v>956</v>
      </c>
      <c r="G398" s="168">
        <v>20.07</v>
      </c>
      <c r="H398" s="92"/>
      <c r="I398" s="138">
        <f t="shared" si="33"/>
        <v>20.07</v>
      </c>
      <c r="J398" s="92" t="s">
        <v>10</v>
      </c>
      <c r="K398" s="96">
        <f>VLOOKUP(D398,Steuerseite!A$3:G$38,5,FALSE)</f>
        <v>0</v>
      </c>
      <c r="L398" s="96">
        <f>VLOOKUP(D398,Steuerseite!A$3:G$38,6,FALSE)</f>
        <v>0</v>
      </c>
      <c r="M398" s="96">
        <f>VLOOKUP(D398,Steuerseite!A$3:G$38,7,FALSE)</f>
        <v>0</v>
      </c>
      <c r="N398" s="96">
        <f>VLOOKUP(D398,Steuerseite!A$3:$D$38,2,FALSE)</f>
        <v>0</v>
      </c>
      <c r="O398" s="96">
        <f>VLOOKUP(D398,Steuerseite!A$3:D$38,3,FALSE)</f>
        <v>0</v>
      </c>
      <c r="P398" s="96">
        <f>VLOOKUP(D398,Steuerseite!A$3:D$38,4,FALSE)</f>
        <v>0</v>
      </c>
      <c r="Q398" s="94"/>
      <c r="R398" s="98"/>
      <c r="S398" s="95">
        <f t="shared" si="34"/>
        <v>0</v>
      </c>
      <c r="T398" s="137">
        <f>IF(AND(J398="VOR",Leistungen!A$52="SVS VOR"),Leistungen!B$52, IF(AND(J398="QOR",Leistungen!A$31="SVS QOR"),Leistungen!B$31,""))</f>
        <v>0</v>
      </c>
      <c r="U398" s="97">
        <f t="shared" si="35"/>
        <v>0</v>
      </c>
      <c r="V398" s="100">
        <f t="shared" si="36"/>
        <v>0</v>
      </c>
      <c r="W398" s="100">
        <f t="shared" si="37"/>
        <v>0</v>
      </c>
      <c r="X398" s="99"/>
    </row>
    <row r="399" spans="1:24" ht="15" x14ac:dyDescent="0.2">
      <c r="A399" s="91" t="s">
        <v>120</v>
      </c>
      <c r="B399" s="91" t="s">
        <v>313</v>
      </c>
      <c r="C399" s="91" t="s">
        <v>777</v>
      </c>
      <c r="D399" s="91" t="s">
        <v>59</v>
      </c>
      <c r="E399" s="91" t="s">
        <v>110</v>
      </c>
      <c r="F399" s="91" t="s">
        <v>117</v>
      </c>
      <c r="G399" s="167">
        <v>17.8</v>
      </c>
      <c r="H399" s="91"/>
      <c r="I399" s="136">
        <f t="shared" si="33"/>
        <v>17.8</v>
      </c>
      <c r="J399" s="91" t="s">
        <v>10</v>
      </c>
      <c r="K399" s="96">
        <f>VLOOKUP(D399,Steuerseite!A$3:G$38,5,FALSE)</f>
        <v>0</v>
      </c>
      <c r="L399" s="96">
        <f>VLOOKUP(D399,Steuerseite!A$3:G$38,6,FALSE)</f>
        <v>0</v>
      </c>
      <c r="M399" s="96">
        <f>VLOOKUP(D399,Steuerseite!A$3:G$38,7,FALSE)</f>
        <v>0</v>
      </c>
      <c r="N399" s="96">
        <f>VLOOKUP(D399,Steuerseite!A$3:$D$38,2,FALSE)</f>
        <v>0</v>
      </c>
      <c r="O399" s="96">
        <f>VLOOKUP(D399,Steuerseite!A$3:D$38,3,FALSE)</f>
        <v>0</v>
      </c>
      <c r="P399" s="96">
        <f>VLOOKUP(D399,Steuerseite!A$3:D$38,4,FALSE)</f>
        <v>0</v>
      </c>
      <c r="Q399" s="94"/>
      <c r="R399" s="98"/>
      <c r="S399" s="95">
        <f t="shared" si="34"/>
        <v>0</v>
      </c>
      <c r="T399" s="137">
        <f>IF(AND(J399="VOR",Leistungen!A$52="SVS VOR"),Leistungen!B$52, IF(AND(J399="QOR",Leistungen!A$31="SVS QOR"),Leistungen!B$31,""))</f>
        <v>0</v>
      </c>
      <c r="U399" s="97">
        <f t="shared" si="35"/>
        <v>0</v>
      </c>
      <c r="V399" s="100">
        <f t="shared" si="36"/>
        <v>0</v>
      </c>
      <c r="W399" s="100">
        <f t="shared" si="37"/>
        <v>0</v>
      </c>
      <c r="X399" s="99"/>
    </row>
    <row r="400" spans="1:24" ht="15" x14ac:dyDescent="0.2">
      <c r="A400" s="92" t="s">
        <v>120</v>
      </c>
      <c r="B400" s="92" t="s">
        <v>314</v>
      </c>
      <c r="C400" s="92" t="s">
        <v>778</v>
      </c>
      <c r="D400" s="92" t="s">
        <v>25</v>
      </c>
      <c r="E400" s="92" t="s">
        <v>952</v>
      </c>
      <c r="F400" s="92" t="s">
        <v>117</v>
      </c>
      <c r="G400" s="168">
        <v>88.08</v>
      </c>
      <c r="H400" s="92"/>
      <c r="I400" s="138">
        <f t="shared" si="33"/>
        <v>88.08</v>
      </c>
      <c r="J400" s="92" t="s">
        <v>10</v>
      </c>
      <c r="K400" s="96">
        <f>VLOOKUP(D400,Steuerseite!A$3:G$38,5,FALSE)</f>
        <v>0</v>
      </c>
      <c r="L400" s="96">
        <f>VLOOKUP(D400,Steuerseite!A$3:G$38,6,FALSE)</f>
        <v>0</v>
      </c>
      <c r="M400" s="96">
        <f>VLOOKUP(D400,Steuerseite!A$3:G$38,7,FALSE)</f>
        <v>0</v>
      </c>
      <c r="N400" s="96">
        <f>VLOOKUP(D400,Steuerseite!A$3:$D$38,2,FALSE)</f>
        <v>0</v>
      </c>
      <c r="O400" s="96">
        <f>VLOOKUP(D400,Steuerseite!A$3:D$38,3,FALSE)</f>
        <v>0</v>
      </c>
      <c r="P400" s="96">
        <f>VLOOKUP(D400,Steuerseite!A$3:D$38,4,FALSE)</f>
        <v>0</v>
      </c>
      <c r="Q400" s="94"/>
      <c r="R400" s="98"/>
      <c r="S400" s="95">
        <f t="shared" si="34"/>
        <v>0</v>
      </c>
      <c r="T400" s="137">
        <f>IF(AND(J400="VOR",Leistungen!A$52="SVS VOR"),Leistungen!B$52, IF(AND(J400="QOR",Leistungen!A$31="SVS QOR"),Leistungen!B$31,""))</f>
        <v>0</v>
      </c>
      <c r="U400" s="97">
        <f t="shared" si="35"/>
        <v>0</v>
      </c>
      <c r="V400" s="100">
        <f t="shared" si="36"/>
        <v>0</v>
      </c>
      <c r="W400" s="100">
        <f t="shared" si="37"/>
        <v>0</v>
      </c>
      <c r="X400" s="99"/>
    </row>
    <row r="401" spans="1:24" ht="15" x14ac:dyDescent="0.2">
      <c r="A401" s="91" t="s">
        <v>120</v>
      </c>
      <c r="B401" s="91" t="s">
        <v>315</v>
      </c>
      <c r="C401" s="91" t="s">
        <v>779</v>
      </c>
      <c r="D401" s="91" t="s">
        <v>38</v>
      </c>
      <c r="E401" s="91" t="s">
        <v>121</v>
      </c>
      <c r="F401" s="91" t="s">
        <v>117</v>
      </c>
      <c r="G401" s="167">
        <v>12.7</v>
      </c>
      <c r="H401" s="91"/>
      <c r="I401" s="136">
        <f t="shared" si="33"/>
        <v>12.7</v>
      </c>
      <c r="J401" s="91" t="s">
        <v>10</v>
      </c>
      <c r="K401" s="96">
        <f>VLOOKUP(D401,Steuerseite!A$3:G$38,5,FALSE)</f>
        <v>0</v>
      </c>
      <c r="L401" s="96">
        <f>VLOOKUP(D401,Steuerseite!A$3:G$38,6,FALSE)</f>
        <v>0</v>
      </c>
      <c r="M401" s="96">
        <f>VLOOKUP(D401,Steuerseite!A$3:G$38,7,FALSE)</f>
        <v>0</v>
      </c>
      <c r="N401" s="96">
        <f>VLOOKUP(D401,Steuerseite!A$3:$D$38,2,FALSE)</f>
        <v>0</v>
      </c>
      <c r="O401" s="96">
        <f>VLOOKUP(D401,Steuerseite!A$3:D$38,3,FALSE)</f>
        <v>0</v>
      </c>
      <c r="P401" s="96">
        <f>VLOOKUP(D401,Steuerseite!A$3:D$38,4,FALSE)</f>
        <v>0</v>
      </c>
      <c r="Q401" s="94"/>
      <c r="R401" s="98"/>
      <c r="S401" s="95">
        <f t="shared" si="34"/>
        <v>0</v>
      </c>
      <c r="T401" s="137">
        <f>IF(AND(J401="VOR",Leistungen!A$52="SVS VOR"),Leistungen!B$52, IF(AND(J401="QOR",Leistungen!A$31="SVS QOR"),Leistungen!B$31,""))</f>
        <v>0</v>
      </c>
      <c r="U401" s="97">
        <f t="shared" si="35"/>
        <v>0</v>
      </c>
      <c r="V401" s="100">
        <f t="shared" si="36"/>
        <v>0</v>
      </c>
      <c r="W401" s="100">
        <f t="shared" si="37"/>
        <v>0</v>
      </c>
      <c r="X401" s="99"/>
    </row>
    <row r="402" spans="1:24" ht="15" x14ac:dyDescent="0.2">
      <c r="A402" s="92" t="s">
        <v>120</v>
      </c>
      <c r="B402" s="92" t="s">
        <v>316</v>
      </c>
      <c r="C402" s="92" t="s">
        <v>780</v>
      </c>
      <c r="D402" s="92" t="s">
        <v>25</v>
      </c>
      <c r="E402" s="92" t="s">
        <v>952</v>
      </c>
      <c r="F402" s="92" t="s">
        <v>117</v>
      </c>
      <c r="G402" s="168">
        <v>16.12</v>
      </c>
      <c r="H402" s="92"/>
      <c r="I402" s="138">
        <f t="shared" si="33"/>
        <v>16.12</v>
      </c>
      <c r="J402" s="92" t="s">
        <v>10</v>
      </c>
      <c r="K402" s="96">
        <f>VLOOKUP(D402,Steuerseite!A$3:G$38,5,FALSE)</f>
        <v>0</v>
      </c>
      <c r="L402" s="96">
        <f>VLOOKUP(D402,Steuerseite!A$3:G$38,6,FALSE)</f>
        <v>0</v>
      </c>
      <c r="M402" s="96">
        <f>VLOOKUP(D402,Steuerseite!A$3:G$38,7,FALSE)</f>
        <v>0</v>
      </c>
      <c r="N402" s="96">
        <f>VLOOKUP(D402,Steuerseite!A$3:$D$38,2,FALSE)</f>
        <v>0</v>
      </c>
      <c r="O402" s="96">
        <f>VLOOKUP(D402,Steuerseite!A$3:D$38,3,FALSE)</f>
        <v>0</v>
      </c>
      <c r="P402" s="96">
        <f>VLOOKUP(D402,Steuerseite!A$3:D$38,4,FALSE)</f>
        <v>0</v>
      </c>
      <c r="Q402" s="94"/>
      <c r="R402" s="98"/>
      <c r="S402" s="95">
        <f t="shared" si="34"/>
        <v>0</v>
      </c>
      <c r="T402" s="137">
        <f>IF(AND(J402="VOR",Leistungen!A$52="SVS VOR"),Leistungen!B$52, IF(AND(J402="QOR",Leistungen!A$31="SVS QOR"),Leistungen!B$31,""))</f>
        <v>0</v>
      </c>
      <c r="U402" s="97">
        <f t="shared" si="35"/>
        <v>0</v>
      </c>
      <c r="V402" s="100">
        <f t="shared" si="36"/>
        <v>0</v>
      </c>
      <c r="W402" s="100">
        <f t="shared" si="37"/>
        <v>0</v>
      </c>
      <c r="X402" s="99"/>
    </row>
    <row r="403" spans="1:24" ht="15" x14ac:dyDescent="0.2">
      <c r="A403" s="91" t="s">
        <v>120</v>
      </c>
      <c r="B403" s="91" t="s">
        <v>317</v>
      </c>
      <c r="C403" s="91" t="s">
        <v>781</v>
      </c>
      <c r="D403" s="91" t="s">
        <v>38</v>
      </c>
      <c r="E403" s="91" t="s">
        <v>121</v>
      </c>
      <c r="F403" s="91" t="s">
        <v>117</v>
      </c>
      <c r="G403" s="167">
        <v>13.14</v>
      </c>
      <c r="H403" s="91"/>
      <c r="I403" s="136">
        <f t="shared" si="33"/>
        <v>13.14</v>
      </c>
      <c r="J403" s="91" t="s">
        <v>10</v>
      </c>
      <c r="K403" s="96">
        <f>VLOOKUP(D403,Steuerseite!A$3:G$38,5,FALSE)</f>
        <v>0</v>
      </c>
      <c r="L403" s="96">
        <f>VLOOKUP(D403,Steuerseite!A$3:G$38,6,FALSE)</f>
        <v>0</v>
      </c>
      <c r="M403" s="96">
        <f>VLOOKUP(D403,Steuerseite!A$3:G$38,7,FALSE)</f>
        <v>0</v>
      </c>
      <c r="N403" s="96">
        <f>VLOOKUP(D403,Steuerseite!A$3:$D$38,2,FALSE)</f>
        <v>0</v>
      </c>
      <c r="O403" s="96">
        <f>VLOOKUP(D403,Steuerseite!A$3:D$38,3,FALSE)</f>
        <v>0</v>
      </c>
      <c r="P403" s="96">
        <f>VLOOKUP(D403,Steuerseite!A$3:D$38,4,FALSE)</f>
        <v>0</v>
      </c>
      <c r="Q403" s="94"/>
      <c r="R403" s="98"/>
      <c r="S403" s="95">
        <f t="shared" si="34"/>
        <v>0</v>
      </c>
      <c r="T403" s="137">
        <f>IF(AND(J403="VOR",Leistungen!A$52="SVS VOR"),Leistungen!B$52, IF(AND(J403="QOR",Leistungen!A$31="SVS QOR"),Leistungen!B$31,""))</f>
        <v>0</v>
      </c>
      <c r="U403" s="97">
        <f t="shared" si="35"/>
        <v>0</v>
      </c>
      <c r="V403" s="100">
        <f t="shared" si="36"/>
        <v>0</v>
      </c>
      <c r="W403" s="100">
        <f t="shared" si="37"/>
        <v>0</v>
      </c>
      <c r="X403" s="99"/>
    </row>
    <row r="404" spans="1:24" ht="15" x14ac:dyDescent="0.2">
      <c r="A404" s="92" t="s">
        <v>174</v>
      </c>
      <c r="B404" s="92" t="s">
        <v>318</v>
      </c>
      <c r="C404" s="92" t="s">
        <v>782</v>
      </c>
      <c r="D404" s="92" t="s">
        <v>59</v>
      </c>
      <c r="E404" s="92" t="s">
        <v>110</v>
      </c>
      <c r="F404" s="92" t="s">
        <v>956</v>
      </c>
      <c r="G404" s="168">
        <v>28.51</v>
      </c>
      <c r="H404" s="92"/>
      <c r="I404" s="138">
        <f t="shared" si="33"/>
        <v>28.51</v>
      </c>
      <c r="J404" s="92" t="s">
        <v>10</v>
      </c>
      <c r="K404" s="96">
        <f>VLOOKUP(D404,Steuerseite!A$3:G$38,5,FALSE)</f>
        <v>0</v>
      </c>
      <c r="L404" s="96">
        <f>VLOOKUP(D404,Steuerseite!A$3:G$38,6,FALSE)</f>
        <v>0</v>
      </c>
      <c r="M404" s="96">
        <f>VLOOKUP(D404,Steuerseite!A$3:G$38,7,FALSE)</f>
        <v>0</v>
      </c>
      <c r="N404" s="96">
        <f>VLOOKUP(D404,Steuerseite!A$3:$D$38,2,FALSE)</f>
        <v>0</v>
      </c>
      <c r="O404" s="96">
        <f>VLOOKUP(D404,Steuerseite!A$3:D$38,3,FALSE)</f>
        <v>0</v>
      </c>
      <c r="P404" s="96">
        <f>VLOOKUP(D404,Steuerseite!A$3:D$38,4,FALSE)</f>
        <v>0</v>
      </c>
      <c r="Q404" s="94"/>
      <c r="R404" s="98"/>
      <c r="S404" s="95">
        <f t="shared" si="34"/>
        <v>0</v>
      </c>
      <c r="T404" s="137">
        <f>IF(AND(J404="VOR",Leistungen!A$52="SVS VOR"),Leistungen!B$52, IF(AND(J404="QOR",Leistungen!A$31="SVS QOR"),Leistungen!B$31,""))</f>
        <v>0</v>
      </c>
      <c r="U404" s="97">
        <f t="shared" si="35"/>
        <v>0</v>
      </c>
      <c r="V404" s="100">
        <f t="shared" si="36"/>
        <v>0</v>
      </c>
      <c r="W404" s="100">
        <f t="shared" si="37"/>
        <v>0</v>
      </c>
      <c r="X404" s="99"/>
    </row>
    <row r="405" spans="1:24" ht="15" x14ac:dyDescent="0.2">
      <c r="A405" s="91" t="s">
        <v>174</v>
      </c>
      <c r="B405" s="91" t="s">
        <v>318</v>
      </c>
      <c r="C405" s="91" t="s">
        <v>783</v>
      </c>
      <c r="D405" s="91" t="s">
        <v>59</v>
      </c>
      <c r="E405" s="91" t="s">
        <v>110</v>
      </c>
      <c r="F405" s="91" t="s">
        <v>956</v>
      </c>
      <c r="G405" s="167">
        <v>24.3</v>
      </c>
      <c r="H405" s="91"/>
      <c r="I405" s="136">
        <f t="shared" si="33"/>
        <v>24.3</v>
      </c>
      <c r="J405" s="91" t="s">
        <v>10</v>
      </c>
      <c r="K405" s="96">
        <f>VLOOKUP(D405,Steuerseite!A$3:G$38,5,FALSE)</f>
        <v>0</v>
      </c>
      <c r="L405" s="96">
        <f>VLOOKUP(D405,Steuerseite!A$3:G$38,6,FALSE)</f>
        <v>0</v>
      </c>
      <c r="M405" s="96">
        <f>VLOOKUP(D405,Steuerseite!A$3:G$38,7,FALSE)</f>
        <v>0</v>
      </c>
      <c r="N405" s="96">
        <f>VLOOKUP(D405,Steuerseite!A$3:$D$38,2,FALSE)</f>
        <v>0</v>
      </c>
      <c r="O405" s="96">
        <f>VLOOKUP(D405,Steuerseite!A$3:D$38,3,FALSE)</f>
        <v>0</v>
      </c>
      <c r="P405" s="96">
        <f>VLOOKUP(D405,Steuerseite!A$3:D$38,4,FALSE)</f>
        <v>0</v>
      </c>
      <c r="Q405" s="94"/>
      <c r="R405" s="98"/>
      <c r="S405" s="95">
        <f t="shared" si="34"/>
        <v>0</v>
      </c>
      <c r="T405" s="137">
        <f>IF(AND(J405="VOR",Leistungen!A$52="SVS VOR"),Leistungen!B$52, IF(AND(J405="QOR",Leistungen!A$31="SVS QOR"),Leistungen!B$31,""))</f>
        <v>0</v>
      </c>
      <c r="U405" s="97">
        <f t="shared" si="35"/>
        <v>0</v>
      </c>
      <c r="V405" s="100">
        <f t="shared" si="36"/>
        <v>0</v>
      </c>
      <c r="W405" s="100">
        <f t="shared" si="37"/>
        <v>0</v>
      </c>
      <c r="X405" s="99"/>
    </row>
    <row r="406" spans="1:24" ht="15" x14ac:dyDescent="0.2">
      <c r="A406" s="92" t="s">
        <v>174</v>
      </c>
      <c r="B406" s="92" t="s">
        <v>318</v>
      </c>
      <c r="C406" s="92" t="s">
        <v>784</v>
      </c>
      <c r="D406" s="92" t="s">
        <v>59</v>
      </c>
      <c r="E406" s="92" t="s">
        <v>110</v>
      </c>
      <c r="F406" s="92" t="s">
        <v>956</v>
      </c>
      <c r="G406" s="168">
        <v>27.42</v>
      </c>
      <c r="H406" s="92"/>
      <c r="I406" s="138">
        <f t="shared" si="33"/>
        <v>27.42</v>
      </c>
      <c r="J406" s="92" t="s">
        <v>10</v>
      </c>
      <c r="K406" s="96">
        <f>VLOOKUP(D406,Steuerseite!A$3:G$38,5,FALSE)</f>
        <v>0</v>
      </c>
      <c r="L406" s="96">
        <f>VLOOKUP(D406,Steuerseite!A$3:G$38,6,FALSE)</f>
        <v>0</v>
      </c>
      <c r="M406" s="96">
        <f>VLOOKUP(D406,Steuerseite!A$3:G$38,7,FALSE)</f>
        <v>0</v>
      </c>
      <c r="N406" s="96">
        <f>VLOOKUP(D406,Steuerseite!A$3:$D$38,2,FALSE)</f>
        <v>0</v>
      </c>
      <c r="O406" s="96">
        <f>VLOOKUP(D406,Steuerseite!A$3:D$38,3,FALSE)</f>
        <v>0</v>
      </c>
      <c r="P406" s="96">
        <f>VLOOKUP(D406,Steuerseite!A$3:D$38,4,FALSE)</f>
        <v>0</v>
      </c>
      <c r="Q406" s="94"/>
      <c r="R406" s="98"/>
      <c r="S406" s="95">
        <f t="shared" si="34"/>
        <v>0</v>
      </c>
      <c r="T406" s="137">
        <f>IF(AND(J406="VOR",Leistungen!A$52="SVS VOR"),Leistungen!B$52, IF(AND(J406="QOR",Leistungen!A$31="SVS QOR"),Leistungen!B$31,""))</f>
        <v>0</v>
      </c>
      <c r="U406" s="97">
        <f t="shared" si="35"/>
        <v>0</v>
      </c>
      <c r="V406" s="100">
        <f t="shared" si="36"/>
        <v>0</v>
      </c>
      <c r="W406" s="100">
        <f t="shared" si="37"/>
        <v>0</v>
      </c>
      <c r="X406" s="99"/>
    </row>
    <row r="407" spans="1:24" ht="15" x14ac:dyDescent="0.2">
      <c r="A407" s="91" t="s">
        <v>174</v>
      </c>
      <c r="B407" s="91" t="s">
        <v>318</v>
      </c>
      <c r="C407" s="91" t="s">
        <v>785</v>
      </c>
      <c r="D407" s="91" t="s">
        <v>59</v>
      </c>
      <c r="E407" s="91" t="s">
        <v>110</v>
      </c>
      <c r="F407" s="91" t="s">
        <v>956</v>
      </c>
      <c r="G407" s="167">
        <v>21.9</v>
      </c>
      <c r="H407" s="91"/>
      <c r="I407" s="136">
        <f t="shared" si="33"/>
        <v>21.9</v>
      </c>
      <c r="J407" s="91" t="s">
        <v>10</v>
      </c>
      <c r="K407" s="96">
        <f>VLOOKUP(D407,Steuerseite!A$3:G$38,5,FALSE)</f>
        <v>0</v>
      </c>
      <c r="L407" s="96">
        <f>VLOOKUP(D407,Steuerseite!A$3:G$38,6,FALSE)</f>
        <v>0</v>
      </c>
      <c r="M407" s="96">
        <f>VLOOKUP(D407,Steuerseite!A$3:G$38,7,FALSE)</f>
        <v>0</v>
      </c>
      <c r="N407" s="96">
        <f>VLOOKUP(D407,Steuerseite!A$3:$D$38,2,FALSE)</f>
        <v>0</v>
      </c>
      <c r="O407" s="96">
        <f>VLOOKUP(D407,Steuerseite!A$3:D$38,3,FALSE)</f>
        <v>0</v>
      </c>
      <c r="P407" s="96">
        <f>VLOOKUP(D407,Steuerseite!A$3:D$38,4,FALSE)</f>
        <v>0</v>
      </c>
      <c r="Q407" s="94"/>
      <c r="R407" s="98"/>
      <c r="S407" s="95">
        <f t="shared" si="34"/>
        <v>0</v>
      </c>
      <c r="T407" s="137">
        <f>IF(AND(J407="VOR",Leistungen!A$52="SVS VOR"),Leistungen!B$52, IF(AND(J407="QOR",Leistungen!A$31="SVS QOR"),Leistungen!B$31,""))</f>
        <v>0</v>
      </c>
      <c r="U407" s="97">
        <f t="shared" si="35"/>
        <v>0</v>
      </c>
      <c r="V407" s="100">
        <f t="shared" si="36"/>
        <v>0</v>
      </c>
      <c r="W407" s="100">
        <f t="shared" si="37"/>
        <v>0</v>
      </c>
      <c r="X407" s="99"/>
    </row>
    <row r="408" spans="1:24" ht="15" x14ac:dyDescent="0.2">
      <c r="A408" s="92" t="s">
        <v>174</v>
      </c>
      <c r="B408" s="92" t="s">
        <v>318</v>
      </c>
      <c r="C408" s="92" t="s">
        <v>786</v>
      </c>
      <c r="D408" s="92" t="s">
        <v>59</v>
      </c>
      <c r="E408" s="92" t="s">
        <v>110</v>
      </c>
      <c r="F408" s="92" t="s">
        <v>956</v>
      </c>
      <c r="G408" s="168">
        <v>27.42</v>
      </c>
      <c r="H408" s="92"/>
      <c r="I408" s="138">
        <f t="shared" si="33"/>
        <v>27.42</v>
      </c>
      <c r="J408" s="92" t="s">
        <v>10</v>
      </c>
      <c r="K408" s="96">
        <f>VLOOKUP(D408,Steuerseite!A$3:G$38,5,FALSE)</f>
        <v>0</v>
      </c>
      <c r="L408" s="96">
        <f>VLOOKUP(D408,Steuerseite!A$3:G$38,6,FALSE)</f>
        <v>0</v>
      </c>
      <c r="M408" s="96">
        <f>VLOOKUP(D408,Steuerseite!A$3:G$38,7,FALSE)</f>
        <v>0</v>
      </c>
      <c r="N408" s="96">
        <f>VLOOKUP(D408,Steuerseite!A$3:$D$38,2,FALSE)</f>
        <v>0</v>
      </c>
      <c r="O408" s="96">
        <f>VLOOKUP(D408,Steuerseite!A$3:D$38,3,FALSE)</f>
        <v>0</v>
      </c>
      <c r="P408" s="96">
        <f>VLOOKUP(D408,Steuerseite!A$3:D$38,4,FALSE)</f>
        <v>0</v>
      </c>
      <c r="Q408" s="94"/>
      <c r="R408" s="98"/>
      <c r="S408" s="95">
        <f t="shared" si="34"/>
        <v>0</v>
      </c>
      <c r="T408" s="137">
        <f>IF(AND(J408="VOR",Leistungen!A$52="SVS VOR"),Leistungen!B$52, IF(AND(J408="QOR",Leistungen!A$31="SVS QOR"),Leistungen!B$31,""))</f>
        <v>0</v>
      </c>
      <c r="U408" s="97">
        <f t="shared" si="35"/>
        <v>0</v>
      </c>
      <c r="V408" s="100">
        <f t="shared" si="36"/>
        <v>0</v>
      </c>
      <c r="W408" s="100">
        <f t="shared" si="37"/>
        <v>0</v>
      </c>
      <c r="X408" s="99"/>
    </row>
    <row r="409" spans="1:24" ht="15" x14ac:dyDescent="0.2">
      <c r="A409" s="91" t="s">
        <v>174</v>
      </c>
      <c r="B409" s="91" t="s">
        <v>318</v>
      </c>
      <c r="C409" s="91" t="s">
        <v>787</v>
      </c>
      <c r="D409" s="91" t="s">
        <v>59</v>
      </c>
      <c r="E409" s="91" t="s">
        <v>110</v>
      </c>
      <c r="F409" s="91" t="s">
        <v>956</v>
      </c>
      <c r="G409" s="167">
        <v>21.9</v>
      </c>
      <c r="H409" s="91"/>
      <c r="I409" s="136">
        <f t="shared" si="33"/>
        <v>21.9</v>
      </c>
      <c r="J409" s="91" t="s">
        <v>10</v>
      </c>
      <c r="K409" s="96">
        <f>VLOOKUP(D409,Steuerseite!A$3:G$38,5,FALSE)</f>
        <v>0</v>
      </c>
      <c r="L409" s="96">
        <f>VLOOKUP(D409,Steuerseite!A$3:G$38,6,FALSE)</f>
        <v>0</v>
      </c>
      <c r="M409" s="96">
        <f>VLOOKUP(D409,Steuerseite!A$3:G$38,7,FALSE)</f>
        <v>0</v>
      </c>
      <c r="N409" s="96">
        <f>VLOOKUP(D409,Steuerseite!A$3:$D$38,2,FALSE)</f>
        <v>0</v>
      </c>
      <c r="O409" s="96">
        <f>VLOOKUP(D409,Steuerseite!A$3:D$38,3,FALSE)</f>
        <v>0</v>
      </c>
      <c r="P409" s="96">
        <f>VLOOKUP(D409,Steuerseite!A$3:D$38,4,FALSE)</f>
        <v>0</v>
      </c>
      <c r="Q409" s="94"/>
      <c r="R409" s="98"/>
      <c r="S409" s="95">
        <f t="shared" si="34"/>
        <v>0</v>
      </c>
      <c r="T409" s="137">
        <f>IF(AND(J409="VOR",Leistungen!A$52="SVS VOR"),Leistungen!B$52, IF(AND(J409="QOR",Leistungen!A$31="SVS QOR"),Leistungen!B$31,""))</f>
        <v>0</v>
      </c>
      <c r="U409" s="97">
        <f t="shared" si="35"/>
        <v>0</v>
      </c>
      <c r="V409" s="100">
        <f t="shared" si="36"/>
        <v>0</v>
      </c>
      <c r="W409" s="100">
        <f t="shared" si="37"/>
        <v>0</v>
      </c>
      <c r="X409" s="99"/>
    </row>
    <row r="410" spans="1:24" ht="15" x14ac:dyDescent="0.2">
      <c r="A410" s="92" t="s">
        <v>174</v>
      </c>
      <c r="B410" s="92" t="s">
        <v>318</v>
      </c>
      <c r="C410" s="92" t="s">
        <v>788</v>
      </c>
      <c r="D410" s="92" t="s">
        <v>59</v>
      </c>
      <c r="E410" s="92" t="s">
        <v>110</v>
      </c>
      <c r="F410" s="92" t="s">
        <v>956</v>
      </c>
      <c r="G410" s="168">
        <v>27.42</v>
      </c>
      <c r="H410" s="92"/>
      <c r="I410" s="138">
        <f t="shared" si="33"/>
        <v>27.42</v>
      </c>
      <c r="J410" s="92" t="s">
        <v>10</v>
      </c>
      <c r="K410" s="96">
        <f>VLOOKUP(D410,Steuerseite!A$3:G$38,5,FALSE)</f>
        <v>0</v>
      </c>
      <c r="L410" s="96">
        <f>VLOOKUP(D410,Steuerseite!A$3:G$38,6,FALSE)</f>
        <v>0</v>
      </c>
      <c r="M410" s="96">
        <f>VLOOKUP(D410,Steuerseite!A$3:G$38,7,FALSE)</f>
        <v>0</v>
      </c>
      <c r="N410" s="96">
        <f>VLOOKUP(D410,Steuerseite!A$3:$D$38,2,FALSE)</f>
        <v>0</v>
      </c>
      <c r="O410" s="96">
        <f>VLOOKUP(D410,Steuerseite!A$3:D$38,3,FALSE)</f>
        <v>0</v>
      </c>
      <c r="P410" s="96">
        <f>VLOOKUP(D410,Steuerseite!A$3:D$38,4,FALSE)</f>
        <v>0</v>
      </c>
      <c r="Q410" s="94"/>
      <c r="R410" s="98"/>
      <c r="S410" s="95">
        <f t="shared" si="34"/>
        <v>0</v>
      </c>
      <c r="T410" s="137">
        <f>IF(AND(J410="VOR",Leistungen!A$52="SVS VOR"),Leistungen!B$52, IF(AND(J410="QOR",Leistungen!A$31="SVS QOR"),Leistungen!B$31,""))</f>
        <v>0</v>
      </c>
      <c r="U410" s="97">
        <f t="shared" si="35"/>
        <v>0</v>
      </c>
      <c r="V410" s="100">
        <f t="shared" si="36"/>
        <v>0</v>
      </c>
      <c r="W410" s="100">
        <f t="shared" si="37"/>
        <v>0</v>
      </c>
      <c r="X410" s="99"/>
    </row>
    <row r="411" spans="1:24" ht="15" x14ac:dyDescent="0.2">
      <c r="A411" s="91" t="s">
        <v>174</v>
      </c>
      <c r="B411" s="91" t="s">
        <v>318</v>
      </c>
      <c r="C411" s="91" t="s">
        <v>789</v>
      </c>
      <c r="D411" s="91" t="s">
        <v>59</v>
      </c>
      <c r="E411" s="91" t="s">
        <v>110</v>
      </c>
      <c r="F411" s="91" t="s">
        <v>956</v>
      </c>
      <c r="G411" s="167">
        <v>21.9</v>
      </c>
      <c r="H411" s="91"/>
      <c r="I411" s="136">
        <f t="shared" si="33"/>
        <v>21.9</v>
      </c>
      <c r="J411" s="91" t="s">
        <v>10</v>
      </c>
      <c r="K411" s="96">
        <f>VLOOKUP(D411,Steuerseite!A$3:G$38,5,FALSE)</f>
        <v>0</v>
      </c>
      <c r="L411" s="96">
        <f>VLOOKUP(D411,Steuerseite!A$3:G$38,6,FALSE)</f>
        <v>0</v>
      </c>
      <c r="M411" s="96">
        <f>VLOOKUP(D411,Steuerseite!A$3:G$38,7,FALSE)</f>
        <v>0</v>
      </c>
      <c r="N411" s="96">
        <f>VLOOKUP(D411,Steuerseite!A$3:$D$38,2,FALSE)</f>
        <v>0</v>
      </c>
      <c r="O411" s="96">
        <f>VLOOKUP(D411,Steuerseite!A$3:D$38,3,FALSE)</f>
        <v>0</v>
      </c>
      <c r="P411" s="96">
        <f>VLOOKUP(D411,Steuerseite!A$3:D$38,4,FALSE)</f>
        <v>0</v>
      </c>
      <c r="Q411" s="94"/>
      <c r="R411" s="98"/>
      <c r="S411" s="95">
        <f t="shared" si="34"/>
        <v>0</v>
      </c>
      <c r="T411" s="137">
        <f>IF(AND(J411="VOR",Leistungen!A$52="SVS VOR"),Leistungen!B$52, IF(AND(J411="QOR",Leistungen!A$31="SVS QOR"),Leistungen!B$31,""))</f>
        <v>0</v>
      </c>
      <c r="U411" s="97">
        <f t="shared" si="35"/>
        <v>0</v>
      </c>
      <c r="V411" s="100">
        <f t="shared" si="36"/>
        <v>0</v>
      </c>
      <c r="W411" s="100">
        <f t="shared" si="37"/>
        <v>0</v>
      </c>
      <c r="X411" s="99"/>
    </row>
    <row r="412" spans="1:24" ht="15" x14ac:dyDescent="0.2">
      <c r="A412" s="92" t="s">
        <v>174</v>
      </c>
      <c r="B412" s="92" t="s">
        <v>319</v>
      </c>
      <c r="C412" s="92" t="s">
        <v>790</v>
      </c>
      <c r="D412" s="92" t="s">
        <v>59</v>
      </c>
      <c r="E412" s="92" t="s">
        <v>110</v>
      </c>
      <c r="F412" s="92" t="s">
        <v>112</v>
      </c>
      <c r="G412" s="168">
        <v>12.46</v>
      </c>
      <c r="H412" s="92"/>
      <c r="I412" s="138">
        <f t="shared" si="33"/>
        <v>12.46</v>
      </c>
      <c r="J412" s="92" t="s">
        <v>10</v>
      </c>
      <c r="K412" s="96">
        <f>VLOOKUP(D412,Steuerseite!A$3:G$38,5,FALSE)</f>
        <v>0</v>
      </c>
      <c r="L412" s="96">
        <f>VLOOKUP(D412,Steuerseite!A$3:G$38,6,FALSE)</f>
        <v>0</v>
      </c>
      <c r="M412" s="96">
        <f>VLOOKUP(D412,Steuerseite!A$3:G$38,7,FALSE)</f>
        <v>0</v>
      </c>
      <c r="N412" s="96">
        <f>VLOOKUP(D412,Steuerseite!A$3:$D$38,2,FALSE)</f>
        <v>0</v>
      </c>
      <c r="O412" s="96">
        <f>VLOOKUP(D412,Steuerseite!A$3:D$38,3,FALSE)</f>
        <v>0</v>
      </c>
      <c r="P412" s="96">
        <f>VLOOKUP(D412,Steuerseite!A$3:D$38,4,FALSE)</f>
        <v>0</v>
      </c>
      <c r="Q412" s="94"/>
      <c r="R412" s="98"/>
      <c r="S412" s="95">
        <f t="shared" si="34"/>
        <v>0</v>
      </c>
      <c r="T412" s="137">
        <f>IF(AND(J412="VOR",Leistungen!A$52="SVS VOR"),Leistungen!B$52, IF(AND(J412="QOR",Leistungen!A$31="SVS QOR"),Leistungen!B$31,""))</f>
        <v>0</v>
      </c>
      <c r="U412" s="97">
        <f t="shared" si="35"/>
        <v>0</v>
      </c>
      <c r="V412" s="100">
        <f t="shared" si="36"/>
        <v>0</v>
      </c>
      <c r="W412" s="100">
        <f t="shared" si="37"/>
        <v>0</v>
      </c>
      <c r="X412" s="99"/>
    </row>
    <row r="413" spans="1:24" ht="15" x14ac:dyDescent="0.2">
      <c r="A413" s="91" t="s">
        <v>174</v>
      </c>
      <c r="B413" s="91" t="s">
        <v>320</v>
      </c>
      <c r="C413" s="91" t="s">
        <v>791</v>
      </c>
      <c r="D413" s="91" t="s">
        <v>59</v>
      </c>
      <c r="E413" s="91" t="s">
        <v>110</v>
      </c>
      <c r="F413" s="91" t="s">
        <v>956</v>
      </c>
      <c r="G413" s="167">
        <v>21.9</v>
      </c>
      <c r="H413" s="91"/>
      <c r="I413" s="136">
        <f t="shared" si="33"/>
        <v>21.9</v>
      </c>
      <c r="J413" s="91" t="s">
        <v>10</v>
      </c>
      <c r="K413" s="96">
        <f>VLOOKUP(D413,Steuerseite!A$3:G$38,5,FALSE)</f>
        <v>0</v>
      </c>
      <c r="L413" s="96">
        <f>VLOOKUP(D413,Steuerseite!A$3:G$38,6,FALSE)</f>
        <v>0</v>
      </c>
      <c r="M413" s="96">
        <f>VLOOKUP(D413,Steuerseite!A$3:G$38,7,FALSE)</f>
        <v>0</v>
      </c>
      <c r="N413" s="96">
        <f>VLOOKUP(D413,Steuerseite!A$3:$D$38,2,FALSE)</f>
        <v>0</v>
      </c>
      <c r="O413" s="96">
        <f>VLOOKUP(D413,Steuerseite!A$3:D$38,3,FALSE)</f>
        <v>0</v>
      </c>
      <c r="P413" s="96">
        <f>VLOOKUP(D413,Steuerseite!A$3:D$38,4,FALSE)</f>
        <v>0</v>
      </c>
      <c r="Q413" s="94"/>
      <c r="R413" s="98"/>
      <c r="S413" s="95">
        <f t="shared" si="34"/>
        <v>0</v>
      </c>
      <c r="T413" s="137">
        <f>IF(AND(J413="VOR",Leistungen!A$52="SVS VOR"),Leistungen!B$52, IF(AND(J413="QOR",Leistungen!A$31="SVS QOR"),Leistungen!B$31,""))</f>
        <v>0</v>
      </c>
      <c r="U413" s="97">
        <f t="shared" si="35"/>
        <v>0</v>
      </c>
      <c r="V413" s="100">
        <f t="shared" si="36"/>
        <v>0</v>
      </c>
      <c r="W413" s="100">
        <f t="shared" si="37"/>
        <v>0</v>
      </c>
      <c r="X413" s="99"/>
    </row>
    <row r="414" spans="1:24" ht="15" x14ac:dyDescent="0.2">
      <c r="A414" s="92" t="s">
        <v>174</v>
      </c>
      <c r="B414" s="92" t="s">
        <v>320</v>
      </c>
      <c r="C414" s="92" t="s">
        <v>792</v>
      </c>
      <c r="D414" s="92" t="s">
        <v>59</v>
      </c>
      <c r="E414" s="92" t="s">
        <v>110</v>
      </c>
      <c r="F414" s="92" t="s">
        <v>956</v>
      </c>
      <c r="G414" s="168">
        <v>21.9</v>
      </c>
      <c r="H414" s="92"/>
      <c r="I414" s="138">
        <f t="shared" si="33"/>
        <v>21.9</v>
      </c>
      <c r="J414" s="92" t="s">
        <v>10</v>
      </c>
      <c r="K414" s="96">
        <f>VLOOKUP(D414,Steuerseite!A$3:G$38,5,FALSE)</f>
        <v>0</v>
      </c>
      <c r="L414" s="96">
        <f>VLOOKUP(D414,Steuerseite!A$3:G$38,6,FALSE)</f>
        <v>0</v>
      </c>
      <c r="M414" s="96">
        <f>VLOOKUP(D414,Steuerseite!A$3:G$38,7,FALSE)</f>
        <v>0</v>
      </c>
      <c r="N414" s="96">
        <f>VLOOKUP(D414,Steuerseite!A$3:$D$38,2,FALSE)</f>
        <v>0</v>
      </c>
      <c r="O414" s="96">
        <f>VLOOKUP(D414,Steuerseite!A$3:D$38,3,FALSE)</f>
        <v>0</v>
      </c>
      <c r="P414" s="96">
        <f>VLOOKUP(D414,Steuerseite!A$3:D$38,4,FALSE)</f>
        <v>0</v>
      </c>
      <c r="Q414" s="94"/>
      <c r="R414" s="98"/>
      <c r="S414" s="95">
        <f t="shared" si="34"/>
        <v>0</v>
      </c>
      <c r="T414" s="137">
        <f>IF(AND(J414="VOR",Leistungen!A$52="SVS VOR"),Leistungen!B$52, IF(AND(J414="QOR",Leistungen!A$31="SVS QOR"),Leistungen!B$31,""))</f>
        <v>0</v>
      </c>
      <c r="U414" s="97">
        <f t="shared" si="35"/>
        <v>0</v>
      </c>
      <c r="V414" s="100">
        <f t="shared" si="36"/>
        <v>0</v>
      </c>
      <c r="W414" s="100">
        <f t="shared" si="37"/>
        <v>0</v>
      </c>
      <c r="X414" s="99"/>
    </row>
    <row r="415" spans="1:24" ht="15" x14ac:dyDescent="0.2">
      <c r="A415" s="91" t="s">
        <v>174</v>
      </c>
      <c r="B415" s="91" t="s">
        <v>249</v>
      </c>
      <c r="C415" s="91" t="s">
        <v>793</v>
      </c>
      <c r="D415" s="91" t="s">
        <v>20</v>
      </c>
      <c r="E415" s="91" t="s">
        <v>115</v>
      </c>
      <c r="F415" s="91" t="s">
        <v>956</v>
      </c>
      <c r="G415" s="167">
        <v>8</v>
      </c>
      <c r="H415" s="91"/>
      <c r="I415" s="136">
        <f t="shared" si="33"/>
        <v>8</v>
      </c>
      <c r="J415" s="91" t="s">
        <v>10</v>
      </c>
      <c r="K415" s="96">
        <f>VLOOKUP(D415,Steuerseite!A$3:G$38,5,FALSE)</f>
        <v>0</v>
      </c>
      <c r="L415" s="96">
        <f>VLOOKUP(D415,Steuerseite!A$3:G$38,6,FALSE)</f>
        <v>0</v>
      </c>
      <c r="M415" s="96">
        <f>VLOOKUP(D415,Steuerseite!A$3:G$38,7,FALSE)</f>
        <v>0</v>
      </c>
      <c r="N415" s="96">
        <f>VLOOKUP(D415,Steuerseite!A$3:$D$38,2,FALSE)</f>
        <v>0</v>
      </c>
      <c r="O415" s="96">
        <f>VLOOKUP(D415,Steuerseite!A$3:D$38,3,FALSE)</f>
        <v>0</v>
      </c>
      <c r="P415" s="96">
        <f>VLOOKUP(D415,Steuerseite!A$3:D$38,4,FALSE)</f>
        <v>0</v>
      </c>
      <c r="Q415" s="94"/>
      <c r="R415" s="98"/>
      <c r="S415" s="95">
        <f t="shared" si="34"/>
        <v>0</v>
      </c>
      <c r="T415" s="137">
        <f>IF(AND(J415="VOR",Leistungen!A$52="SVS VOR"),Leistungen!B$52, IF(AND(J415="QOR",Leistungen!A$31="SVS QOR"),Leistungen!B$31,""))</f>
        <v>0</v>
      </c>
      <c r="U415" s="97">
        <f t="shared" si="35"/>
        <v>0</v>
      </c>
      <c r="V415" s="100">
        <f t="shared" si="36"/>
        <v>0</v>
      </c>
      <c r="W415" s="100">
        <f t="shared" si="37"/>
        <v>0</v>
      </c>
      <c r="X415" s="99"/>
    </row>
    <row r="416" spans="1:24" ht="15" x14ac:dyDescent="0.2">
      <c r="A416" s="92" t="s">
        <v>174</v>
      </c>
      <c r="B416" s="92" t="s">
        <v>318</v>
      </c>
      <c r="C416" s="92" t="s">
        <v>794</v>
      </c>
      <c r="D416" s="92" t="s">
        <v>59</v>
      </c>
      <c r="E416" s="92" t="s">
        <v>110</v>
      </c>
      <c r="F416" s="92" t="s">
        <v>956</v>
      </c>
      <c r="G416" s="168">
        <v>21.9</v>
      </c>
      <c r="H416" s="92"/>
      <c r="I416" s="138">
        <f t="shared" si="33"/>
        <v>21.9</v>
      </c>
      <c r="J416" s="92" t="s">
        <v>10</v>
      </c>
      <c r="K416" s="96">
        <f>VLOOKUP(D416,Steuerseite!A$3:G$38,5,FALSE)</f>
        <v>0</v>
      </c>
      <c r="L416" s="96">
        <f>VLOOKUP(D416,Steuerseite!A$3:G$38,6,FALSE)</f>
        <v>0</v>
      </c>
      <c r="M416" s="96">
        <f>VLOOKUP(D416,Steuerseite!A$3:G$38,7,FALSE)</f>
        <v>0</v>
      </c>
      <c r="N416" s="96">
        <f>VLOOKUP(D416,Steuerseite!A$3:$D$38,2,FALSE)</f>
        <v>0</v>
      </c>
      <c r="O416" s="96">
        <f>VLOOKUP(D416,Steuerseite!A$3:D$38,3,FALSE)</f>
        <v>0</v>
      </c>
      <c r="P416" s="96">
        <f>VLOOKUP(D416,Steuerseite!A$3:D$38,4,FALSE)</f>
        <v>0</v>
      </c>
      <c r="Q416" s="94"/>
      <c r="R416" s="98"/>
      <c r="S416" s="95">
        <f t="shared" si="34"/>
        <v>0</v>
      </c>
      <c r="T416" s="137">
        <f>IF(AND(J416="VOR",Leistungen!A$52="SVS VOR"),Leistungen!B$52, IF(AND(J416="QOR",Leistungen!A$31="SVS QOR"),Leistungen!B$31,""))</f>
        <v>0</v>
      </c>
      <c r="U416" s="97">
        <f t="shared" si="35"/>
        <v>0</v>
      </c>
      <c r="V416" s="100">
        <f t="shared" si="36"/>
        <v>0</v>
      </c>
      <c r="W416" s="100">
        <f t="shared" si="37"/>
        <v>0</v>
      </c>
      <c r="X416" s="99"/>
    </row>
    <row r="417" spans="1:24" ht="15" x14ac:dyDescent="0.2">
      <c r="A417" s="91" t="s">
        <v>174</v>
      </c>
      <c r="B417" s="91" t="s">
        <v>321</v>
      </c>
      <c r="C417" s="91" t="s">
        <v>795</v>
      </c>
      <c r="D417" s="91" t="s">
        <v>59</v>
      </c>
      <c r="E417" s="91" t="s">
        <v>110</v>
      </c>
      <c r="F417" s="91" t="s">
        <v>112</v>
      </c>
      <c r="G417" s="167">
        <v>51.93</v>
      </c>
      <c r="H417" s="91"/>
      <c r="I417" s="136">
        <f t="shared" si="33"/>
        <v>51.93</v>
      </c>
      <c r="J417" s="91" t="s">
        <v>10</v>
      </c>
      <c r="K417" s="96">
        <f>VLOOKUP(D417,Steuerseite!A$3:G$38,5,FALSE)</f>
        <v>0</v>
      </c>
      <c r="L417" s="96">
        <f>VLOOKUP(D417,Steuerseite!A$3:G$38,6,FALSE)</f>
        <v>0</v>
      </c>
      <c r="M417" s="96">
        <f>VLOOKUP(D417,Steuerseite!A$3:G$38,7,FALSE)</f>
        <v>0</v>
      </c>
      <c r="N417" s="96">
        <f>VLOOKUP(D417,Steuerseite!A$3:$D$38,2,FALSE)</f>
        <v>0</v>
      </c>
      <c r="O417" s="96">
        <f>VLOOKUP(D417,Steuerseite!A$3:D$38,3,FALSE)</f>
        <v>0</v>
      </c>
      <c r="P417" s="96">
        <f>VLOOKUP(D417,Steuerseite!A$3:D$38,4,FALSE)</f>
        <v>0</v>
      </c>
      <c r="Q417" s="94"/>
      <c r="R417" s="98"/>
      <c r="S417" s="95">
        <f t="shared" si="34"/>
        <v>0</v>
      </c>
      <c r="T417" s="137">
        <f>IF(AND(J417="VOR",Leistungen!A$52="SVS VOR"),Leistungen!B$52, IF(AND(J417="QOR",Leistungen!A$31="SVS QOR"),Leistungen!B$31,""))</f>
        <v>0</v>
      </c>
      <c r="U417" s="97">
        <f t="shared" si="35"/>
        <v>0</v>
      </c>
      <c r="V417" s="100">
        <f t="shared" si="36"/>
        <v>0</v>
      </c>
      <c r="W417" s="100">
        <f t="shared" si="37"/>
        <v>0</v>
      </c>
      <c r="X417" s="99"/>
    </row>
    <row r="418" spans="1:24" ht="15" x14ac:dyDescent="0.2">
      <c r="A418" s="92" t="s">
        <v>174</v>
      </c>
      <c r="B418" s="92" t="s">
        <v>122</v>
      </c>
      <c r="C418" s="92" t="s">
        <v>796</v>
      </c>
      <c r="D418" s="92" t="s">
        <v>26</v>
      </c>
      <c r="E418" s="92" t="s">
        <v>41</v>
      </c>
      <c r="F418" s="92" t="s">
        <v>956</v>
      </c>
      <c r="G418" s="168">
        <v>12.31</v>
      </c>
      <c r="H418" s="92"/>
      <c r="I418" s="138">
        <f t="shared" si="33"/>
        <v>12.31</v>
      </c>
      <c r="J418" s="92" t="s">
        <v>10</v>
      </c>
      <c r="K418" s="96">
        <f>VLOOKUP(D418,Steuerseite!A$3:G$38,5,FALSE)</f>
        <v>0</v>
      </c>
      <c r="L418" s="96">
        <f>VLOOKUP(D418,Steuerseite!A$3:G$38,6,FALSE)</f>
        <v>0</v>
      </c>
      <c r="M418" s="96">
        <f>VLOOKUP(D418,Steuerseite!A$3:G$38,7,FALSE)</f>
        <v>1E-3</v>
      </c>
      <c r="N418" s="96">
        <f>VLOOKUP(D418,Steuerseite!A$3:$D$38,2,FALSE)</f>
        <v>0</v>
      </c>
      <c r="O418" s="96">
        <f>VLOOKUP(D418,Steuerseite!A$3:D$38,3,FALSE)</f>
        <v>0</v>
      </c>
      <c r="P418" s="96">
        <f>VLOOKUP(D418,Steuerseite!A$3:D$38,4,FALSE)</f>
        <v>0</v>
      </c>
      <c r="Q418" s="94"/>
      <c r="R418" s="98"/>
      <c r="S418" s="95">
        <f t="shared" si="34"/>
        <v>0</v>
      </c>
      <c r="T418" s="137">
        <f>IF(AND(J418="VOR",Leistungen!A$52="SVS VOR"),Leistungen!B$52, IF(AND(J418="QOR",Leistungen!A$31="SVS QOR"),Leistungen!B$31,""))</f>
        <v>0</v>
      </c>
      <c r="U418" s="97">
        <f t="shared" si="35"/>
        <v>0</v>
      </c>
      <c r="V418" s="100">
        <f t="shared" si="36"/>
        <v>0</v>
      </c>
      <c r="W418" s="100">
        <f t="shared" si="37"/>
        <v>0</v>
      </c>
      <c r="X418" s="99"/>
    </row>
    <row r="419" spans="1:24" ht="15" x14ac:dyDescent="0.2">
      <c r="A419" s="91" t="s">
        <v>174</v>
      </c>
      <c r="B419" s="91" t="s">
        <v>125</v>
      </c>
      <c r="C419" s="91" t="s">
        <v>797</v>
      </c>
      <c r="D419" s="91" t="s">
        <v>38</v>
      </c>
      <c r="E419" s="91" t="s">
        <v>121</v>
      </c>
      <c r="F419" s="91" t="s">
        <v>112</v>
      </c>
      <c r="G419" s="167">
        <v>29.44</v>
      </c>
      <c r="H419" s="91"/>
      <c r="I419" s="136">
        <f t="shared" si="33"/>
        <v>29.44</v>
      </c>
      <c r="J419" s="91" t="s">
        <v>10</v>
      </c>
      <c r="K419" s="96">
        <f>VLOOKUP(D419,Steuerseite!A$3:G$38,5,FALSE)</f>
        <v>0</v>
      </c>
      <c r="L419" s="96">
        <f>VLOOKUP(D419,Steuerseite!A$3:G$38,6,FALSE)</f>
        <v>0</v>
      </c>
      <c r="M419" s="96">
        <f>VLOOKUP(D419,Steuerseite!A$3:G$38,7,FALSE)</f>
        <v>0</v>
      </c>
      <c r="N419" s="96">
        <f>VLOOKUP(D419,Steuerseite!A$3:$D$38,2,FALSE)</f>
        <v>0</v>
      </c>
      <c r="O419" s="96">
        <f>VLOOKUP(D419,Steuerseite!A$3:D$38,3,FALSE)</f>
        <v>0</v>
      </c>
      <c r="P419" s="96">
        <f>VLOOKUP(D419,Steuerseite!A$3:D$38,4,FALSE)</f>
        <v>0</v>
      </c>
      <c r="Q419" s="94"/>
      <c r="R419" s="98"/>
      <c r="S419" s="95">
        <f t="shared" si="34"/>
        <v>0</v>
      </c>
      <c r="T419" s="137">
        <f>IF(AND(J419="VOR",Leistungen!A$52="SVS VOR"),Leistungen!B$52, IF(AND(J419="QOR",Leistungen!A$31="SVS QOR"),Leistungen!B$31,""))</f>
        <v>0</v>
      </c>
      <c r="U419" s="97">
        <f t="shared" si="35"/>
        <v>0</v>
      </c>
      <c r="V419" s="100">
        <f t="shared" si="36"/>
        <v>0</v>
      </c>
      <c r="W419" s="100">
        <f t="shared" si="37"/>
        <v>0</v>
      </c>
      <c r="X419" s="99"/>
    </row>
    <row r="420" spans="1:24" ht="15" x14ac:dyDescent="0.2">
      <c r="A420" s="92" t="s">
        <v>174</v>
      </c>
      <c r="B420" s="92" t="s">
        <v>322</v>
      </c>
      <c r="C420" s="92" t="s">
        <v>798</v>
      </c>
      <c r="D420" s="92" t="s">
        <v>27</v>
      </c>
      <c r="E420" s="92" t="s">
        <v>118</v>
      </c>
      <c r="F420" s="92" t="s">
        <v>117</v>
      </c>
      <c r="G420" s="168">
        <v>15.32</v>
      </c>
      <c r="H420" s="92"/>
      <c r="I420" s="138">
        <f t="shared" si="33"/>
        <v>15.32</v>
      </c>
      <c r="J420" s="92" t="s">
        <v>10</v>
      </c>
      <c r="K420" s="96">
        <f>VLOOKUP(D420,Steuerseite!A$3:G$38,5,FALSE)</f>
        <v>0</v>
      </c>
      <c r="L420" s="96">
        <f>VLOOKUP(D420,Steuerseite!A$3:G$38,6,FALSE)</f>
        <v>0</v>
      </c>
      <c r="M420" s="96">
        <f>VLOOKUP(D420,Steuerseite!A$3:G$38,7,FALSE)</f>
        <v>1E-3</v>
      </c>
      <c r="N420" s="96">
        <f>VLOOKUP(D420,Steuerseite!A$3:$D$38,2,FALSE)</f>
        <v>0</v>
      </c>
      <c r="O420" s="96">
        <f>VLOOKUP(D420,Steuerseite!A$3:D$38,3,FALSE)</f>
        <v>0</v>
      </c>
      <c r="P420" s="96">
        <f>VLOOKUP(D420,Steuerseite!A$3:D$38,4,FALSE)</f>
        <v>0</v>
      </c>
      <c r="Q420" s="94"/>
      <c r="R420" s="98"/>
      <c r="S420" s="95">
        <f t="shared" si="34"/>
        <v>0</v>
      </c>
      <c r="T420" s="137">
        <f>IF(AND(J420="VOR",Leistungen!A$52="SVS VOR"),Leistungen!B$52, IF(AND(J420="QOR",Leistungen!A$31="SVS QOR"),Leistungen!B$31,""))</f>
        <v>0</v>
      </c>
      <c r="U420" s="97">
        <f t="shared" si="35"/>
        <v>0</v>
      </c>
      <c r="V420" s="100">
        <f t="shared" si="36"/>
        <v>0</v>
      </c>
      <c r="W420" s="100">
        <f t="shared" si="37"/>
        <v>0</v>
      </c>
      <c r="X420" s="99"/>
    </row>
    <row r="421" spans="1:24" ht="15" x14ac:dyDescent="0.2">
      <c r="A421" s="91" t="s">
        <v>174</v>
      </c>
      <c r="B421" s="91" t="s">
        <v>282</v>
      </c>
      <c r="C421" s="91" t="s">
        <v>799</v>
      </c>
      <c r="D421" s="91" t="s">
        <v>59</v>
      </c>
      <c r="E421" s="91" t="s">
        <v>110</v>
      </c>
      <c r="F421" s="91" t="s">
        <v>956</v>
      </c>
      <c r="G421" s="167">
        <v>18.87</v>
      </c>
      <c r="H421" s="91"/>
      <c r="I421" s="136">
        <f t="shared" si="33"/>
        <v>18.87</v>
      </c>
      <c r="J421" s="91" t="s">
        <v>10</v>
      </c>
      <c r="K421" s="96">
        <f>VLOOKUP(D421,Steuerseite!A$3:G$38,5,FALSE)</f>
        <v>0</v>
      </c>
      <c r="L421" s="96">
        <f>VLOOKUP(D421,Steuerseite!A$3:G$38,6,FALSE)</f>
        <v>0</v>
      </c>
      <c r="M421" s="96">
        <f>VLOOKUP(D421,Steuerseite!A$3:G$38,7,FALSE)</f>
        <v>0</v>
      </c>
      <c r="N421" s="96">
        <f>VLOOKUP(D421,Steuerseite!A$3:$D$38,2,FALSE)</f>
        <v>0</v>
      </c>
      <c r="O421" s="96">
        <f>VLOOKUP(D421,Steuerseite!A$3:D$38,3,FALSE)</f>
        <v>0</v>
      </c>
      <c r="P421" s="96">
        <f>VLOOKUP(D421,Steuerseite!A$3:D$38,4,FALSE)</f>
        <v>0</v>
      </c>
      <c r="Q421" s="94"/>
      <c r="R421" s="98"/>
      <c r="S421" s="95">
        <f t="shared" si="34"/>
        <v>0</v>
      </c>
      <c r="T421" s="137">
        <f>IF(AND(J421="VOR",Leistungen!A$52="SVS VOR"),Leistungen!B$52, IF(AND(J421="QOR",Leistungen!A$31="SVS QOR"),Leistungen!B$31,""))</f>
        <v>0</v>
      </c>
      <c r="U421" s="97">
        <f t="shared" si="35"/>
        <v>0</v>
      </c>
      <c r="V421" s="100">
        <f t="shared" si="36"/>
        <v>0</v>
      </c>
      <c r="W421" s="100">
        <f t="shared" si="37"/>
        <v>0</v>
      </c>
      <c r="X421" s="99"/>
    </row>
    <row r="422" spans="1:24" ht="15" x14ac:dyDescent="0.2">
      <c r="A422" s="92" t="s">
        <v>174</v>
      </c>
      <c r="B422" s="92" t="s">
        <v>323</v>
      </c>
      <c r="C422" s="92" t="s">
        <v>800</v>
      </c>
      <c r="D422" s="92" t="s">
        <v>29</v>
      </c>
      <c r="E422" s="92" t="s">
        <v>116</v>
      </c>
      <c r="F422" s="92" t="s">
        <v>957</v>
      </c>
      <c r="G422" s="168">
        <v>37.92</v>
      </c>
      <c r="H422" s="92"/>
      <c r="I422" s="138">
        <f t="shared" si="33"/>
        <v>37.92</v>
      </c>
      <c r="J422" s="92" t="s">
        <v>124</v>
      </c>
      <c r="K422" s="96">
        <f>VLOOKUP(D422,Steuerseite!A$3:G$38,5,FALSE)</f>
        <v>0</v>
      </c>
      <c r="L422" s="96">
        <f>VLOOKUP(D422,Steuerseite!A$3:G$38,6,FALSE)</f>
        <v>0</v>
      </c>
      <c r="M422" s="96">
        <f>VLOOKUP(D422,Steuerseite!A$3:G$38,7,FALSE)</f>
        <v>0</v>
      </c>
      <c r="N422" s="96">
        <f>VLOOKUP(D422,Steuerseite!A$3:$D$38,2,FALSE)</f>
        <v>0</v>
      </c>
      <c r="O422" s="96">
        <f>VLOOKUP(D422,Steuerseite!A$3:D$38,3,FALSE)</f>
        <v>0</v>
      </c>
      <c r="P422" s="96">
        <f>VLOOKUP(D422,Steuerseite!A$3:D$38,4,FALSE)</f>
        <v>0</v>
      </c>
      <c r="Q422" s="94">
        <v>2</v>
      </c>
      <c r="R422" s="98">
        <v>2</v>
      </c>
      <c r="S422" s="95" t="e">
        <f t="shared" si="34"/>
        <v>#DIV/0!</v>
      </c>
      <c r="T422" s="137">
        <f>IF(AND(J422="VOR",Leistungen!A$52="SVS VOR"),Leistungen!B$52, IF(AND(J422="QOR",Leistungen!A$31="SVS QOR"),Leistungen!B$31,""))</f>
        <v>0</v>
      </c>
      <c r="U422" s="97" t="e">
        <f t="shared" si="35"/>
        <v>#DIV/0!</v>
      </c>
      <c r="V422" s="100" t="e">
        <f t="shared" si="36"/>
        <v>#DIV/0!</v>
      </c>
      <c r="W422" s="100" t="e">
        <f t="shared" si="37"/>
        <v>#DIV/0!</v>
      </c>
      <c r="X422" s="99" t="s">
        <v>959</v>
      </c>
    </row>
    <row r="423" spans="1:24" ht="15" x14ac:dyDescent="0.2">
      <c r="A423" s="91" t="s">
        <v>175</v>
      </c>
      <c r="B423" s="91" t="s">
        <v>324</v>
      </c>
      <c r="C423" s="91" t="s">
        <v>801</v>
      </c>
      <c r="D423" s="91" t="s">
        <v>59</v>
      </c>
      <c r="E423" s="91" t="s">
        <v>110</v>
      </c>
      <c r="F423" s="91" t="s">
        <v>956</v>
      </c>
      <c r="G423" s="167">
        <v>21.51</v>
      </c>
      <c r="H423" s="91"/>
      <c r="I423" s="136">
        <f t="shared" si="33"/>
        <v>21.51</v>
      </c>
      <c r="J423" s="91" t="s">
        <v>10</v>
      </c>
      <c r="K423" s="96">
        <f>VLOOKUP(D423,Steuerseite!A$3:G$38,5,FALSE)</f>
        <v>0</v>
      </c>
      <c r="L423" s="96">
        <f>VLOOKUP(D423,Steuerseite!A$3:G$38,6,FALSE)</f>
        <v>0</v>
      </c>
      <c r="M423" s="96">
        <f>VLOOKUP(D423,Steuerseite!A$3:G$38,7,FALSE)</f>
        <v>0</v>
      </c>
      <c r="N423" s="96">
        <f>VLOOKUP(D423,Steuerseite!A$3:$D$38,2,FALSE)</f>
        <v>0</v>
      </c>
      <c r="O423" s="96">
        <f>VLOOKUP(D423,Steuerseite!A$3:D$38,3,FALSE)</f>
        <v>0</v>
      </c>
      <c r="P423" s="96">
        <f>VLOOKUP(D423,Steuerseite!A$3:D$38,4,FALSE)</f>
        <v>0</v>
      </c>
      <c r="Q423" s="94"/>
      <c r="R423" s="98"/>
      <c r="S423" s="95">
        <f t="shared" si="34"/>
        <v>0</v>
      </c>
      <c r="T423" s="137">
        <f>IF(AND(J423="VOR",Leistungen!A$52="SVS VOR"),Leistungen!B$52, IF(AND(J423="QOR",Leistungen!A$31="SVS QOR"),Leistungen!B$31,""))</f>
        <v>0</v>
      </c>
      <c r="U423" s="97">
        <f t="shared" si="35"/>
        <v>0</v>
      </c>
      <c r="V423" s="100">
        <f t="shared" si="36"/>
        <v>0</v>
      </c>
      <c r="W423" s="100">
        <f t="shared" si="37"/>
        <v>0</v>
      </c>
      <c r="X423" s="99"/>
    </row>
    <row r="424" spans="1:24" ht="15" x14ac:dyDescent="0.2">
      <c r="A424" s="92" t="s">
        <v>175</v>
      </c>
      <c r="B424" s="92" t="s">
        <v>324</v>
      </c>
      <c r="C424" s="92" t="s">
        <v>802</v>
      </c>
      <c r="D424" s="92" t="s">
        <v>59</v>
      </c>
      <c r="E424" s="92" t="s">
        <v>110</v>
      </c>
      <c r="F424" s="92" t="s">
        <v>956</v>
      </c>
      <c r="G424" s="168">
        <v>24.26</v>
      </c>
      <c r="H424" s="92"/>
      <c r="I424" s="138">
        <f t="shared" si="33"/>
        <v>24.26</v>
      </c>
      <c r="J424" s="92" t="s">
        <v>10</v>
      </c>
      <c r="K424" s="96">
        <f>VLOOKUP(D424,Steuerseite!A$3:G$38,5,FALSE)</f>
        <v>0</v>
      </c>
      <c r="L424" s="96">
        <f>VLOOKUP(D424,Steuerseite!A$3:G$38,6,FALSE)</f>
        <v>0</v>
      </c>
      <c r="M424" s="96">
        <f>VLOOKUP(D424,Steuerseite!A$3:G$38,7,FALSE)</f>
        <v>0</v>
      </c>
      <c r="N424" s="96">
        <f>VLOOKUP(D424,Steuerseite!A$3:$D$38,2,FALSE)</f>
        <v>0</v>
      </c>
      <c r="O424" s="96">
        <f>VLOOKUP(D424,Steuerseite!A$3:D$38,3,FALSE)</f>
        <v>0</v>
      </c>
      <c r="P424" s="96">
        <f>VLOOKUP(D424,Steuerseite!A$3:D$38,4,FALSE)</f>
        <v>0</v>
      </c>
      <c r="Q424" s="94"/>
      <c r="R424" s="98"/>
      <c r="S424" s="95">
        <f t="shared" si="34"/>
        <v>0</v>
      </c>
      <c r="T424" s="137">
        <f>IF(AND(J424="VOR",Leistungen!A$52="SVS VOR"),Leistungen!B$52, IF(AND(J424="QOR",Leistungen!A$31="SVS QOR"),Leistungen!B$31,""))</f>
        <v>0</v>
      </c>
      <c r="U424" s="97">
        <f t="shared" si="35"/>
        <v>0</v>
      </c>
      <c r="V424" s="100">
        <f t="shared" si="36"/>
        <v>0</v>
      </c>
      <c r="W424" s="100">
        <f t="shared" si="37"/>
        <v>0</v>
      </c>
      <c r="X424" s="99"/>
    </row>
    <row r="425" spans="1:24" ht="15" x14ac:dyDescent="0.2">
      <c r="A425" s="91" t="s">
        <v>175</v>
      </c>
      <c r="B425" s="91" t="s">
        <v>324</v>
      </c>
      <c r="C425" s="91" t="s">
        <v>803</v>
      </c>
      <c r="D425" s="91" t="s">
        <v>59</v>
      </c>
      <c r="E425" s="91" t="s">
        <v>110</v>
      </c>
      <c r="F425" s="91" t="s">
        <v>956</v>
      </c>
      <c r="G425" s="167">
        <v>20.420000000000002</v>
      </c>
      <c r="H425" s="91"/>
      <c r="I425" s="136">
        <f t="shared" si="33"/>
        <v>20.420000000000002</v>
      </c>
      <c r="J425" s="91" t="s">
        <v>10</v>
      </c>
      <c r="K425" s="96">
        <f>VLOOKUP(D425,Steuerseite!A$3:G$38,5,FALSE)</f>
        <v>0</v>
      </c>
      <c r="L425" s="96">
        <f>VLOOKUP(D425,Steuerseite!A$3:G$38,6,FALSE)</f>
        <v>0</v>
      </c>
      <c r="M425" s="96">
        <f>VLOOKUP(D425,Steuerseite!A$3:G$38,7,FALSE)</f>
        <v>0</v>
      </c>
      <c r="N425" s="96">
        <f>VLOOKUP(D425,Steuerseite!A$3:$D$38,2,FALSE)</f>
        <v>0</v>
      </c>
      <c r="O425" s="96">
        <f>VLOOKUP(D425,Steuerseite!A$3:D$38,3,FALSE)</f>
        <v>0</v>
      </c>
      <c r="P425" s="96">
        <f>VLOOKUP(D425,Steuerseite!A$3:D$38,4,FALSE)</f>
        <v>0</v>
      </c>
      <c r="Q425" s="94"/>
      <c r="R425" s="98"/>
      <c r="S425" s="95">
        <f t="shared" si="34"/>
        <v>0</v>
      </c>
      <c r="T425" s="137">
        <f>IF(AND(J425="VOR",Leistungen!A$52="SVS VOR"),Leistungen!B$52, IF(AND(J425="QOR",Leistungen!A$31="SVS QOR"),Leistungen!B$31,""))</f>
        <v>0</v>
      </c>
      <c r="U425" s="97">
        <f t="shared" si="35"/>
        <v>0</v>
      </c>
      <c r="V425" s="100">
        <f t="shared" si="36"/>
        <v>0</v>
      </c>
      <c r="W425" s="100">
        <f t="shared" si="37"/>
        <v>0</v>
      </c>
      <c r="X425" s="99"/>
    </row>
    <row r="426" spans="1:24" ht="15" x14ac:dyDescent="0.2">
      <c r="A426" s="92" t="s">
        <v>175</v>
      </c>
      <c r="B426" s="92" t="s">
        <v>324</v>
      </c>
      <c r="C426" s="92" t="s">
        <v>804</v>
      </c>
      <c r="D426" s="92" t="s">
        <v>59</v>
      </c>
      <c r="E426" s="92" t="s">
        <v>110</v>
      </c>
      <c r="F426" s="92" t="s">
        <v>956</v>
      </c>
      <c r="G426" s="168">
        <v>29.41</v>
      </c>
      <c r="H426" s="92"/>
      <c r="I426" s="138">
        <f t="shared" si="33"/>
        <v>29.41</v>
      </c>
      <c r="J426" s="92" t="s">
        <v>10</v>
      </c>
      <c r="K426" s="96">
        <f>VLOOKUP(D426,Steuerseite!A$3:G$38,5,FALSE)</f>
        <v>0</v>
      </c>
      <c r="L426" s="96">
        <f>VLOOKUP(D426,Steuerseite!A$3:G$38,6,FALSE)</f>
        <v>0</v>
      </c>
      <c r="M426" s="96">
        <f>VLOOKUP(D426,Steuerseite!A$3:G$38,7,FALSE)</f>
        <v>0</v>
      </c>
      <c r="N426" s="96">
        <f>VLOOKUP(D426,Steuerseite!A$3:$D$38,2,FALSE)</f>
        <v>0</v>
      </c>
      <c r="O426" s="96">
        <f>VLOOKUP(D426,Steuerseite!A$3:D$38,3,FALSE)</f>
        <v>0</v>
      </c>
      <c r="P426" s="96">
        <f>VLOOKUP(D426,Steuerseite!A$3:D$38,4,FALSE)</f>
        <v>0</v>
      </c>
      <c r="Q426" s="94"/>
      <c r="R426" s="98"/>
      <c r="S426" s="95">
        <f t="shared" si="34"/>
        <v>0</v>
      </c>
      <c r="T426" s="137">
        <f>IF(AND(J426="VOR",Leistungen!A$52="SVS VOR"),Leistungen!B$52, IF(AND(J426="QOR",Leistungen!A$31="SVS QOR"),Leistungen!B$31,""))</f>
        <v>0</v>
      </c>
      <c r="U426" s="97">
        <f t="shared" si="35"/>
        <v>0</v>
      </c>
      <c r="V426" s="100">
        <f t="shared" si="36"/>
        <v>0</v>
      </c>
      <c r="W426" s="100">
        <f t="shared" si="37"/>
        <v>0</v>
      </c>
      <c r="X426" s="99"/>
    </row>
    <row r="427" spans="1:24" ht="15" x14ac:dyDescent="0.2">
      <c r="A427" s="91" t="s">
        <v>175</v>
      </c>
      <c r="B427" s="91" t="s">
        <v>324</v>
      </c>
      <c r="C427" s="91" t="s">
        <v>805</v>
      </c>
      <c r="D427" s="91" t="s">
        <v>59</v>
      </c>
      <c r="E427" s="91" t="s">
        <v>110</v>
      </c>
      <c r="F427" s="91" t="s">
        <v>956</v>
      </c>
      <c r="G427" s="167">
        <v>20.420000000000002</v>
      </c>
      <c r="H427" s="91"/>
      <c r="I427" s="136">
        <f t="shared" si="33"/>
        <v>20.420000000000002</v>
      </c>
      <c r="J427" s="91" t="s">
        <v>10</v>
      </c>
      <c r="K427" s="96">
        <f>VLOOKUP(D427,Steuerseite!A$3:G$38,5,FALSE)</f>
        <v>0</v>
      </c>
      <c r="L427" s="96">
        <f>VLOOKUP(D427,Steuerseite!A$3:G$38,6,FALSE)</f>
        <v>0</v>
      </c>
      <c r="M427" s="96">
        <f>VLOOKUP(D427,Steuerseite!A$3:G$38,7,FALSE)</f>
        <v>0</v>
      </c>
      <c r="N427" s="96">
        <f>VLOOKUP(D427,Steuerseite!A$3:$D$38,2,FALSE)</f>
        <v>0</v>
      </c>
      <c r="O427" s="96">
        <f>VLOOKUP(D427,Steuerseite!A$3:D$38,3,FALSE)</f>
        <v>0</v>
      </c>
      <c r="P427" s="96">
        <f>VLOOKUP(D427,Steuerseite!A$3:D$38,4,FALSE)</f>
        <v>0</v>
      </c>
      <c r="Q427" s="94"/>
      <c r="R427" s="98"/>
      <c r="S427" s="95">
        <f t="shared" si="34"/>
        <v>0</v>
      </c>
      <c r="T427" s="137">
        <f>IF(AND(J427="VOR",Leistungen!A$52="SVS VOR"),Leistungen!B$52, IF(AND(J427="QOR",Leistungen!A$31="SVS QOR"),Leistungen!B$31,""))</f>
        <v>0</v>
      </c>
      <c r="U427" s="97">
        <f t="shared" si="35"/>
        <v>0</v>
      </c>
      <c r="V427" s="100">
        <f t="shared" si="36"/>
        <v>0</v>
      </c>
      <c r="W427" s="100">
        <f t="shared" si="37"/>
        <v>0</v>
      </c>
      <c r="X427" s="99"/>
    </row>
    <row r="428" spans="1:24" ht="15" x14ac:dyDescent="0.2">
      <c r="A428" s="92" t="s">
        <v>175</v>
      </c>
      <c r="B428" s="92" t="s">
        <v>324</v>
      </c>
      <c r="C428" s="92" t="s">
        <v>806</v>
      </c>
      <c r="D428" s="92" t="s">
        <v>59</v>
      </c>
      <c r="E428" s="92" t="s">
        <v>110</v>
      </c>
      <c r="F428" s="92" t="s">
        <v>956</v>
      </c>
      <c r="G428" s="168">
        <v>29.41</v>
      </c>
      <c r="H428" s="92"/>
      <c r="I428" s="138">
        <f t="shared" si="33"/>
        <v>29.41</v>
      </c>
      <c r="J428" s="92" t="s">
        <v>10</v>
      </c>
      <c r="K428" s="96">
        <f>VLOOKUP(D428,Steuerseite!A$3:G$38,5,FALSE)</f>
        <v>0</v>
      </c>
      <c r="L428" s="96">
        <f>VLOOKUP(D428,Steuerseite!A$3:G$38,6,FALSE)</f>
        <v>0</v>
      </c>
      <c r="M428" s="96">
        <f>VLOOKUP(D428,Steuerseite!A$3:G$38,7,FALSE)</f>
        <v>0</v>
      </c>
      <c r="N428" s="96">
        <f>VLOOKUP(D428,Steuerseite!A$3:$D$38,2,FALSE)</f>
        <v>0</v>
      </c>
      <c r="O428" s="96">
        <f>VLOOKUP(D428,Steuerseite!A$3:D$38,3,FALSE)</f>
        <v>0</v>
      </c>
      <c r="P428" s="96">
        <f>VLOOKUP(D428,Steuerseite!A$3:D$38,4,FALSE)</f>
        <v>0</v>
      </c>
      <c r="Q428" s="94"/>
      <c r="R428" s="98"/>
      <c r="S428" s="95">
        <f t="shared" si="34"/>
        <v>0</v>
      </c>
      <c r="T428" s="137">
        <f>IF(AND(J428="VOR",Leistungen!A$52="SVS VOR"),Leistungen!B$52, IF(AND(J428="QOR",Leistungen!A$31="SVS QOR"),Leistungen!B$31,""))</f>
        <v>0</v>
      </c>
      <c r="U428" s="97">
        <f t="shared" si="35"/>
        <v>0</v>
      </c>
      <c r="V428" s="100">
        <f t="shared" si="36"/>
        <v>0</v>
      </c>
      <c r="W428" s="100">
        <f t="shared" si="37"/>
        <v>0</v>
      </c>
      <c r="X428" s="99"/>
    </row>
    <row r="429" spans="1:24" ht="15" x14ac:dyDescent="0.2">
      <c r="A429" s="91" t="s">
        <v>175</v>
      </c>
      <c r="B429" s="91" t="s">
        <v>324</v>
      </c>
      <c r="C429" s="91" t="s">
        <v>807</v>
      </c>
      <c r="D429" s="91" t="s">
        <v>59</v>
      </c>
      <c r="E429" s="91" t="s">
        <v>110</v>
      </c>
      <c r="F429" s="91" t="s">
        <v>956</v>
      </c>
      <c r="G429" s="167">
        <v>20.420000000000002</v>
      </c>
      <c r="H429" s="91"/>
      <c r="I429" s="136">
        <f t="shared" si="33"/>
        <v>20.420000000000002</v>
      </c>
      <c r="J429" s="91" t="s">
        <v>10</v>
      </c>
      <c r="K429" s="96">
        <f>VLOOKUP(D429,Steuerseite!A$3:G$38,5,FALSE)</f>
        <v>0</v>
      </c>
      <c r="L429" s="96">
        <f>VLOOKUP(D429,Steuerseite!A$3:G$38,6,FALSE)</f>
        <v>0</v>
      </c>
      <c r="M429" s="96">
        <f>VLOOKUP(D429,Steuerseite!A$3:G$38,7,FALSE)</f>
        <v>0</v>
      </c>
      <c r="N429" s="96">
        <f>VLOOKUP(D429,Steuerseite!A$3:$D$38,2,FALSE)</f>
        <v>0</v>
      </c>
      <c r="O429" s="96">
        <f>VLOOKUP(D429,Steuerseite!A$3:D$38,3,FALSE)</f>
        <v>0</v>
      </c>
      <c r="P429" s="96">
        <f>VLOOKUP(D429,Steuerseite!A$3:D$38,4,FALSE)</f>
        <v>0</v>
      </c>
      <c r="Q429" s="94"/>
      <c r="R429" s="98"/>
      <c r="S429" s="95">
        <f t="shared" si="34"/>
        <v>0</v>
      </c>
      <c r="T429" s="137">
        <f>IF(AND(J429="VOR",Leistungen!A$52="SVS VOR"),Leistungen!B$52, IF(AND(J429="QOR",Leistungen!A$31="SVS QOR"),Leistungen!B$31,""))</f>
        <v>0</v>
      </c>
      <c r="U429" s="97">
        <f t="shared" si="35"/>
        <v>0</v>
      </c>
      <c r="V429" s="100">
        <f t="shared" si="36"/>
        <v>0</v>
      </c>
      <c r="W429" s="100">
        <f t="shared" si="37"/>
        <v>0</v>
      </c>
      <c r="X429" s="99"/>
    </row>
    <row r="430" spans="1:24" ht="15" x14ac:dyDescent="0.2">
      <c r="A430" s="92" t="s">
        <v>175</v>
      </c>
      <c r="B430" s="92" t="s">
        <v>324</v>
      </c>
      <c r="C430" s="92" t="s">
        <v>808</v>
      </c>
      <c r="D430" s="92" t="s">
        <v>59</v>
      </c>
      <c r="E430" s="92" t="s">
        <v>110</v>
      </c>
      <c r="F430" s="92" t="s">
        <v>956</v>
      </c>
      <c r="G430" s="168">
        <v>29.41</v>
      </c>
      <c r="H430" s="92"/>
      <c r="I430" s="138">
        <f t="shared" si="33"/>
        <v>29.41</v>
      </c>
      <c r="J430" s="92" t="s">
        <v>10</v>
      </c>
      <c r="K430" s="96">
        <f>VLOOKUP(D430,Steuerseite!A$3:G$38,5,FALSE)</f>
        <v>0</v>
      </c>
      <c r="L430" s="96">
        <f>VLOOKUP(D430,Steuerseite!A$3:G$38,6,FALSE)</f>
        <v>0</v>
      </c>
      <c r="M430" s="96">
        <f>VLOOKUP(D430,Steuerseite!A$3:G$38,7,FALSE)</f>
        <v>0</v>
      </c>
      <c r="N430" s="96">
        <f>VLOOKUP(D430,Steuerseite!A$3:$D$38,2,FALSE)</f>
        <v>0</v>
      </c>
      <c r="O430" s="96">
        <f>VLOOKUP(D430,Steuerseite!A$3:D$38,3,FALSE)</f>
        <v>0</v>
      </c>
      <c r="P430" s="96">
        <f>VLOOKUP(D430,Steuerseite!A$3:D$38,4,FALSE)</f>
        <v>0</v>
      </c>
      <c r="Q430" s="94"/>
      <c r="R430" s="98"/>
      <c r="S430" s="95">
        <f t="shared" si="34"/>
        <v>0</v>
      </c>
      <c r="T430" s="137">
        <f>IF(AND(J430="VOR",Leistungen!A$52="SVS VOR"),Leistungen!B$52, IF(AND(J430="QOR",Leistungen!A$31="SVS QOR"),Leistungen!B$31,""))</f>
        <v>0</v>
      </c>
      <c r="U430" s="97">
        <f t="shared" si="35"/>
        <v>0</v>
      </c>
      <c r="V430" s="100">
        <f t="shared" si="36"/>
        <v>0</v>
      </c>
      <c r="W430" s="100">
        <f t="shared" si="37"/>
        <v>0</v>
      </c>
      <c r="X430" s="99"/>
    </row>
    <row r="431" spans="1:24" ht="15" x14ac:dyDescent="0.2">
      <c r="A431" s="91" t="s">
        <v>175</v>
      </c>
      <c r="B431" s="91" t="s">
        <v>324</v>
      </c>
      <c r="C431" s="91" t="s">
        <v>809</v>
      </c>
      <c r="D431" s="91" t="s">
        <v>59</v>
      </c>
      <c r="E431" s="91" t="s">
        <v>110</v>
      </c>
      <c r="F431" s="91" t="s">
        <v>956</v>
      </c>
      <c r="G431" s="167">
        <v>20.420000000000002</v>
      </c>
      <c r="H431" s="91"/>
      <c r="I431" s="136">
        <f t="shared" si="33"/>
        <v>20.420000000000002</v>
      </c>
      <c r="J431" s="91" t="s">
        <v>10</v>
      </c>
      <c r="K431" s="96">
        <f>VLOOKUP(D431,Steuerseite!A$3:G$38,5,FALSE)</f>
        <v>0</v>
      </c>
      <c r="L431" s="96">
        <f>VLOOKUP(D431,Steuerseite!A$3:G$38,6,FALSE)</f>
        <v>0</v>
      </c>
      <c r="M431" s="96">
        <f>VLOOKUP(D431,Steuerseite!A$3:G$38,7,FALSE)</f>
        <v>0</v>
      </c>
      <c r="N431" s="96">
        <f>VLOOKUP(D431,Steuerseite!A$3:$D$38,2,FALSE)</f>
        <v>0</v>
      </c>
      <c r="O431" s="96">
        <f>VLOOKUP(D431,Steuerseite!A$3:D$38,3,FALSE)</f>
        <v>0</v>
      </c>
      <c r="P431" s="96">
        <f>VLOOKUP(D431,Steuerseite!A$3:D$38,4,FALSE)</f>
        <v>0</v>
      </c>
      <c r="Q431" s="94"/>
      <c r="R431" s="98"/>
      <c r="S431" s="95">
        <f t="shared" si="34"/>
        <v>0</v>
      </c>
      <c r="T431" s="137">
        <f>IF(AND(J431="VOR",Leistungen!A$52="SVS VOR"),Leistungen!B$52, IF(AND(J431="QOR",Leistungen!A$31="SVS QOR"),Leistungen!B$31,""))</f>
        <v>0</v>
      </c>
      <c r="U431" s="97">
        <f t="shared" si="35"/>
        <v>0</v>
      </c>
      <c r="V431" s="100">
        <f t="shared" si="36"/>
        <v>0</v>
      </c>
      <c r="W431" s="100">
        <f t="shared" si="37"/>
        <v>0</v>
      </c>
      <c r="X431" s="99"/>
    </row>
    <row r="432" spans="1:24" ht="15" x14ac:dyDescent="0.2">
      <c r="A432" s="92" t="s">
        <v>175</v>
      </c>
      <c r="B432" s="92" t="s">
        <v>324</v>
      </c>
      <c r="C432" s="92" t="s">
        <v>810</v>
      </c>
      <c r="D432" s="92" t="s">
        <v>59</v>
      </c>
      <c r="E432" s="92" t="s">
        <v>110</v>
      </c>
      <c r="F432" s="92" t="s">
        <v>956</v>
      </c>
      <c r="G432" s="168">
        <v>29.41</v>
      </c>
      <c r="H432" s="92"/>
      <c r="I432" s="138">
        <f t="shared" si="33"/>
        <v>29.41</v>
      </c>
      <c r="J432" s="92" t="s">
        <v>10</v>
      </c>
      <c r="K432" s="96">
        <f>VLOOKUP(D432,Steuerseite!A$3:G$38,5,FALSE)</f>
        <v>0</v>
      </c>
      <c r="L432" s="96">
        <f>VLOOKUP(D432,Steuerseite!A$3:G$38,6,FALSE)</f>
        <v>0</v>
      </c>
      <c r="M432" s="96">
        <f>VLOOKUP(D432,Steuerseite!A$3:G$38,7,FALSE)</f>
        <v>0</v>
      </c>
      <c r="N432" s="96">
        <f>VLOOKUP(D432,Steuerseite!A$3:$D$38,2,FALSE)</f>
        <v>0</v>
      </c>
      <c r="O432" s="96">
        <f>VLOOKUP(D432,Steuerseite!A$3:D$38,3,FALSE)</f>
        <v>0</v>
      </c>
      <c r="P432" s="96">
        <f>VLOOKUP(D432,Steuerseite!A$3:D$38,4,FALSE)</f>
        <v>0</v>
      </c>
      <c r="Q432" s="94"/>
      <c r="R432" s="98"/>
      <c r="S432" s="95">
        <f t="shared" si="34"/>
        <v>0</v>
      </c>
      <c r="T432" s="137">
        <f>IF(AND(J432="VOR",Leistungen!A$52="SVS VOR"),Leistungen!B$52, IF(AND(J432="QOR",Leistungen!A$31="SVS QOR"),Leistungen!B$31,""))</f>
        <v>0</v>
      </c>
      <c r="U432" s="97">
        <f t="shared" si="35"/>
        <v>0</v>
      </c>
      <c r="V432" s="100">
        <f t="shared" si="36"/>
        <v>0</v>
      </c>
      <c r="W432" s="100">
        <f t="shared" si="37"/>
        <v>0</v>
      </c>
      <c r="X432" s="99"/>
    </row>
    <row r="433" spans="1:24" ht="15" x14ac:dyDescent="0.2">
      <c r="A433" s="91" t="s">
        <v>175</v>
      </c>
      <c r="B433" s="91" t="s">
        <v>325</v>
      </c>
      <c r="C433" s="91" t="s">
        <v>811</v>
      </c>
      <c r="D433" s="91" t="s">
        <v>59</v>
      </c>
      <c r="E433" s="91" t="s">
        <v>110</v>
      </c>
      <c r="F433" s="91" t="s">
        <v>112</v>
      </c>
      <c r="G433" s="167">
        <v>19.16</v>
      </c>
      <c r="H433" s="91"/>
      <c r="I433" s="136">
        <f t="shared" si="33"/>
        <v>19.16</v>
      </c>
      <c r="J433" s="91" t="s">
        <v>10</v>
      </c>
      <c r="K433" s="96">
        <f>VLOOKUP(D433,Steuerseite!A$3:G$38,5,FALSE)</f>
        <v>0</v>
      </c>
      <c r="L433" s="96">
        <f>VLOOKUP(D433,Steuerseite!A$3:G$38,6,FALSE)</f>
        <v>0</v>
      </c>
      <c r="M433" s="96">
        <f>VLOOKUP(D433,Steuerseite!A$3:G$38,7,FALSE)</f>
        <v>0</v>
      </c>
      <c r="N433" s="96">
        <f>VLOOKUP(D433,Steuerseite!A$3:$D$38,2,FALSE)</f>
        <v>0</v>
      </c>
      <c r="O433" s="96">
        <f>VLOOKUP(D433,Steuerseite!A$3:D$38,3,FALSE)</f>
        <v>0</v>
      </c>
      <c r="P433" s="96">
        <f>VLOOKUP(D433,Steuerseite!A$3:D$38,4,FALSE)</f>
        <v>0</v>
      </c>
      <c r="Q433" s="94"/>
      <c r="R433" s="98"/>
      <c r="S433" s="95">
        <f t="shared" si="34"/>
        <v>0</v>
      </c>
      <c r="T433" s="137">
        <f>IF(AND(J433="VOR",Leistungen!A$52="SVS VOR"),Leistungen!B$52, IF(AND(J433="QOR",Leistungen!A$31="SVS QOR"),Leistungen!B$31,""))</f>
        <v>0</v>
      </c>
      <c r="U433" s="97">
        <f t="shared" si="35"/>
        <v>0</v>
      </c>
      <c r="V433" s="100">
        <f t="shared" si="36"/>
        <v>0</v>
      </c>
      <c r="W433" s="100">
        <f t="shared" si="37"/>
        <v>0</v>
      </c>
      <c r="X433" s="99"/>
    </row>
    <row r="434" spans="1:24" ht="15" x14ac:dyDescent="0.2">
      <c r="A434" s="92" t="s">
        <v>175</v>
      </c>
      <c r="B434" s="92" t="s">
        <v>324</v>
      </c>
      <c r="C434" s="92" t="s">
        <v>812</v>
      </c>
      <c r="D434" s="92" t="s">
        <v>59</v>
      </c>
      <c r="E434" s="92" t="s">
        <v>110</v>
      </c>
      <c r="F434" s="92" t="s">
        <v>956</v>
      </c>
      <c r="G434" s="168">
        <v>21.9</v>
      </c>
      <c r="H434" s="92"/>
      <c r="I434" s="138">
        <f t="shared" si="33"/>
        <v>21.9</v>
      </c>
      <c r="J434" s="92" t="s">
        <v>10</v>
      </c>
      <c r="K434" s="96">
        <f>VLOOKUP(D434,Steuerseite!A$3:G$38,5,FALSE)</f>
        <v>0</v>
      </c>
      <c r="L434" s="96">
        <f>VLOOKUP(D434,Steuerseite!A$3:G$38,6,FALSE)</f>
        <v>0</v>
      </c>
      <c r="M434" s="96">
        <f>VLOOKUP(D434,Steuerseite!A$3:G$38,7,FALSE)</f>
        <v>0</v>
      </c>
      <c r="N434" s="96">
        <f>VLOOKUP(D434,Steuerseite!A$3:$D$38,2,FALSE)</f>
        <v>0</v>
      </c>
      <c r="O434" s="96">
        <f>VLOOKUP(D434,Steuerseite!A$3:D$38,3,FALSE)</f>
        <v>0</v>
      </c>
      <c r="P434" s="96">
        <f>VLOOKUP(D434,Steuerseite!A$3:D$38,4,FALSE)</f>
        <v>0</v>
      </c>
      <c r="Q434" s="94"/>
      <c r="R434" s="98"/>
      <c r="S434" s="95">
        <f t="shared" si="34"/>
        <v>0</v>
      </c>
      <c r="T434" s="137">
        <f>IF(AND(J434="VOR",Leistungen!A$52="SVS VOR"),Leistungen!B$52, IF(AND(J434="QOR",Leistungen!A$31="SVS QOR"),Leistungen!B$31,""))</f>
        <v>0</v>
      </c>
      <c r="U434" s="97">
        <f t="shared" si="35"/>
        <v>0</v>
      </c>
      <c r="V434" s="100">
        <f t="shared" si="36"/>
        <v>0</v>
      </c>
      <c r="W434" s="100">
        <f t="shared" si="37"/>
        <v>0</v>
      </c>
      <c r="X434" s="99"/>
    </row>
    <row r="435" spans="1:24" ht="15" x14ac:dyDescent="0.2">
      <c r="A435" s="91" t="s">
        <v>175</v>
      </c>
      <c r="B435" s="91" t="s">
        <v>129</v>
      </c>
      <c r="C435" s="91" t="s">
        <v>813</v>
      </c>
      <c r="D435" s="91" t="s">
        <v>23</v>
      </c>
      <c r="E435" s="91" t="s">
        <v>127</v>
      </c>
      <c r="F435" s="91" t="s">
        <v>956</v>
      </c>
      <c r="G435" s="167">
        <v>14.81</v>
      </c>
      <c r="H435" s="91"/>
      <c r="I435" s="136">
        <f t="shared" si="33"/>
        <v>14.81</v>
      </c>
      <c r="J435" s="91" t="s">
        <v>10</v>
      </c>
      <c r="K435" s="96">
        <f>VLOOKUP(D435,Steuerseite!A$3:G$38,5,FALSE)</f>
        <v>0</v>
      </c>
      <c r="L435" s="96">
        <f>VLOOKUP(D435,Steuerseite!A$3:G$38,6,FALSE)</f>
        <v>0</v>
      </c>
      <c r="M435" s="96">
        <f>VLOOKUP(D435,Steuerseite!A$3:G$38,7,FALSE)</f>
        <v>0</v>
      </c>
      <c r="N435" s="96">
        <f>VLOOKUP(D435,Steuerseite!A$3:$D$38,2,FALSE)</f>
        <v>0</v>
      </c>
      <c r="O435" s="96">
        <f>VLOOKUP(D435,Steuerseite!A$3:D$38,3,FALSE)</f>
        <v>0</v>
      </c>
      <c r="P435" s="96">
        <f>VLOOKUP(D435,Steuerseite!A$3:D$38,4,FALSE)</f>
        <v>0</v>
      </c>
      <c r="Q435" s="94"/>
      <c r="R435" s="98"/>
      <c r="S435" s="95">
        <f t="shared" si="34"/>
        <v>0</v>
      </c>
      <c r="T435" s="137">
        <f>IF(AND(J435="VOR",Leistungen!A$52="SVS VOR"),Leistungen!B$52, IF(AND(J435="QOR",Leistungen!A$31="SVS QOR"),Leistungen!B$31,""))</f>
        <v>0</v>
      </c>
      <c r="U435" s="97">
        <f t="shared" si="35"/>
        <v>0</v>
      </c>
      <c r="V435" s="100">
        <f t="shared" si="36"/>
        <v>0</v>
      </c>
      <c r="W435" s="100">
        <f t="shared" si="37"/>
        <v>0</v>
      </c>
      <c r="X435" s="99"/>
    </row>
    <row r="436" spans="1:24" ht="15" x14ac:dyDescent="0.2">
      <c r="A436" s="92" t="s">
        <v>175</v>
      </c>
      <c r="B436" s="92" t="s">
        <v>324</v>
      </c>
      <c r="C436" s="92" t="s">
        <v>814</v>
      </c>
      <c r="D436" s="92" t="s">
        <v>59</v>
      </c>
      <c r="E436" s="92" t="s">
        <v>110</v>
      </c>
      <c r="F436" s="92" t="s">
        <v>956</v>
      </c>
      <c r="G436" s="168">
        <v>21.9</v>
      </c>
      <c r="H436" s="92"/>
      <c r="I436" s="138">
        <f t="shared" si="33"/>
        <v>21.9</v>
      </c>
      <c r="J436" s="92" t="s">
        <v>10</v>
      </c>
      <c r="K436" s="96">
        <f>VLOOKUP(D436,Steuerseite!A$3:G$38,5,FALSE)</f>
        <v>0</v>
      </c>
      <c r="L436" s="96">
        <f>VLOOKUP(D436,Steuerseite!A$3:G$38,6,FALSE)</f>
        <v>0</v>
      </c>
      <c r="M436" s="96">
        <f>VLOOKUP(D436,Steuerseite!A$3:G$38,7,FALSE)</f>
        <v>0</v>
      </c>
      <c r="N436" s="96">
        <f>VLOOKUP(D436,Steuerseite!A$3:$D$38,2,FALSE)</f>
        <v>0</v>
      </c>
      <c r="O436" s="96">
        <f>VLOOKUP(D436,Steuerseite!A$3:D$38,3,FALSE)</f>
        <v>0</v>
      </c>
      <c r="P436" s="96">
        <f>VLOOKUP(D436,Steuerseite!A$3:D$38,4,FALSE)</f>
        <v>0</v>
      </c>
      <c r="Q436" s="94"/>
      <c r="R436" s="98"/>
      <c r="S436" s="95">
        <f t="shared" si="34"/>
        <v>0</v>
      </c>
      <c r="T436" s="137">
        <f>IF(AND(J436="VOR",Leistungen!A$52="SVS VOR"),Leistungen!B$52, IF(AND(J436="QOR",Leistungen!A$31="SVS QOR"),Leistungen!B$31,""))</f>
        <v>0</v>
      </c>
      <c r="U436" s="97">
        <f t="shared" si="35"/>
        <v>0</v>
      </c>
      <c r="V436" s="100">
        <f t="shared" si="36"/>
        <v>0</v>
      </c>
      <c r="W436" s="100">
        <f t="shared" si="37"/>
        <v>0</v>
      </c>
      <c r="X436" s="99"/>
    </row>
    <row r="437" spans="1:24" ht="15" x14ac:dyDescent="0.2">
      <c r="A437" s="91" t="s">
        <v>175</v>
      </c>
      <c r="B437" s="91" t="s">
        <v>326</v>
      </c>
      <c r="C437" s="91" t="s">
        <v>815</v>
      </c>
      <c r="D437" s="91" t="s">
        <v>59</v>
      </c>
      <c r="E437" s="91" t="s">
        <v>110</v>
      </c>
      <c r="F437" s="91" t="s">
        <v>956</v>
      </c>
      <c r="G437" s="167">
        <v>21.83</v>
      </c>
      <c r="H437" s="91"/>
      <c r="I437" s="136">
        <f t="shared" si="33"/>
        <v>21.83</v>
      </c>
      <c r="J437" s="91" t="s">
        <v>10</v>
      </c>
      <c r="K437" s="96">
        <f>VLOOKUP(D437,Steuerseite!A$3:G$38,5,FALSE)</f>
        <v>0</v>
      </c>
      <c r="L437" s="96">
        <f>VLOOKUP(D437,Steuerseite!A$3:G$38,6,FALSE)</f>
        <v>0</v>
      </c>
      <c r="M437" s="96">
        <f>VLOOKUP(D437,Steuerseite!A$3:G$38,7,FALSE)</f>
        <v>0</v>
      </c>
      <c r="N437" s="96">
        <f>VLOOKUP(D437,Steuerseite!A$3:$D$38,2,FALSE)</f>
        <v>0</v>
      </c>
      <c r="O437" s="96">
        <f>VLOOKUP(D437,Steuerseite!A$3:D$38,3,FALSE)</f>
        <v>0</v>
      </c>
      <c r="P437" s="96">
        <f>VLOOKUP(D437,Steuerseite!A$3:D$38,4,FALSE)</f>
        <v>0</v>
      </c>
      <c r="Q437" s="94"/>
      <c r="R437" s="98"/>
      <c r="S437" s="95">
        <f t="shared" si="34"/>
        <v>0</v>
      </c>
      <c r="T437" s="137">
        <f>IF(AND(J437="VOR",Leistungen!A$52="SVS VOR"),Leistungen!B$52, IF(AND(J437="QOR",Leistungen!A$31="SVS QOR"),Leistungen!B$31,""))</f>
        <v>0</v>
      </c>
      <c r="U437" s="97">
        <f t="shared" si="35"/>
        <v>0</v>
      </c>
      <c r="V437" s="100">
        <f t="shared" si="36"/>
        <v>0</v>
      </c>
      <c r="W437" s="100">
        <f t="shared" si="37"/>
        <v>0</v>
      </c>
      <c r="X437" s="99"/>
    </row>
    <row r="438" spans="1:24" ht="15" x14ac:dyDescent="0.2">
      <c r="A438" s="92" t="s">
        <v>175</v>
      </c>
      <c r="B438" s="92" t="s">
        <v>327</v>
      </c>
      <c r="C438" s="92" t="s">
        <v>816</v>
      </c>
      <c r="D438" s="92" t="s">
        <v>59</v>
      </c>
      <c r="E438" s="92" t="s">
        <v>110</v>
      </c>
      <c r="F438" s="92" t="s">
        <v>956</v>
      </c>
      <c r="G438" s="168">
        <v>22.05</v>
      </c>
      <c r="H438" s="92"/>
      <c r="I438" s="138">
        <f t="shared" si="33"/>
        <v>22.05</v>
      </c>
      <c r="J438" s="92" t="s">
        <v>10</v>
      </c>
      <c r="K438" s="96">
        <f>VLOOKUP(D438,Steuerseite!A$3:G$38,5,FALSE)</f>
        <v>0</v>
      </c>
      <c r="L438" s="96">
        <f>VLOOKUP(D438,Steuerseite!A$3:G$38,6,FALSE)</f>
        <v>0</v>
      </c>
      <c r="M438" s="96">
        <f>VLOOKUP(D438,Steuerseite!A$3:G$38,7,FALSE)</f>
        <v>0</v>
      </c>
      <c r="N438" s="96">
        <f>VLOOKUP(D438,Steuerseite!A$3:$D$38,2,FALSE)</f>
        <v>0</v>
      </c>
      <c r="O438" s="96">
        <f>VLOOKUP(D438,Steuerseite!A$3:D$38,3,FALSE)</f>
        <v>0</v>
      </c>
      <c r="P438" s="96">
        <f>VLOOKUP(D438,Steuerseite!A$3:D$38,4,FALSE)</f>
        <v>0</v>
      </c>
      <c r="Q438" s="94"/>
      <c r="R438" s="98"/>
      <c r="S438" s="95">
        <f t="shared" si="34"/>
        <v>0</v>
      </c>
      <c r="T438" s="137">
        <f>IF(AND(J438="VOR",Leistungen!A$52="SVS VOR"),Leistungen!B$52, IF(AND(J438="QOR",Leistungen!A$31="SVS QOR"),Leistungen!B$31,""))</f>
        <v>0</v>
      </c>
      <c r="U438" s="97">
        <f t="shared" si="35"/>
        <v>0</v>
      </c>
      <c r="V438" s="100">
        <f t="shared" si="36"/>
        <v>0</v>
      </c>
      <c r="W438" s="100">
        <f t="shared" si="37"/>
        <v>0</v>
      </c>
      <c r="X438" s="99"/>
    </row>
    <row r="439" spans="1:24" ht="15" x14ac:dyDescent="0.2">
      <c r="A439" s="91" t="s">
        <v>175</v>
      </c>
      <c r="B439" s="91" t="s">
        <v>328</v>
      </c>
      <c r="C439" s="91" t="s">
        <v>817</v>
      </c>
      <c r="D439" s="91" t="s">
        <v>29</v>
      </c>
      <c r="E439" s="91" t="s">
        <v>116</v>
      </c>
      <c r="F439" s="91" t="s">
        <v>956</v>
      </c>
      <c r="G439" s="167">
        <v>94.03</v>
      </c>
      <c r="H439" s="91"/>
      <c r="I439" s="136">
        <f t="shared" si="33"/>
        <v>94.03</v>
      </c>
      <c r="J439" s="91" t="s">
        <v>124</v>
      </c>
      <c r="K439" s="96">
        <f>VLOOKUP(D439,Steuerseite!A$3:G$38,5,FALSE)</f>
        <v>0</v>
      </c>
      <c r="L439" s="96">
        <f>VLOOKUP(D439,Steuerseite!A$3:G$38,6,FALSE)</f>
        <v>0</v>
      </c>
      <c r="M439" s="96">
        <f>VLOOKUP(D439,Steuerseite!A$3:G$38,7,FALSE)</f>
        <v>0</v>
      </c>
      <c r="N439" s="96">
        <f>VLOOKUP(D439,Steuerseite!A$3:$D$38,2,FALSE)</f>
        <v>0</v>
      </c>
      <c r="O439" s="96">
        <f>VLOOKUP(D439,Steuerseite!A$3:D$38,3,FALSE)</f>
        <v>0</v>
      </c>
      <c r="P439" s="96">
        <f>VLOOKUP(D439,Steuerseite!A$3:D$38,4,FALSE)</f>
        <v>0</v>
      </c>
      <c r="Q439" s="94">
        <v>2</v>
      </c>
      <c r="R439" s="98">
        <v>2</v>
      </c>
      <c r="S439" s="95" t="e">
        <f t="shared" si="34"/>
        <v>#DIV/0!</v>
      </c>
      <c r="T439" s="137">
        <f>IF(AND(J439="VOR",Leistungen!A$52="SVS VOR"),Leistungen!B$52, IF(AND(J439="QOR",Leistungen!A$31="SVS QOR"),Leistungen!B$31,""))</f>
        <v>0</v>
      </c>
      <c r="U439" s="97" t="e">
        <f t="shared" si="35"/>
        <v>#DIV/0!</v>
      </c>
      <c r="V439" s="100" t="e">
        <f t="shared" si="36"/>
        <v>#DIV/0!</v>
      </c>
      <c r="W439" s="100" t="e">
        <f t="shared" si="37"/>
        <v>#DIV/0!</v>
      </c>
      <c r="X439" s="99"/>
    </row>
    <row r="440" spans="1:24" ht="15" x14ac:dyDescent="0.2">
      <c r="A440" s="92" t="s">
        <v>175</v>
      </c>
      <c r="B440" s="92" t="s">
        <v>327</v>
      </c>
      <c r="C440" s="92" t="s">
        <v>818</v>
      </c>
      <c r="D440" s="92" t="s">
        <v>59</v>
      </c>
      <c r="E440" s="92" t="s">
        <v>110</v>
      </c>
      <c r="F440" s="92" t="s">
        <v>956</v>
      </c>
      <c r="G440" s="168">
        <v>20.22</v>
      </c>
      <c r="H440" s="92"/>
      <c r="I440" s="138">
        <f t="shared" si="33"/>
        <v>20.22</v>
      </c>
      <c r="J440" s="92" t="s">
        <v>10</v>
      </c>
      <c r="K440" s="96">
        <f>VLOOKUP(D440,Steuerseite!A$3:G$38,5,FALSE)</f>
        <v>0</v>
      </c>
      <c r="L440" s="96">
        <f>VLOOKUP(D440,Steuerseite!A$3:G$38,6,FALSE)</f>
        <v>0</v>
      </c>
      <c r="M440" s="96">
        <f>VLOOKUP(D440,Steuerseite!A$3:G$38,7,FALSE)</f>
        <v>0</v>
      </c>
      <c r="N440" s="96">
        <f>VLOOKUP(D440,Steuerseite!A$3:$D$38,2,FALSE)</f>
        <v>0</v>
      </c>
      <c r="O440" s="96">
        <f>VLOOKUP(D440,Steuerseite!A$3:D$38,3,FALSE)</f>
        <v>0</v>
      </c>
      <c r="P440" s="96">
        <f>VLOOKUP(D440,Steuerseite!A$3:D$38,4,FALSE)</f>
        <v>0</v>
      </c>
      <c r="Q440" s="94"/>
      <c r="R440" s="98"/>
      <c r="S440" s="95">
        <f t="shared" si="34"/>
        <v>0</v>
      </c>
      <c r="T440" s="137">
        <f>IF(AND(J440="VOR",Leistungen!A$52="SVS VOR"),Leistungen!B$52, IF(AND(J440="QOR",Leistungen!A$31="SVS QOR"),Leistungen!B$31,""))</f>
        <v>0</v>
      </c>
      <c r="U440" s="97">
        <f t="shared" si="35"/>
        <v>0</v>
      </c>
      <c r="V440" s="100">
        <f t="shared" si="36"/>
        <v>0</v>
      </c>
      <c r="W440" s="100">
        <f t="shared" si="37"/>
        <v>0</v>
      </c>
      <c r="X440" s="99"/>
    </row>
    <row r="441" spans="1:24" ht="15" x14ac:dyDescent="0.2">
      <c r="A441" s="91" t="s">
        <v>175</v>
      </c>
      <c r="B441" s="91" t="s">
        <v>324</v>
      </c>
      <c r="C441" s="91" t="s">
        <v>819</v>
      </c>
      <c r="D441" s="91" t="s">
        <v>59</v>
      </c>
      <c r="E441" s="91" t="s">
        <v>110</v>
      </c>
      <c r="F441" s="91" t="s">
        <v>956</v>
      </c>
      <c r="G441" s="167">
        <v>13.93</v>
      </c>
      <c r="H441" s="91"/>
      <c r="I441" s="136">
        <f t="shared" si="33"/>
        <v>13.93</v>
      </c>
      <c r="J441" s="91" t="s">
        <v>10</v>
      </c>
      <c r="K441" s="96">
        <f>VLOOKUP(D441,Steuerseite!A$3:G$38,5,FALSE)</f>
        <v>0</v>
      </c>
      <c r="L441" s="96">
        <f>VLOOKUP(D441,Steuerseite!A$3:G$38,6,FALSE)</f>
        <v>0</v>
      </c>
      <c r="M441" s="96">
        <f>VLOOKUP(D441,Steuerseite!A$3:G$38,7,FALSE)</f>
        <v>0</v>
      </c>
      <c r="N441" s="96">
        <f>VLOOKUP(D441,Steuerseite!A$3:$D$38,2,FALSE)</f>
        <v>0</v>
      </c>
      <c r="O441" s="96">
        <f>VLOOKUP(D441,Steuerseite!A$3:D$38,3,FALSE)</f>
        <v>0</v>
      </c>
      <c r="P441" s="96">
        <f>VLOOKUP(D441,Steuerseite!A$3:D$38,4,FALSE)</f>
        <v>0</v>
      </c>
      <c r="Q441" s="94"/>
      <c r="R441" s="98"/>
      <c r="S441" s="95">
        <f t="shared" si="34"/>
        <v>0</v>
      </c>
      <c r="T441" s="137">
        <f>IF(AND(J441="VOR",Leistungen!A$52="SVS VOR"),Leistungen!B$52, IF(AND(J441="QOR",Leistungen!A$31="SVS QOR"),Leistungen!B$31,""))</f>
        <v>0</v>
      </c>
      <c r="U441" s="97">
        <f t="shared" si="35"/>
        <v>0</v>
      </c>
      <c r="V441" s="100">
        <f t="shared" si="36"/>
        <v>0</v>
      </c>
      <c r="W441" s="100">
        <f t="shared" si="37"/>
        <v>0</v>
      </c>
      <c r="X441" s="99"/>
    </row>
    <row r="442" spans="1:24" ht="15" x14ac:dyDescent="0.2">
      <c r="A442" s="92" t="s">
        <v>175</v>
      </c>
      <c r="B442" s="92" t="s">
        <v>191</v>
      </c>
      <c r="C442" s="92" t="s">
        <v>820</v>
      </c>
      <c r="D442" s="92" t="s">
        <v>42</v>
      </c>
      <c r="E442" s="92" t="s">
        <v>951</v>
      </c>
      <c r="F442" s="92" t="s">
        <v>117</v>
      </c>
      <c r="G442" s="168">
        <v>15.45</v>
      </c>
      <c r="H442" s="92"/>
      <c r="I442" s="138">
        <f t="shared" si="33"/>
        <v>15.45</v>
      </c>
      <c r="J442" s="92" t="s">
        <v>10</v>
      </c>
      <c r="K442" s="96">
        <f>VLOOKUP(D442,Steuerseite!A$3:G$38,5,FALSE)</f>
        <v>0</v>
      </c>
      <c r="L442" s="96">
        <f>VLOOKUP(D442,Steuerseite!A$3:G$38,6,FALSE)</f>
        <v>0</v>
      </c>
      <c r="M442" s="96">
        <f>VLOOKUP(D442,Steuerseite!A$3:G$38,7,FALSE)</f>
        <v>0</v>
      </c>
      <c r="N442" s="96">
        <f>VLOOKUP(D442,Steuerseite!A$3:$D$38,2,FALSE)</f>
        <v>0</v>
      </c>
      <c r="O442" s="96">
        <f>VLOOKUP(D442,Steuerseite!A$3:D$38,3,FALSE)</f>
        <v>0</v>
      </c>
      <c r="P442" s="96">
        <f>VLOOKUP(D442,Steuerseite!A$3:D$38,4,FALSE)</f>
        <v>0</v>
      </c>
      <c r="Q442" s="94"/>
      <c r="R442" s="98"/>
      <c r="S442" s="95">
        <f t="shared" si="34"/>
        <v>0</v>
      </c>
      <c r="T442" s="137">
        <f>IF(AND(J442="VOR",Leistungen!A$52="SVS VOR"),Leistungen!B$52, IF(AND(J442="QOR",Leistungen!A$31="SVS QOR"),Leistungen!B$31,""))</f>
        <v>0</v>
      </c>
      <c r="U442" s="97">
        <f t="shared" si="35"/>
        <v>0</v>
      </c>
      <c r="V442" s="100">
        <f t="shared" si="36"/>
        <v>0</v>
      </c>
      <c r="W442" s="100">
        <f>U442/365</f>
        <v>0</v>
      </c>
      <c r="X442" s="99"/>
    </row>
    <row r="443" spans="1:24" ht="15" x14ac:dyDescent="0.2">
      <c r="A443" s="91" t="s">
        <v>175</v>
      </c>
      <c r="B443" s="91" t="s">
        <v>192</v>
      </c>
      <c r="C443" s="91" t="s">
        <v>821</v>
      </c>
      <c r="D443" s="91" t="s">
        <v>22</v>
      </c>
      <c r="E443" s="91" t="s">
        <v>114</v>
      </c>
      <c r="F443" s="91" t="s">
        <v>117</v>
      </c>
      <c r="G443" s="167">
        <v>35.49</v>
      </c>
      <c r="H443" s="91"/>
      <c r="I443" s="136">
        <f t="shared" si="33"/>
        <v>35.49</v>
      </c>
      <c r="J443" s="91" t="s">
        <v>10</v>
      </c>
      <c r="K443" s="96">
        <f>VLOOKUP(D443,Steuerseite!A$3:G$38,5,FALSE)</f>
        <v>0</v>
      </c>
      <c r="L443" s="96">
        <f>VLOOKUP(D443,Steuerseite!A$3:G$38,6,FALSE)</f>
        <v>0</v>
      </c>
      <c r="M443" s="96">
        <f>VLOOKUP(D443,Steuerseite!A$3:G$38,7,FALSE)</f>
        <v>0</v>
      </c>
      <c r="N443" s="96">
        <f>VLOOKUP(D443,Steuerseite!A$3:$D$38,2,FALSE)</f>
        <v>0</v>
      </c>
      <c r="O443" s="96">
        <f>VLOOKUP(D443,Steuerseite!A$3:D$38,3,FALSE)</f>
        <v>0</v>
      </c>
      <c r="P443" s="96">
        <f>VLOOKUP(D443,Steuerseite!A$3:D$38,4,FALSE)</f>
        <v>0</v>
      </c>
      <c r="Q443" s="94"/>
      <c r="R443" s="98"/>
      <c r="S443" s="95">
        <f t="shared" si="34"/>
        <v>0</v>
      </c>
      <c r="T443" s="137">
        <f>IF(AND(J443="VOR",Leistungen!A$52="SVS VOR"),Leistungen!B$52, IF(AND(J443="QOR",Leistungen!A$31="SVS QOR"),Leistungen!B$31,""))</f>
        <v>0</v>
      </c>
      <c r="U443" s="97">
        <f t="shared" si="35"/>
        <v>0</v>
      </c>
      <c r="V443" s="100">
        <f t="shared" si="36"/>
        <v>0</v>
      </c>
      <c r="W443" s="100">
        <f t="shared" ref="W443:W451" si="38">U443/250</f>
        <v>0</v>
      </c>
      <c r="X443" s="99"/>
    </row>
    <row r="444" spans="1:24" ht="15" x14ac:dyDescent="0.2">
      <c r="A444" s="92" t="s">
        <v>175</v>
      </c>
      <c r="B444" s="92" t="s">
        <v>113</v>
      </c>
      <c r="C444" s="92" t="s">
        <v>822</v>
      </c>
      <c r="D444" s="92" t="s">
        <v>22</v>
      </c>
      <c r="E444" s="92" t="s">
        <v>114</v>
      </c>
      <c r="F444" s="92" t="s">
        <v>956</v>
      </c>
      <c r="G444" s="168">
        <v>113.9</v>
      </c>
      <c r="H444" s="92"/>
      <c r="I444" s="138">
        <f t="shared" si="33"/>
        <v>113.9</v>
      </c>
      <c r="J444" s="92" t="s">
        <v>10</v>
      </c>
      <c r="K444" s="96">
        <f>VLOOKUP(D444,Steuerseite!A$3:G$38,5,FALSE)</f>
        <v>0</v>
      </c>
      <c r="L444" s="96">
        <f>VLOOKUP(D444,Steuerseite!A$3:G$38,6,FALSE)</f>
        <v>0</v>
      </c>
      <c r="M444" s="96">
        <f>VLOOKUP(D444,Steuerseite!A$3:G$38,7,FALSE)</f>
        <v>0</v>
      </c>
      <c r="N444" s="96">
        <f>VLOOKUP(D444,Steuerseite!A$3:$D$38,2,FALSE)</f>
        <v>0</v>
      </c>
      <c r="O444" s="96">
        <f>VLOOKUP(D444,Steuerseite!A$3:D$38,3,FALSE)</f>
        <v>0</v>
      </c>
      <c r="P444" s="96">
        <f>VLOOKUP(D444,Steuerseite!A$3:D$38,4,FALSE)</f>
        <v>0</v>
      </c>
      <c r="Q444" s="94"/>
      <c r="R444" s="98"/>
      <c r="S444" s="95">
        <f t="shared" si="34"/>
        <v>0</v>
      </c>
      <c r="T444" s="137">
        <f>IF(AND(J444="VOR",Leistungen!A$52="SVS VOR"),Leistungen!B$52, IF(AND(J444="QOR",Leistungen!A$31="SVS QOR"),Leistungen!B$31,""))</f>
        <v>0</v>
      </c>
      <c r="U444" s="97">
        <f t="shared" si="35"/>
        <v>0</v>
      </c>
      <c r="V444" s="100">
        <f t="shared" si="36"/>
        <v>0</v>
      </c>
      <c r="W444" s="100">
        <f t="shared" si="38"/>
        <v>0</v>
      </c>
      <c r="X444" s="99"/>
    </row>
    <row r="445" spans="1:24" ht="15" x14ac:dyDescent="0.2">
      <c r="A445" s="91" t="s">
        <v>175</v>
      </c>
      <c r="B445" s="91" t="s">
        <v>113</v>
      </c>
      <c r="C445" s="91" t="s">
        <v>823</v>
      </c>
      <c r="D445" s="91" t="s">
        <v>22</v>
      </c>
      <c r="E445" s="91" t="s">
        <v>114</v>
      </c>
      <c r="F445" s="91" t="s">
        <v>956</v>
      </c>
      <c r="G445" s="167">
        <v>69.290000000000006</v>
      </c>
      <c r="H445" s="91"/>
      <c r="I445" s="136">
        <f t="shared" si="33"/>
        <v>69.290000000000006</v>
      </c>
      <c r="J445" s="91" t="s">
        <v>10</v>
      </c>
      <c r="K445" s="96">
        <f>VLOOKUP(D445,Steuerseite!A$3:G$38,5,FALSE)</f>
        <v>0</v>
      </c>
      <c r="L445" s="96">
        <f>VLOOKUP(D445,Steuerseite!A$3:G$38,6,FALSE)</f>
        <v>0</v>
      </c>
      <c r="M445" s="96">
        <f>VLOOKUP(D445,Steuerseite!A$3:G$38,7,FALSE)</f>
        <v>0</v>
      </c>
      <c r="N445" s="96">
        <f>VLOOKUP(D445,Steuerseite!A$3:$D$38,2,FALSE)</f>
        <v>0</v>
      </c>
      <c r="O445" s="96">
        <f>VLOOKUP(D445,Steuerseite!A$3:D$38,3,FALSE)</f>
        <v>0</v>
      </c>
      <c r="P445" s="96">
        <f>VLOOKUP(D445,Steuerseite!A$3:D$38,4,FALSE)</f>
        <v>0</v>
      </c>
      <c r="Q445" s="94"/>
      <c r="R445" s="98"/>
      <c r="S445" s="95">
        <f t="shared" si="34"/>
        <v>0</v>
      </c>
      <c r="T445" s="137">
        <f>IF(AND(J445="VOR",Leistungen!A$52="SVS VOR"),Leistungen!B$52, IF(AND(J445="QOR",Leistungen!A$31="SVS QOR"),Leistungen!B$31,""))</f>
        <v>0</v>
      </c>
      <c r="U445" s="97">
        <f t="shared" si="35"/>
        <v>0</v>
      </c>
      <c r="V445" s="100">
        <f t="shared" si="36"/>
        <v>0</v>
      </c>
      <c r="W445" s="100">
        <f t="shared" si="38"/>
        <v>0</v>
      </c>
      <c r="X445" s="99"/>
    </row>
    <row r="446" spans="1:24" ht="15" x14ac:dyDescent="0.2">
      <c r="A446" s="92" t="s">
        <v>175</v>
      </c>
      <c r="B446" s="92" t="s">
        <v>200</v>
      </c>
      <c r="C446" s="92" t="s">
        <v>824</v>
      </c>
      <c r="D446" s="92" t="s">
        <v>59</v>
      </c>
      <c r="E446" s="92" t="s">
        <v>110</v>
      </c>
      <c r="F446" s="92" t="s">
        <v>956</v>
      </c>
      <c r="G446" s="168">
        <v>22.85</v>
      </c>
      <c r="H446" s="92"/>
      <c r="I446" s="138">
        <f t="shared" si="33"/>
        <v>22.85</v>
      </c>
      <c r="J446" s="92" t="s">
        <v>10</v>
      </c>
      <c r="K446" s="96">
        <f>VLOOKUP(D446,Steuerseite!A$3:G$38,5,FALSE)</f>
        <v>0</v>
      </c>
      <c r="L446" s="96">
        <f>VLOOKUP(D446,Steuerseite!A$3:G$38,6,FALSE)</f>
        <v>0</v>
      </c>
      <c r="M446" s="96">
        <f>VLOOKUP(D446,Steuerseite!A$3:G$38,7,FALSE)</f>
        <v>0</v>
      </c>
      <c r="N446" s="96">
        <f>VLOOKUP(D446,Steuerseite!A$3:$D$38,2,FALSE)</f>
        <v>0</v>
      </c>
      <c r="O446" s="96">
        <f>VLOOKUP(D446,Steuerseite!A$3:D$38,3,FALSE)</f>
        <v>0</v>
      </c>
      <c r="P446" s="96">
        <f>VLOOKUP(D446,Steuerseite!A$3:D$38,4,FALSE)</f>
        <v>0</v>
      </c>
      <c r="Q446" s="94"/>
      <c r="R446" s="98"/>
      <c r="S446" s="95">
        <f t="shared" si="34"/>
        <v>0</v>
      </c>
      <c r="T446" s="137">
        <f>IF(AND(J446="VOR",Leistungen!A$52="SVS VOR"),Leistungen!B$52, IF(AND(J446="QOR",Leistungen!A$31="SVS QOR"),Leistungen!B$31,""))</f>
        <v>0</v>
      </c>
      <c r="U446" s="97">
        <f t="shared" si="35"/>
        <v>0</v>
      </c>
      <c r="V446" s="100">
        <f t="shared" si="36"/>
        <v>0</v>
      </c>
      <c r="W446" s="100">
        <f t="shared" si="38"/>
        <v>0</v>
      </c>
      <c r="X446" s="99"/>
    </row>
    <row r="447" spans="1:24" ht="15" x14ac:dyDescent="0.2">
      <c r="A447" s="91" t="s">
        <v>175</v>
      </c>
      <c r="B447" s="91" t="s">
        <v>200</v>
      </c>
      <c r="C447" s="91" t="s">
        <v>825</v>
      </c>
      <c r="D447" s="91" t="s">
        <v>59</v>
      </c>
      <c r="E447" s="91" t="s">
        <v>110</v>
      </c>
      <c r="F447" s="91" t="s">
        <v>956</v>
      </c>
      <c r="G447" s="167">
        <v>26</v>
      </c>
      <c r="H447" s="91"/>
      <c r="I447" s="136">
        <f t="shared" si="33"/>
        <v>26</v>
      </c>
      <c r="J447" s="91" t="s">
        <v>10</v>
      </c>
      <c r="K447" s="96">
        <f>VLOOKUP(D447,Steuerseite!A$3:G$38,5,FALSE)</f>
        <v>0</v>
      </c>
      <c r="L447" s="96">
        <f>VLOOKUP(D447,Steuerseite!A$3:G$38,6,FALSE)</f>
        <v>0</v>
      </c>
      <c r="M447" s="96">
        <f>VLOOKUP(D447,Steuerseite!A$3:G$38,7,FALSE)</f>
        <v>0</v>
      </c>
      <c r="N447" s="96">
        <f>VLOOKUP(D447,Steuerseite!A$3:$D$38,2,FALSE)</f>
        <v>0</v>
      </c>
      <c r="O447" s="96">
        <f>VLOOKUP(D447,Steuerseite!A$3:D$38,3,FALSE)</f>
        <v>0</v>
      </c>
      <c r="P447" s="96">
        <f>VLOOKUP(D447,Steuerseite!A$3:D$38,4,FALSE)</f>
        <v>0</v>
      </c>
      <c r="Q447" s="94"/>
      <c r="R447" s="98"/>
      <c r="S447" s="95">
        <f t="shared" si="34"/>
        <v>0</v>
      </c>
      <c r="T447" s="137">
        <f>IF(AND(J447="VOR",Leistungen!A$52="SVS VOR"),Leistungen!B$52, IF(AND(J447="QOR",Leistungen!A$31="SVS QOR"),Leistungen!B$31,""))</f>
        <v>0</v>
      </c>
      <c r="U447" s="97">
        <f t="shared" si="35"/>
        <v>0</v>
      </c>
      <c r="V447" s="100">
        <f t="shared" si="36"/>
        <v>0</v>
      </c>
      <c r="W447" s="100">
        <f t="shared" si="38"/>
        <v>0</v>
      </c>
      <c r="X447" s="99"/>
    </row>
    <row r="448" spans="1:24" ht="15" x14ac:dyDescent="0.2">
      <c r="A448" s="92" t="s">
        <v>175</v>
      </c>
      <c r="B448" s="92" t="s">
        <v>200</v>
      </c>
      <c r="C448" s="92" t="s">
        <v>826</v>
      </c>
      <c r="D448" s="92" t="s">
        <v>59</v>
      </c>
      <c r="E448" s="92" t="s">
        <v>110</v>
      </c>
      <c r="F448" s="92" t="s">
        <v>956</v>
      </c>
      <c r="G448" s="168">
        <v>20.59</v>
      </c>
      <c r="H448" s="92"/>
      <c r="I448" s="138">
        <f t="shared" si="33"/>
        <v>20.59</v>
      </c>
      <c r="J448" s="92" t="s">
        <v>10</v>
      </c>
      <c r="K448" s="96">
        <f>VLOOKUP(D448,Steuerseite!A$3:G$38,5,FALSE)</f>
        <v>0</v>
      </c>
      <c r="L448" s="96">
        <f>VLOOKUP(D448,Steuerseite!A$3:G$38,6,FALSE)</f>
        <v>0</v>
      </c>
      <c r="M448" s="96">
        <f>VLOOKUP(D448,Steuerseite!A$3:G$38,7,FALSE)</f>
        <v>0</v>
      </c>
      <c r="N448" s="96">
        <f>VLOOKUP(D448,Steuerseite!A$3:$D$38,2,FALSE)</f>
        <v>0</v>
      </c>
      <c r="O448" s="96">
        <f>VLOOKUP(D448,Steuerseite!A$3:D$38,3,FALSE)</f>
        <v>0</v>
      </c>
      <c r="P448" s="96">
        <f>VLOOKUP(D448,Steuerseite!A$3:D$38,4,FALSE)</f>
        <v>0</v>
      </c>
      <c r="Q448" s="94"/>
      <c r="R448" s="98"/>
      <c r="S448" s="95">
        <f t="shared" si="34"/>
        <v>0</v>
      </c>
      <c r="T448" s="137">
        <f>IF(AND(J448="VOR",Leistungen!A$52="SVS VOR"),Leistungen!B$52, IF(AND(J448="QOR",Leistungen!A$31="SVS QOR"),Leistungen!B$31,""))</f>
        <v>0</v>
      </c>
      <c r="U448" s="97">
        <f t="shared" si="35"/>
        <v>0</v>
      </c>
      <c r="V448" s="100">
        <f t="shared" si="36"/>
        <v>0</v>
      </c>
      <c r="W448" s="100">
        <f t="shared" si="38"/>
        <v>0</v>
      </c>
      <c r="X448" s="99"/>
    </row>
    <row r="449" spans="1:24" ht="15" x14ac:dyDescent="0.2">
      <c r="A449" s="91" t="s">
        <v>175</v>
      </c>
      <c r="B449" s="91" t="s">
        <v>199</v>
      </c>
      <c r="C449" s="91" t="s">
        <v>827</v>
      </c>
      <c r="D449" s="91" t="s">
        <v>39</v>
      </c>
      <c r="E449" s="91" t="s">
        <v>79</v>
      </c>
      <c r="F449" s="91" t="s">
        <v>956</v>
      </c>
      <c r="G449" s="167">
        <v>20.09</v>
      </c>
      <c r="H449" s="91"/>
      <c r="I449" s="136">
        <f t="shared" si="33"/>
        <v>20.09</v>
      </c>
      <c r="J449" s="91" t="s">
        <v>10</v>
      </c>
      <c r="K449" s="96">
        <f>VLOOKUP(D449,Steuerseite!A$3:G$38,5,FALSE)</f>
        <v>0</v>
      </c>
      <c r="L449" s="96">
        <f>VLOOKUP(D449,Steuerseite!A$3:G$38,6,FALSE)</f>
        <v>0</v>
      </c>
      <c r="M449" s="96">
        <f>VLOOKUP(D449,Steuerseite!A$3:G$38,7,FALSE)</f>
        <v>0</v>
      </c>
      <c r="N449" s="96">
        <f>VLOOKUP(D449,Steuerseite!A$3:$D$38,2,FALSE)</f>
        <v>0</v>
      </c>
      <c r="O449" s="96">
        <f>VLOOKUP(D449,Steuerseite!A$3:D$38,3,FALSE)</f>
        <v>0</v>
      </c>
      <c r="P449" s="96">
        <f>VLOOKUP(D449,Steuerseite!A$3:D$38,4,FALSE)</f>
        <v>0</v>
      </c>
      <c r="Q449" s="94"/>
      <c r="R449" s="98"/>
      <c r="S449" s="95">
        <f t="shared" si="34"/>
        <v>0</v>
      </c>
      <c r="T449" s="137">
        <f>IF(AND(J449="VOR",Leistungen!A$52="SVS VOR"),Leistungen!B$52, IF(AND(J449="QOR",Leistungen!A$31="SVS QOR"),Leistungen!B$31,""))</f>
        <v>0</v>
      </c>
      <c r="U449" s="97">
        <f t="shared" si="35"/>
        <v>0</v>
      </c>
      <c r="V449" s="100">
        <f t="shared" si="36"/>
        <v>0</v>
      </c>
      <c r="W449" s="100">
        <f t="shared" si="38"/>
        <v>0</v>
      </c>
      <c r="X449" s="99"/>
    </row>
    <row r="450" spans="1:24" ht="15" x14ac:dyDescent="0.2">
      <c r="A450" s="92" t="s">
        <v>172</v>
      </c>
      <c r="B450" s="92" t="s">
        <v>237</v>
      </c>
      <c r="C450" s="92" t="s">
        <v>828</v>
      </c>
      <c r="D450" s="92" t="s">
        <v>59</v>
      </c>
      <c r="E450" s="92" t="s">
        <v>110</v>
      </c>
      <c r="F450" s="92" t="s">
        <v>112</v>
      </c>
      <c r="G450" s="168">
        <v>36.270000000000003</v>
      </c>
      <c r="H450" s="92"/>
      <c r="I450" s="138">
        <f t="shared" si="33"/>
        <v>36.270000000000003</v>
      </c>
      <c r="J450" s="92" t="s">
        <v>10</v>
      </c>
      <c r="K450" s="96">
        <f>VLOOKUP(D450,Steuerseite!A$3:G$38,5,FALSE)</f>
        <v>0</v>
      </c>
      <c r="L450" s="96">
        <f>VLOOKUP(D450,Steuerseite!A$3:G$38,6,FALSE)</f>
        <v>0</v>
      </c>
      <c r="M450" s="96">
        <f>VLOOKUP(D450,Steuerseite!A$3:G$38,7,FALSE)</f>
        <v>0</v>
      </c>
      <c r="N450" s="96">
        <f>VLOOKUP(D450,Steuerseite!A$3:$D$38,2,FALSE)</f>
        <v>0</v>
      </c>
      <c r="O450" s="96">
        <f>VLOOKUP(D450,Steuerseite!A$3:D$38,3,FALSE)</f>
        <v>0</v>
      </c>
      <c r="P450" s="96">
        <f>VLOOKUP(D450,Steuerseite!A$3:D$38,4,FALSE)</f>
        <v>0</v>
      </c>
      <c r="Q450" s="94"/>
      <c r="R450" s="98"/>
      <c r="S450" s="95">
        <f t="shared" si="34"/>
        <v>0</v>
      </c>
      <c r="T450" s="137">
        <f>IF(AND(J450="VOR",Leistungen!A$52="SVS VOR"),Leistungen!B$52, IF(AND(J450="QOR",Leistungen!A$31="SVS QOR"),Leistungen!B$31,""))</f>
        <v>0</v>
      </c>
      <c r="U450" s="97">
        <f t="shared" si="35"/>
        <v>0</v>
      </c>
      <c r="V450" s="100">
        <f t="shared" si="36"/>
        <v>0</v>
      </c>
      <c r="W450" s="100">
        <f t="shared" si="38"/>
        <v>0</v>
      </c>
      <c r="X450" s="99"/>
    </row>
    <row r="451" spans="1:24" ht="15" x14ac:dyDescent="0.2">
      <c r="A451" s="91" t="s">
        <v>172</v>
      </c>
      <c r="B451" s="91" t="s">
        <v>329</v>
      </c>
      <c r="C451" s="91" t="s">
        <v>829</v>
      </c>
      <c r="D451" s="91" t="s">
        <v>59</v>
      </c>
      <c r="E451" s="91" t="s">
        <v>110</v>
      </c>
      <c r="F451" s="91" t="s">
        <v>956</v>
      </c>
      <c r="G451" s="167">
        <v>21.49</v>
      </c>
      <c r="H451" s="91"/>
      <c r="I451" s="136">
        <f t="shared" si="33"/>
        <v>21.49</v>
      </c>
      <c r="J451" s="91" t="s">
        <v>10</v>
      </c>
      <c r="K451" s="96">
        <f>VLOOKUP(D451,Steuerseite!A$3:G$38,5,FALSE)</f>
        <v>0</v>
      </c>
      <c r="L451" s="96">
        <f>VLOOKUP(D451,Steuerseite!A$3:G$38,6,FALSE)</f>
        <v>0</v>
      </c>
      <c r="M451" s="96">
        <f>VLOOKUP(D451,Steuerseite!A$3:G$38,7,FALSE)</f>
        <v>0</v>
      </c>
      <c r="N451" s="96">
        <f>VLOOKUP(D451,Steuerseite!A$3:$D$38,2,FALSE)</f>
        <v>0</v>
      </c>
      <c r="O451" s="96">
        <f>VLOOKUP(D451,Steuerseite!A$3:D$38,3,FALSE)</f>
        <v>0</v>
      </c>
      <c r="P451" s="96">
        <f>VLOOKUP(D451,Steuerseite!A$3:D$38,4,FALSE)</f>
        <v>0</v>
      </c>
      <c r="Q451" s="94"/>
      <c r="R451" s="98"/>
      <c r="S451" s="95">
        <f t="shared" si="34"/>
        <v>0</v>
      </c>
      <c r="T451" s="137">
        <f>IF(AND(J451="VOR",Leistungen!A$52="SVS VOR"),Leistungen!B$52, IF(AND(J451="QOR",Leistungen!A$31="SVS QOR"),Leistungen!B$31,""))</f>
        <v>0</v>
      </c>
      <c r="U451" s="97">
        <f t="shared" si="35"/>
        <v>0</v>
      </c>
      <c r="V451" s="100">
        <f t="shared" si="36"/>
        <v>0</v>
      </c>
      <c r="W451" s="100">
        <f t="shared" si="38"/>
        <v>0</v>
      </c>
      <c r="X451" s="99"/>
    </row>
    <row r="452" spans="1:24" ht="15" x14ac:dyDescent="0.2">
      <c r="A452" s="92" t="s">
        <v>172</v>
      </c>
      <c r="B452" s="92" t="s">
        <v>330</v>
      </c>
      <c r="C452" s="92" t="s">
        <v>830</v>
      </c>
      <c r="D452" s="92" t="s">
        <v>23</v>
      </c>
      <c r="E452" s="92" t="s">
        <v>127</v>
      </c>
      <c r="F452" s="92" t="s">
        <v>956</v>
      </c>
      <c r="G452" s="168">
        <v>29.15</v>
      </c>
      <c r="H452" s="92"/>
      <c r="I452" s="138">
        <f t="shared" ref="I452:I515" si="39">IF(H452="x",0,IF(ISBLANK(H452),G452,""))</f>
        <v>29.15</v>
      </c>
      <c r="J452" s="92" t="s">
        <v>10</v>
      </c>
      <c r="K452" s="96">
        <f>VLOOKUP(D452,Steuerseite!A$3:G$38,5,FALSE)</f>
        <v>0</v>
      </c>
      <c r="L452" s="96">
        <f>VLOOKUP(D452,Steuerseite!A$3:G$38,6,FALSE)</f>
        <v>0</v>
      </c>
      <c r="M452" s="96">
        <f>VLOOKUP(D452,Steuerseite!A$3:G$38,7,FALSE)</f>
        <v>0</v>
      </c>
      <c r="N452" s="96">
        <f>VLOOKUP(D452,Steuerseite!A$3:$D$38,2,FALSE)</f>
        <v>0</v>
      </c>
      <c r="O452" s="96">
        <f>VLOOKUP(D452,Steuerseite!A$3:D$38,3,FALSE)</f>
        <v>0</v>
      </c>
      <c r="P452" s="96">
        <f>VLOOKUP(D452,Steuerseite!A$3:D$38,4,FALSE)</f>
        <v>0</v>
      </c>
      <c r="Q452" s="94"/>
      <c r="R452" s="98"/>
      <c r="S452" s="95">
        <f t="shared" ref="S452:S515" si="40">IF(J452="QOR",I452*K452,(I452/O452*Q452)+(I452/P452*R452))</f>
        <v>0</v>
      </c>
      <c r="T452" s="137">
        <f>IF(AND(J452="VOR",Leistungen!A$52="SVS VOR"),Leistungen!B$52, IF(AND(J452="QOR",Leistungen!A$31="SVS QOR"),Leistungen!B$31,""))</f>
        <v>0</v>
      </c>
      <c r="U452" s="97">
        <f t="shared" ref="U452:U515" si="41">S452*T452</f>
        <v>0</v>
      </c>
      <c r="V452" s="100">
        <f t="shared" ref="V452:V515" si="42">U452/12</f>
        <v>0</v>
      </c>
      <c r="W452" s="100">
        <f>U452/365</f>
        <v>0</v>
      </c>
      <c r="X452" s="99"/>
    </row>
    <row r="453" spans="1:24" ht="15" x14ac:dyDescent="0.2">
      <c r="A453" s="91" t="s">
        <v>172</v>
      </c>
      <c r="B453" s="91" t="s">
        <v>331</v>
      </c>
      <c r="C453" s="91" t="s">
        <v>831</v>
      </c>
      <c r="D453" s="91" t="s">
        <v>59</v>
      </c>
      <c r="E453" s="91" t="s">
        <v>110</v>
      </c>
      <c r="F453" s="91" t="s">
        <v>956</v>
      </c>
      <c r="G453" s="167">
        <v>21.49</v>
      </c>
      <c r="H453" s="91"/>
      <c r="I453" s="136">
        <f t="shared" si="39"/>
        <v>21.49</v>
      </c>
      <c r="J453" s="91" t="s">
        <v>10</v>
      </c>
      <c r="K453" s="96">
        <f>VLOOKUP(D453,Steuerseite!A$3:G$38,5,FALSE)</f>
        <v>0</v>
      </c>
      <c r="L453" s="96">
        <f>VLOOKUP(D453,Steuerseite!A$3:G$38,6,FALSE)</f>
        <v>0</v>
      </c>
      <c r="M453" s="96">
        <f>VLOOKUP(D453,Steuerseite!A$3:G$38,7,FALSE)</f>
        <v>0</v>
      </c>
      <c r="N453" s="96">
        <f>VLOOKUP(D453,Steuerseite!A$3:$D$38,2,FALSE)</f>
        <v>0</v>
      </c>
      <c r="O453" s="96">
        <f>VLOOKUP(D453,Steuerseite!A$3:D$38,3,FALSE)</f>
        <v>0</v>
      </c>
      <c r="P453" s="96">
        <f>VLOOKUP(D453,Steuerseite!A$3:D$38,4,FALSE)</f>
        <v>0</v>
      </c>
      <c r="Q453" s="94"/>
      <c r="R453" s="98"/>
      <c r="S453" s="95">
        <f t="shared" si="40"/>
        <v>0</v>
      </c>
      <c r="T453" s="137">
        <f>IF(AND(J453="VOR",Leistungen!A$52="SVS VOR"),Leistungen!B$52, IF(AND(J453="QOR",Leistungen!A$31="SVS QOR"),Leistungen!B$31,""))</f>
        <v>0</v>
      </c>
      <c r="U453" s="97">
        <f t="shared" si="41"/>
        <v>0</v>
      </c>
      <c r="V453" s="100">
        <f t="shared" si="42"/>
        <v>0</v>
      </c>
      <c r="W453" s="100">
        <f>U453/365</f>
        <v>0</v>
      </c>
      <c r="X453" s="99"/>
    </row>
    <row r="454" spans="1:24" ht="15" x14ac:dyDescent="0.2">
      <c r="A454" s="92" t="s">
        <v>172</v>
      </c>
      <c r="B454" s="92" t="s">
        <v>332</v>
      </c>
      <c r="C454" s="92" t="s">
        <v>832</v>
      </c>
      <c r="D454" s="92" t="s">
        <v>59</v>
      </c>
      <c r="E454" s="92" t="s">
        <v>110</v>
      </c>
      <c r="F454" s="92" t="s">
        <v>112</v>
      </c>
      <c r="G454" s="168">
        <v>19.829999999999998</v>
      </c>
      <c r="H454" s="92"/>
      <c r="I454" s="138">
        <f t="shared" si="39"/>
        <v>19.829999999999998</v>
      </c>
      <c r="J454" s="92" t="s">
        <v>10</v>
      </c>
      <c r="K454" s="96">
        <f>VLOOKUP(D454,Steuerseite!A$3:G$38,5,FALSE)</f>
        <v>0</v>
      </c>
      <c r="L454" s="96">
        <f>VLOOKUP(D454,Steuerseite!A$3:G$38,6,FALSE)</f>
        <v>0</v>
      </c>
      <c r="M454" s="96">
        <f>VLOOKUP(D454,Steuerseite!A$3:G$38,7,FALSE)</f>
        <v>0</v>
      </c>
      <c r="N454" s="96">
        <f>VLOOKUP(D454,Steuerseite!A$3:$D$38,2,FALSE)</f>
        <v>0</v>
      </c>
      <c r="O454" s="96">
        <f>VLOOKUP(D454,Steuerseite!A$3:D$38,3,FALSE)</f>
        <v>0</v>
      </c>
      <c r="P454" s="96">
        <f>VLOOKUP(D454,Steuerseite!A$3:D$38,4,FALSE)</f>
        <v>0</v>
      </c>
      <c r="Q454" s="94"/>
      <c r="R454" s="98"/>
      <c r="S454" s="95">
        <f t="shared" si="40"/>
        <v>0</v>
      </c>
      <c r="T454" s="137">
        <f>IF(AND(J454="VOR",Leistungen!A$52="SVS VOR"),Leistungen!B$52, IF(AND(J454="QOR",Leistungen!A$31="SVS QOR"),Leistungen!B$31,""))</f>
        <v>0</v>
      </c>
      <c r="U454" s="97">
        <f t="shared" si="41"/>
        <v>0</v>
      </c>
      <c r="V454" s="100">
        <f t="shared" si="42"/>
        <v>0</v>
      </c>
      <c r="W454" s="100">
        <f t="shared" ref="W454:W471" si="43">U454/250</f>
        <v>0</v>
      </c>
      <c r="X454" s="99"/>
    </row>
    <row r="455" spans="1:24" ht="15" x14ac:dyDescent="0.2">
      <c r="A455" s="91" t="s">
        <v>172</v>
      </c>
      <c r="B455" s="91" t="s">
        <v>333</v>
      </c>
      <c r="C455" s="91" t="s">
        <v>833</v>
      </c>
      <c r="D455" s="91" t="s">
        <v>59</v>
      </c>
      <c r="E455" s="91" t="s">
        <v>110</v>
      </c>
      <c r="F455" s="91" t="s">
        <v>956</v>
      </c>
      <c r="G455" s="167">
        <v>14.22</v>
      </c>
      <c r="H455" s="91"/>
      <c r="I455" s="136">
        <f t="shared" si="39"/>
        <v>14.22</v>
      </c>
      <c r="J455" s="91" t="s">
        <v>10</v>
      </c>
      <c r="K455" s="96">
        <f>VLOOKUP(D455,Steuerseite!A$3:G$38,5,FALSE)</f>
        <v>0</v>
      </c>
      <c r="L455" s="96">
        <f>VLOOKUP(D455,Steuerseite!A$3:G$38,6,FALSE)</f>
        <v>0</v>
      </c>
      <c r="M455" s="96">
        <f>VLOOKUP(D455,Steuerseite!A$3:G$38,7,FALSE)</f>
        <v>0</v>
      </c>
      <c r="N455" s="96">
        <f>VLOOKUP(D455,Steuerseite!A$3:$D$38,2,FALSE)</f>
        <v>0</v>
      </c>
      <c r="O455" s="96">
        <f>VLOOKUP(D455,Steuerseite!A$3:D$38,3,FALSE)</f>
        <v>0</v>
      </c>
      <c r="P455" s="96">
        <f>VLOOKUP(D455,Steuerseite!A$3:D$38,4,FALSE)</f>
        <v>0</v>
      </c>
      <c r="Q455" s="94"/>
      <c r="R455" s="98"/>
      <c r="S455" s="95">
        <f t="shared" si="40"/>
        <v>0</v>
      </c>
      <c r="T455" s="137">
        <f>IF(AND(J455="VOR",Leistungen!A$52="SVS VOR"),Leistungen!B$52, IF(AND(J455="QOR",Leistungen!A$31="SVS QOR"),Leistungen!B$31,""))</f>
        <v>0</v>
      </c>
      <c r="U455" s="97">
        <f t="shared" si="41"/>
        <v>0</v>
      </c>
      <c r="V455" s="100">
        <f t="shared" si="42"/>
        <v>0</v>
      </c>
      <c r="W455" s="100">
        <f t="shared" si="43"/>
        <v>0</v>
      </c>
      <c r="X455" s="99"/>
    </row>
    <row r="456" spans="1:24" ht="15" x14ac:dyDescent="0.2">
      <c r="A456" s="92" t="s">
        <v>172</v>
      </c>
      <c r="B456" s="92" t="s">
        <v>334</v>
      </c>
      <c r="C456" s="92" t="s">
        <v>834</v>
      </c>
      <c r="D456" s="92" t="s">
        <v>59</v>
      </c>
      <c r="E456" s="92" t="s">
        <v>110</v>
      </c>
      <c r="F456" s="92" t="s">
        <v>112</v>
      </c>
      <c r="G456" s="168">
        <v>33.450000000000003</v>
      </c>
      <c r="H456" s="92"/>
      <c r="I456" s="138">
        <f t="shared" si="39"/>
        <v>33.450000000000003</v>
      </c>
      <c r="J456" s="92" t="s">
        <v>10</v>
      </c>
      <c r="K456" s="96">
        <f>VLOOKUP(D456,Steuerseite!A$3:G$38,5,FALSE)</f>
        <v>0</v>
      </c>
      <c r="L456" s="96">
        <f>VLOOKUP(D456,Steuerseite!A$3:G$38,6,FALSE)</f>
        <v>0</v>
      </c>
      <c r="M456" s="96">
        <f>VLOOKUP(D456,Steuerseite!A$3:G$38,7,FALSE)</f>
        <v>0</v>
      </c>
      <c r="N456" s="96">
        <f>VLOOKUP(D456,Steuerseite!A$3:$D$38,2,FALSE)</f>
        <v>0</v>
      </c>
      <c r="O456" s="96">
        <f>VLOOKUP(D456,Steuerseite!A$3:D$38,3,FALSE)</f>
        <v>0</v>
      </c>
      <c r="P456" s="96">
        <f>VLOOKUP(D456,Steuerseite!A$3:D$38,4,FALSE)</f>
        <v>0</v>
      </c>
      <c r="Q456" s="94"/>
      <c r="R456" s="98"/>
      <c r="S456" s="95">
        <f t="shared" si="40"/>
        <v>0</v>
      </c>
      <c r="T456" s="137">
        <f>IF(AND(J456="VOR",Leistungen!A$52="SVS VOR"),Leistungen!B$52, IF(AND(J456="QOR",Leistungen!A$31="SVS QOR"),Leistungen!B$31,""))</f>
        <v>0</v>
      </c>
      <c r="U456" s="97">
        <f t="shared" si="41"/>
        <v>0</v>
      </c>
      <c r="V456" s="100">
        <f t="shared" si="42"/>
        <v>0</v>
      </c>
      <c r="W456" s="100">
        <f t="shared" si="43"/>
        <v>0</v>
      </c>
      <c r="X456" s="99"/>
    </row>
    <row r="457" spans="1:24" ht="15" x14ac:dyDescent="0.2">
      <c r="A457" s="91" t="s">
        <v>172</v>
      </c>
      <c r="B457" s="91" t="s">
        <v>335</v>
      </c>
      <c r="C457" s="91" t="s">
        <v>835</v>
      </c>
      <c r="D457" s="91" t="s">
        <v>59</v>
      </c>
      <c r="E457" s="91" t="s">
        <v>110</v>
      </c>
      <c r="F457" s="91" t="s">
        <v>956</v>
      </c>
      <c r="G457" s="167">
        <v>21.42</v>
      </c>
      <c r="H457" s="91"/>
      <c r="I457" s="136">
        <f t="shared" si="39"/>
        <v>21.42</v>
      </c>
      <c r="J457" s="91" t="s">
        <v>10</v>
      </c>
      <c r="K457" s="96">
        <f>VLOOKUP(D457,Steuerseite!A$3:G$38,5,FALSE)</f>
        <v>0</v>
      </c>
      <c r="L457" s="96">
        <f>VLOOKUP(D457,Steuerseite!A$3:G$38,6,FALSE)</f>
        <v>0</v>
      </c>
      <c r="M457" s="96">
        <f>VLOOKUP(D457,Steuerseite!A$3:G$38,7,FALSE)</f>
        <v>0</v>
      </c>
      <c r="N457" s="96">
        <f>VLOOKUP(D457,Steuerseite!A$3:$D$38,2,FALSE)</f>
        <v>0</v>
      </c>
      <c r="O457" s="96">
        <f>VLOOKUP(D457,Steuerseite!A$3:D$38,3,FALSE)</f>
        <v>0</v>
      </c>
      <c r="P457" s="96">
        <f>VLOOKUP(D457,Steuerseite!A$3:D$38,4,FALSE)</f>
        <v>0</v>
      </c>
      <c r="Q457" s="94"/>
      <c r="R457" s="98"/>
      <c r="S457" s="95">
        <f t="shared" si="40"/>
        <v>0</v>
      </c>
      <c r="T457" s="137">
        <f>IF(AND(J457="VOR",Leistungen!A$52="SVS VOR"),Leistungen!B$52, IF(AND(J457="QOR",Leistungen!A$31="SVS QOR"),Leistungen!B$31,""))</f>
        <v>0</v>
      </c>
      <c r="U457" s="97">
        <f t="shared" si="41"/>
        <v>0</v>
      </c>
      <c r="V457" s="100">
        <f t="shared" si="42"/>
        <v>0</v>
      </c>
      <c r="W457" s="100">
        <f t="shared" si="43"/>
        <v>0</v>
      </c>
      <c r="X457" s="99"/>
    </row>
    <row r="458" spans="1:24" ht="15" x14ac:dyDescent="0.2">
      <c r="A458" s="92" t="s">
        <v>172</v>
      </c>
      <c r="B458" s="92" t="s">
        <v>333</v>
      </c>
      <c r="C458" s="92" t="s">
        <v>836</v>
      </c>
      <c r="D458" s="92" t="s">
        <v>59</v>
      </c>
      <c r="E458" s="92" t="s">
        <v>110</v>
      </c>
      <c r="F458" s="92" t="s">
        <v>956</v>
      </c>
      <c r="G458" s="168">
        <v>92.74</v>
      </c>
      <c r="H458" s="92"/>
      <c r="I458" s="138">
        <f t="shared" si="39"/>
        <v>92.74</v>
      </c>
      <c r="J458" s="92" t="s">
        <v>10</v>
      </c>
      <c r="K458" s="96">
        <f>VLOOKUP(D458,Steuerseite!A$3:G$38,5,FALSE)</f>
        <v>0</v>
      </c>
      <c r="L458" s="96">
        <f>VLOOKUP(D458,Steuerseite!A$3:G$38,6,FALSE)</f>
        <v>0</v>
      </c>
      <c r="M458" s="96">
        <f>VLOOKUP(D458,Steuerseite!A$3:G$38,7,FALSE)</f>
        <v>0</v>
      </c>
      <c r="N458" s="96">
        <f>VLOOKUP(D458,Steuerseite!A$3:$D$38,2,FALSE)</f>
        <v>0</v>
      </c>
      <c r="O458" s="96">
        <f>VLOOKUP(D458,Steuerseite!A$3:D$38,3,FALSE)</f>
        <v>0</v>
      </c>
      <c r="P458" s="96">
        <f>VLOOKUP(D458,Steuerseite!A$3:D$38,4,FALSE)</f>
        <v>0</v>
      </c>
      <c r="Q458" s="94"/>
      <c r="R458" s="98"/>
      <c r="S458" s="95">
        <f t="shared" si="40"/>
        <v>0</v>
      </c>
      <c r="T458" s="137">
        <f>IF(AND(J458="VOR",Leistungen!A$52="SVS VOR"),Leistungen!B$52, IF(AND(J458="QOR",Leistungen!A$31="SVS QOR"),Leistungen!B$31,""))</f>
        <v>0</v>
      </c>
      <c r="U458" s="97">
        <f t="shared" si="41"/>
        <v>0</v>
      </c>
      <c r="V458" s="100">
        <f t="shared" si="42"/>
        <v>0</v>
      </c>
      <c r="W458" s="100">
        <f t="shared" si="43"/>
        <v>0</v>
      </c>
      <c r="X458" s="99"/>
    </row>
    <row r="459" spans="1:24" ht="15" x14ac:dyDescent="0.2">
      <c r="A459" s="91" t="s">
        <v>172</v>
      </c>
      <c r="B459" s="91" t="s">
        <v>191</v>
      </c>
      <c r="C459" s="91" t="s">
        <v>837</v>
      </c>
      <c r="D459" s="91" t="s">
        <v>42</v>
      </c>
      <c r="E459" s="91" t="s">
        <v>951</v>
      </c>
      <c r="F459" s="91" t="s">
        <v>117</v>
      </c>
      <c r="G459" s="167">
        <v>15.5</v>
      </c>
      <c r="H459" s="91"/>
      <c r="I459" s="136">
        <f t="shared" si="39"/>
        <v>15.5</v>
      </c>
      <c r="J459" s="91" t="s">
        <v>10</v>
      </c>
      <c r="K459" s="96">
        <f>VLOOKUP(D459,Steuerseite!A$3:G$38,5,FALSE)</f>
        <v>0</v>
      </c>
      <c r="L459" s="96">
        <f>VLOOKUP(D459,Steuerseite!A$3:G$38,6,FALSE)</f>
        <v>0</v>
      </c>
      <c r="M459" s="96">
        <f>VLOOKUP(D459,Steuerseite!A$3:G$38,7,FALSE)</f>
        <v>0</v>
      </c>
      <c r="N459" s="96">
        <f>VLOOKUP(D459,Steuerseite!A$3:$D$38,2,FALSE)</f>
        <v>0</v>
      </c>
      <c r="O459" s="96">
        <f>VLOOKUP(D459,Steuerseite!A$3:D$38,3,FALSE)</f>
        <v>0</v>
      </c>
      <c r="P459" s="96">
        <f>VLOOKUP(D459,Steuerseite!A$3:D$38,4,FALSE)</f>
        <v>0</v>
      </c>
      <c r="Q459" s="94"/>
      <c r="R459" s="98"/>
      <c r="S459" s="95">
        <f t="shared" si="40"/>
        <v>0</v>
      </c>
      <c r="T459" s="137">
        <f>IF(AND(J459="VOR",Leistungen!A$52="SVS VOR"),Leistungen!B$52, IF(AND(J459="QOR",Leistungen!A$31="SVS QOR"),Leistungen!B$31,""))</f>
        <v>0</v>
      </c>
      <c r="U459" s="97">
        <f t="shared" si="41"/>
        <v>0</v>
      </c>
      <c r="V459" s="100">
        <f t="shared" si="42"/>
        <v>0</v>
      </c>
      <c r="W459" s="100">
        <f t="shared" si="43"/>
        <v>0</v>
      </c>
      <c r="X459" s="99"/>
    </row>
    <row r="460" spans="1:24" ht="15" x14ac:dyDescent="0.2">
      <c r="A460" s="92" t="s">
        <v>172</v>
      </c>
      <c r="B460" s="92" t="s">
        <v>336</v>
      </c>
      <c r="C460" s="92" t="s">
        <v>838</v>
      </c>
      <c r="D460" s="92" t="s">
        <v>22</v>
      </c>
      <c r="E460" s="92" t="s">
        <v>114</v>
      </c>
      <c r="F460" s="92" t="s">
        <v>117</v>
      </c>
      <c r="G460" s="168">
        <v>35.549999999999997</v>
      </c>
      <c r="H460" s="92"/>
      <c r="I460" s="138">
        <f t="shared" si="39"/>
        <v>35.549999999999997</v>
      </c>
      <c r="J460" s="92" t="s">
        <v>10</v>
      </c>
      <c r="K460" s="96">
        <f>VLOOKUP(D460,Steuerseite!A$3:G$38,5,FALSE)</f>
        <v>0</v>
      </c>
      <c r="L460" s="96">
        <f>VLOOKUP(D460,Steuerseite!A$3:G$38,6,FALSE)</f>
        <v>0</v>
      </c>
      <c r="M460" s="96">
        <f>VLOOKUP(D460,Steuerseite!A$3:G$38,7,FALSE)</f>
        <v>0</v>
      </c>
      <c r="N460" s="96">
        <f>VLOOKUP(D460,Steuerseite!A$3:$D$38,2,FALSE)</f>
        <v>0</v>
      </c>
      <c r="O460" s="96">
        <f>VLOOKUP(D460,Steuerseite!A$3:D$38,3,FALSE)</f>
        <v>0</v>
      </c>
      <c r="P460" s="96">
        <f>VLOOKUP(D460,Steuerseite!A$3:D$38,4,FALSE)</f>
        <v>0</v>
      </c>
      <c r="Q460" s="94"/>
      <c r="R460" s="98"/>
      <c r="S460" s="95">
        <f t="shared" si="40"/>
        <v>0</v>
      </c>
      <c r="T460" s="137">
        <f>IF(AND(J460="VOR",Leistungen!A$52="SVS VOR"),Leistungen!B$52, IF(AND(J460="QOR",Leistungen!A$31="SVS QOR"),Leistungen!B$31,""))</f>
        <v>0</v>
      </c>
      <c r="U460" s="97">
        <f t="shared" si="41"/>
        <v>0</v>
      </c>
      <c r="V460" s="100">
        <f t="shared" si="42"/>
        <v>0</v>
      </c>
      <c r="W460" s="100">
        <f t="shared" si="43"/>
        <v>0</v>
      </c>
      <c r="X460" s="99"/>
    </row>
    <row r="461" spans="1:24" ht="15" x14ac:dyDescent="0.2">
      <c r="A461" s="91" t="s">
        <v>172</v>
      </c>
      <c r="B461" s="91" t="s">
        <v>113</v>
      </c>
      <c r="C461" s="91" t="s">
        <v>839</v>
      </c>
      <c r="D461" s="91" t="s">
        <v>22</v>
      </c>
      <c r="E461" s="91" t="s">
        <v>114</v>
      </c>
      <c r="F461" s="91" t="s">
        <v>956</v>
      </c>
      <c r="G461" s="167">
        <v>105.45</v>
      </c>
      <c r="H461" s="91"/>
      <c r="I461" s="136">
        <f t="shared" si="39"/>
        <v>105.45</v>
      </c>
      <c r="J461" s="91" t="s">
        <v>10</v>
      </c>
      <c r="K461" s="96">
        <f>VLOOKUP(D461,Steuerseite!A$3:G$38,5,FALSE)</f>
        <v>0</v>
      </c>
      <c r="L461" s="96">
        <f>VLOOKUP(D461,Steuerseite!A$3:G$38,6,FALSE)</f>
        <v>0</v>
      </c>
      <c r="M461" s="96">
        <f>VLOOKUP(D461,Steuerseite!A$3:G$38,7,FALSE)</f>
        <v>0</v>
      </c>
      <c r="N461" s="96">
        <f>VLOOKUP(D461,Steuerseite!A$3:$D$38,2,FALSE)</f>
        <v>0</v>
      </c>
      <c r="O461" s="96">
        <f>VLOOKUP(D461,Steuerseite!A$3:D$38,3,FALSE)</f>
        <v>0</v>
      </c>
      <c r="P461" s="96">
        <f>VLOOKUP(D461,Steuerseite!A$3:D$38,4,FALSE)</f>
        <v>0</v>
      </c>
      <c r="Q461" s="94"/>
      <c r="R461" s="98"/>
      <c r="S461" s="95">
        <f t="shared" si="40"/>
        <v>0</v>
      </c>
      <c r="T461" s="137">
        <f>IF(AND(J461="VOR",Leistungen!A$52="SVS VOR"),Leistungen!B$52, IF(AND(J461="QOR",Leistungen!A$31="SVS QOR"),Leistungen!B$31,""))</f>
        <v>0</v>
      </c>
      <c r="U461" s="97">
        <f t="shared" si="41"/>
        <v>0</v>
      </c>
      <c r="V461" s="100">
        <f t="shared" si="42"/>
        <v>0</v>
      </c>
      <c r="W461" s="100">
        <f t="shared" si="43"/>
        <v>0</v>
      </c>
      <c r="X461" s="99"/>
    </row>
    <row r="462" spans="1:24" ht="15" x14ac:dyDescent="0.2">
      <c r="A462" s="92" t="s">
        <v>172</v>
      </c>
      <c r="B462" s="92" t="s">
        <v>113</v>
      </c>
      <c r="C462" s="92" t="s">
        <v>840</v>
      </c>
      <c r="D462" s="92" t="s">
        <v>22</v>
      </c>
      <c r="E462" s="92" t="s">
        <v>114</v>
      </c>
      <c r="F462" s="92" t="s">
        <v>956</v>
      </c>
      <c r="G462" s="168">
        <v>55.75</v>
      </c>
      <c r="H462" s="92"/>
      <c r="I462" s="138">
        <f t="shared" si="39"/>
        <v>55.75</v>
      </c>
      <c r="J462" s="92" t="s">
        <v>10</v>
      </c>
      <c r="K462" s="96">
        <f>VLOOKUP(D462,Steuerseite!A$3:G$38,5,FALSE)</f>
        <v>0</v>
      </c>
      <c r="L462" s="96">
        <f>VLOOKUP(D462,Steuerseite!A$3:G$38,6,FALSE)</f>
        <v>0</v>
      </c>
      <c r="M462" s="96">
        <f>VLOOKUP(D462,Steuerseite!A$3:G$38,7,FALSE)</f>
        <v>0</v>
      </c>
      <c r="N462" s="96">
        <f>VLOOKUP(D462,Steuerseite!A$3:$D$38,2,FALSE)</f>
        <v>0</v>
      </c>
      <c r="O462" s="96">
        <f>VLOOKUP(D462,Steuerseite!A$3:D$38,3,FALSE)</f>
        <v>0</v>
      </c>
      <c r="P462" s="96">
        <f>VLOOKUP(D462,Steuerseite!A$3:D$38,4,FALSE)</f>
        <v>0</v>
      </c>
      <c r="Q462" s="94"/>
      <c r="R462" s="98"/>
      <c r="S462" s="95">
        <f t="shared" si="40"/>
        <v>0</v>
      </c>
      <c r="T462" s="137">
        <f>IF(AND(J462="VOR",Leistungen!A$52="SVS VOR"),Leistungen!B$52, IF(AND(J462="QOR",Leistungen!A$31="SVS QOR"),Leistungen!B$31,""))</f>
        <v>0</v>
      </c>
      <c r="U462" s="97">
        <f t="shared" si="41"/>
        <v>0</v>
      </c>
      <c r="V462" s="100">
        <f t="shared" si="42"/>
        <v>0</v>
      </c>
      <c r="W462" s="100">
        <f t="shared" si="43"/>
        <v>0</v>
      </c>
      <c r="X462" s="99"/>
    </row>
    <row r="463" spans="1:24" ht="15" x14ac:dyDescent="0.2">
      <c r="A463" s="91" t="s">
        <v>172</v>
      </c>
      <c r="B463" s="91" t="s">
        <v>249</v>
      </c>
      <c r="C463" s="91" t="s">
        <v>841</v>
      </c>
      <c r="D463" s="91" t="s">
        <v>20</v>
      </c>
      <c r="E463" s="91" t="s">
        <v>115</v>
      </c>
      <c r="F463" s="91" t="s">
        <v>956</v>
      </c>
      <c r="G463" s="167">
        <v>7.81</v>
      </c>
      <c r="H463" s="91"/>
      <c r="I463" s="136">
        <f t="shared" si="39"/>
        <v>7.81</v>
      </c>
      <c r="J463" s="91" t="s">
        <v>10</v>
      </c>
      <c r="K463" s="96">
        <f>VLOOKUP(D463,Steuerseite!A$3:G$38,5,FALSE)</f>
        <v>0</v>
      </c>
      <c r="L463" s="96">
        <f>VLOOKUP(D463,Steuerseite!A$3:G$38,6,FALSE)</f>
        <v>0</v>
      </c>
      <c r="M463" s="96">
        <f>VLOOKUP(D463,Steuerseite!A$3:G$38,7,FALSE)</f>
        <v>0</v>
      </c>
      <c r="N463" s="96">
        <f>VLOOKUP(D463,Steuerseite!A$3:$D$38,2,FALSE)</f>
        <v>0</v>
      </c>
      <c r="O463" s="96">
        <f>VLOOKUP(D463,Steuerseite!A$3:D$38,3,FALSE)</f>
        <v>0</v>
      </c>
      <c r="P463" s="96">
        <f>VLOOKUP(D463,Steuerseite!A$3:D$38,4,FALSE)</f>
        <v>0</v>
      </c>
      <c r="Q463" s="94"/>
      <c r="R463" s="98"/>
      <c r="S463" s="95">
        <f t="shared" si="40"/>
        <v>0</v>
      </c>
      <c r="T463" s="137">
        <f>IF(AND(J463="VOR",Leistungen!A$52="SVS VOR"),Leistungen!B$52, IF(AND(J463="QOR",Leistungen!A$31="SVS QOR"),Leistungen!B$31,""))</f>
        <v>0</v>
      </c>
      <c r="U463" s="97">
        <f t="shared" si="41"/>
        <v>0</v>
      </c>
      <c r="V463" s="100">
        <f t="shared" si="42"/>
        <v>0</v>
      </c>
      <c r="W463" s="100">
        <f t="shared" si="43"/>
        <v>0</v>
      </c>
      <c r="X463" s="99"/>
    </row>
    <row r="464" spans="1:24" ht="15" x14ac:dyDescent="0.2">
      <c r="A464" s="92" t="s">
        <v>172</v>
      </c>
      <c r="B464" s="92" t="s">
        <v>337</v>
      </c>
      <c r="C464" s="92" t="s">
        <v>842</v>
      </c>
      <c r="D464" s="92" t="s">
        <v>59</v>
      </c>
      <c r="E464" s="92" t="s">
        <v>110</v>
      </c>
      <c r="F464" s="92" t="s">
        <v>956</v>
      </c>
      <c r="G464" s="168">
        <v>21.93</v>
      </c>
      <c r="H464" s="92"/>
      <c r="I464" s="138">
        <f t="shared" si="39"/>
        <v>21.93</v>
      </c>
      <c r="J464" s="92" t="s">
        <v>10</v>
      </c>
      <c r="K464" s="96">
        <f>VLOOKUP(D464,Steuerseite!A$3:G$38,5,FALSE)</f>
        <v>0</v>
      </c>
      <c r="L464" s="96">
        <f>VLOOKUP(D464,Steuerseite!A$3:G$38,6,FALSE)</f>
        <v>0</v>
      </c>
      <c r="M464" s="96">
        <f>VLOOKUP(D464,Steuerseite!A$3:G$38,7,FALSE)</f>
        <v>0</v>
      </c>
      <c r="N464" s="96">
        <f>VLOOKUP(D464,Steuerseite!A$3:$D$38,2,FALSE)</f>
        <v>0</v>
      </c>
      <c r="O464" s="96">
        <f>VLOOKUP(D464,Steuerseite!A$3:D$38,3,FALSE)</f>
        <v>0</v>
      </c>
      <c r="P464" s="96">
        <f>VLOOKUP(D464,Steuerseite!A$3:D$38,4,FALSE)</f>
        <v>0</v>
      </c>
      <c r="Q464" s="94"/>
      <c r="R464" s="98"/>
      <c r="S464" s="95">
        <f t="shared" si="40"/>
        <v>0</v>
      </c>
      <c r="T464" s="137">
        <f>IF(AND(J464="VOR",Leistungen!A$52="SVS VOR"),Leistungen!B$52, IF(AND(J464="QOR",Leistungen!A$31="SVS QOR"),Leistungen!B$31,""))</f>
        <v>0</v>
      </c>
      <c r="U464" s="97">
        <f t="shared" si="41"/>
        <v>0</v>
      </c>
      <c r="V464" s="100">
        <f t="shared" si="42"/>
        <v>0</v>
      </c>
      <c r="W464" s="100">
        <f t="shared" si="43"/>
        <v>0</v>
      </c>
      <c r="X464" s="99"/>
    </row>
    <row r="465" spans="1:24" ht="15" x14ac:dyDescent="0.2">
      <c r="A465" s="91" t="s">
        <v>172</v>
      </c>
      <c r="B465" s="91" t="s">
        <v>338</v>
      </c>
      <c r="C465" s="91" t="s">
        <v>843</v>
      </c>
      <c r="D465" s="91" t="s">
        <v>59</v>
      </c>
      <c r="E465" s="91" t="s">
        <v>110</v>
      </c>
      <c r="F465" s="91" t="s">
        <v>112</v>
      </c>
      <c r="G465" s="167">
        <v>25.7</v>
      </c>
      <c r="H465" s="91"/>
      <c r="I465" s="136">
        <f t="shared" si="39"/>
        <v>25.7</v>
      </c>
      <c r="J465" s="91" t="s">
        <v>10</v>
      </c>
      <c r="K465" s="96">
        <f>VLOOKUP(D465,Steuerseite!A$3:G$38,5,FALSE)</f>
        <v>0</v>
      </c>
      <c r="L465" s="96">
        <f>VLOOKUP(D465,Steuerseite!A$3:G$38,6,FALSE)</f>
        <v>0</v>
      </c>
      <c r="M465" s="96">
        <f>VLOOKUP(D465,Steuerseite!A$3:G$38,7,FALSE)</f>
        <v>0</v>
      </c>
      <c r="N465" s="96">
        <f>VLOOKUP(D465,Steuerseite!A$3:$D$38,2,FALSE)</f>
        <v>0</v>
      </c>
      <c r="O465" s="96">
        <f>VLOOKUP(D465,Steuerseite!A$3:D$38,3,FALSE)</f>
        <v>0</v>
      </c>
      <c r="P465" s="96">
        <f>VLOOKUP(D465,Steuerseite!A$3:D$38,4,FALSE)</f>
        <v>0</v>
      </c>
      <c r="Q465" s="94"/>
      <c r="R465" s="98"/>
      <c r="S465" s="95">
        <f t="shared" si="40"/>
        <v>0</v>
      </c>
      <c r="T465" s="137">
        <f>IF(AND(J465="VOR",Leistungen!A$52="SVS VOR"),Leistungen!B$52, IF(AND(J465="QOR",Leistungen!A$31="SVS QOR"),Leistungen!B$31,""))</f>
        <v>0</v>
      </c>
      <c r="U465" s="97">
        <f t="shared" si="41"/>
        <v>0</v>
      </c>
      <c r="V465" s="100">
        <f t="shared" si="42"/>
        <v>0</v>
      </c>
      <c r="W465" s="100">
        <f t="shared" si="43"/>
        <v>0</v>
      </c>
      <c r="X465" s="99"/>
    </row>
    <row r="466" spans="1:24" ht="15" x14ac:dyDescent="0.2">
      <c r="A466" s="92" t="s">
        <v>172</v>
      </c>
      <c r="B466" s="92" t="s">
        <v>339</v>
      </c>
      <c r="C466" s="92" t="s">
        <v>844</v>
      </c>
      <c r="D466" s="92" t="s">
        <v>59</v>
      </c>
      <c r="E466" s="92" t="s">
        <v>110</v>
      </c>
      <c r="F466" s="92" t="s">
        <v>112</v>
      </c>
      <c r="G466" s="168">
        <v>34.18</v>
      </c>
      <c r="H466" s="92"/>
      <c r="I466" s="138">
        <f t="shared" si="39"/>
        <v>34.18</v>
      </c>
      <c r="J466" s="92" t="s">
        <v>10</v>
      </c>
      <c r="K466" s="96">
        <f>VLOOKUP(D466,Steuerseite!A$3:G$38,5,FALSE)</f>
        <v>0</v>
      </c>
      <c r="L466" s="96">
        <f>VLOOKUP(D466,Steuerseite!A$3:G$38,6,FALSE)</f>
        <v>0</v>
      </c>
      <c r="M466" s="96">
        <f>VLOOKUP(D466,Steuerseite!A$3:G$38,7,FALSE)</f>
        <v>0</v>
      </c>
      <c r="N466" s="96">
        <f>VLOOKUP(D466,Steuerseite!A$3:$D$38,2,FALSE)</f>
        <v>0</v>
      </c>
      <c r="O466" s="96">
        <f>VLOOKUP(D466,Steuerseite!A$3:D$38,3,FALSE)</f>
        <v>0</v>
      </c>
      <c r="P466" s="96">
        <f>VLOOKUP(D466,Steuerseite!A$3:D$38,4,FALSE)</f>
        <v>0</v>
      </c>
      <c r="Q466" s="94"/>
      <c r="R466" s="98"/>
      <c r="S466" s="95">
        <f t="shared" si="40"/>
        <v>0</v>
      </c>
      <c r="T466" s="137">
        <f>IF(AND(J466="VOR",Leistungen!A$52="SVS VOR"),Leistungen!B$52, IF(AND(J466="QOR",Leistungen!A$31="SVS QOR"),Leistungen!B$31,""))</f>
        <v>0</v>
      </c>
      <c r="U466" s="97">
        <f t="shared" si="41"/>
        <v>0</v>
      </c>
      <c r="V466" s="100">
        <f t="shared" si="42"/>
        <v>0</v>
      </c>
      <c r="W466" s="100">
        <f t="shared" si="43"/>
        <v>0</v>
      </c>
      <c r="X466" s="99"/>
    </row>
    <row r="467" spans="1:24" ht="15" x14ac:dyDescent="0.2">
      <c r="A467" s="91" t="s">
        <v>172</v>
      </c>
      <c r="B467" s="91" t="s">
        <v>340</v>
      </c>
      <c r="C467" s="91" t="s">
        <v>845</v>
      </c>
      <c r="D467" s="91" t="s">
        <v>60</v>
      </c>
      <c r="E467" s="91" t="s">
        <v>126</v>
      </c>
      <c r="F467" s="91" t="s">
        <v>112</v>
      </c>
      <c r="G467" s="167">
        <v>33.81</v>
      </c>
      <c r="H467" s="91"/>
      <c r="I467" s="136">
        <f t="shared" si="39"/>
        <v>33.81</v>
      </c>
      <c r="J467" s="91" t="s">
        <v>10</v>
      </c>
      <c r="K467" s="96">
        <f>VLOOKUP(D467,Steuerseite!A$3:G$38,5,FALSE)</f>
        <v>0</v>
      </c>
      <c r="L467" s="96">
        <f>VLOOKUP(D467,Steuerseite!A$3:G$38,6,FALSE)</f>
        <v>0</v>
      </c>
      <c r="M467" s="96">
        <f>VLOOKUP(D467,Steuerseite!A$3:G$38,7,FALSE)</f>
        <v>0</v>
      </c>
      <c r="N467" s="96">
        <f>VLOOKUP(D467,Steuerseite!A$3:$D$38,2,FALSE)</f>
        <v>0</v>
      </c>
      <c r="O467" s="96">
        <f>VLOOKUP(D467,Steuerseite!A$3:D$38,3,FALSE)</f>
        <v>0</v>
      </c>
      <c r="P467" s="96">
        <f>VLOOKUP(D467,Steuerseite!A$3:D$38,4,FALSE)</f>
        <v>0</v>
      </c>
      <c r="Q467" s="94"/>
      <c r="R467" s="98"/>
      <c r="S467" s="95">
        <f t="shared" si="40"/>
        <v>0</v>
      </c>
      <c r="T467" s="137">
        <f>IF(AND(J467="VOR",Leistungen!A$52="SVS VOR"),Leistungen!B$52, IF(AND(J467="QOR",Leistungen!A$31="SVS QOR"),Leistungen!B$31,""))</f>
        <v>0</v>
      </c>
      <c r="U467" s="97">
        <f t="shared" si="41"/>
        <v>0</v>
      </c>
      <c r="V467" s="100">
        <f t="shared" si="42"/>
        <v>0</v>
      </c>
      <c r="W467" s="100">
        <f t="shared" si="43"/>
        <v>0</v>
      </c>
      <c r="X467" s="99"/>
    </row>
    <row r="468" spans="1:24" ht="15" x14ac:dyDescent="0.2">
      <c r="A468" s="92" t="s">
        <v>172</v>
      </c>
      <c r="B468" s="92" t="s">
        <v>341</v>
      </c>
      <c r="C468" s="92" t="s">
        <v>846</v>
      </c>
      <c r="D468" s="92" t="s">
        <v>59</v>
      </c>
      <c r="E468" s="92" t="s">
        <v>110</v>
      </c>
      <c r="F468" s="92" t="s">
        <v>956</v>
      </c>
      <c r="G468" s="168">
        <v>34.04</v>
      </c>
      <c r="H468" s="92"/>
      <c r="I468" s="138">
        <f t="shared" si="39"/>
        <v>34.04</v>
      </c>
      <c r="J468" s="92" t="s">
        <v>10</v>
      </c>
      <c r="K468" s="96">
        <f>VLOOKUP(D468,Steuerseite!A$3:G$38,5,FALSE)</f>
        <v>0</v>
      </c>
      <c r="L468" s="96">
        <f>VLOOKUP(D468,Steuerseite!A$3:G$38,6,FALSE)</f>
        <v>0</v>
      </c>
      <c r="M468" s="96">
        <f>VLOOKUP(D468,Steuerseite!A$3:G$38,7,FALSE)</f>
        <v>0</v>
      </c>
      <c r="N468" s="96">
        <f>VLOOKUP(D468,Steuerseite!A$3:$D$38,2,FALSE)</f>
        <v>0</v>
      </c>
      <c r="O468" s="96">
        <f>VLOOKUP(D468,Steuerseite!A$3:D$38,3,FALSE)</f>
        <v>0</v>
      </c>
      <c r="P468" s="96">
        <f>VLOOKUP(D468,Steuerseite!A$3:D$38,4,FALSE)</f>
        <v>0</v>
      </c>
      <c r="Q468" s="94"/>
      <c r="R468" s="98"/>
      <c r="S468" s="95">
        <f t="shared" si="40"/>
        <v>0</v>
      </c>
      <c r="T468" s="137">
        <f>IF(AND(J468="VOR",Leistungen!A$52="SVS VOR"),Leistungen!B$52, IF(AND(J468="QOR",Leistungen!A$31="SVS QOR"),Leistungen!B$31,""))</f>
        <v>0</v>
      </c>
      <c r="U468" s="97">
        <f t="shared" si="41"/>
        <v>0</v>
      </c>
      <c r="V468" s="100">
        <f t="shared" si="42"/>
        <v>0</v>
      </c>
      <c r="W468" s="100">
        <f t="shared" si="43"/>
        <v>0</v>
      </c>
      <c r="X468" s="99"/>
    </row>
    <row r="469" spans="1:24" ht="15" x14ac:dyDescent="0.2">
      <c r="A469" s="91" t="s">
        <v>172</v>
      </c>
      <c r="B469" s="91" t="s">
        <v>342</v>
      </c>
      <c r="C469" s="91" t="s">
        <v>847</v>
      </c>
      <c r="D469" s="91" t="s">
        <v>23</v>
      </c>
      <c r="E469" s="91" t="s">
        <v>127</v>
      </c>
      <c r="F469" s="91" t="s">
        <v>956</v>
      </c>
      <c r="G469" s="167">
        <v>26.05</v>
      </c>
      <c r="H469" s="91"/>
      <c r="I469" s="136">
        <f t="shared" si="39"/>
        <v>26.05</v>
      </c>
      <c r="J469" s="91" t="s">
        <v>10</v>
      </c>
      <c r="K469" s="96">
        <f>VLOOKUP(D469,Steuerseite!A$3:G$38,5,FALSE)</f>
        <v>0</v>
      </c>
      <c r="L469" s="96">
        <f>VLOOKUP(D469,Steuerseite!A$3:G$38,6,FALSE)</f>
        <v>0</v>
      </c>
      <c r="M469" s="96">
        <f>VLOOKUP(D469,Steuerseite!A$3:G$38,7,FALSE)</f>
        <v>0</v>
      </c>
      <c r="N469" s="96">
        <f>VLOOKUP(D469,Steuerseite!A$3:$D$38,2,FALSE)</f>
        <v>0</v>
      </c>
      <c r="O469" s="96">
        <f>VLOOKUP(D469,Steuerseite!A$3:D$38,3,FALSE)</f>
        <v>0</v>
      </c>
      <c r="P469" s="96">
        <f>VLOOKUP(D469,Steuerseite!A$3:D$38,4,FALSE)</f>
        <v>0</v>
      </c>
      <c r="Q469" s="94"/>
      <c r="R469" s="98"/>
      <c r="S469" s="95">
        <f t="shared" si="40"/>
        <v>0</v>
      </c>
      <c r="T469" s="137">
        <f>IF(AND(J469="VOR",Leistungen!A$52="SVS VOR"),Leistungen!B$52, IF(AND(J469="QOR",Leistungen!A$31="SVS QOR"),Leistungen!B$31,""))</f>
        <v>0</v>
      </c>
      <c r="U469" s="97">
        <f t="shared" si="41"/>
        <v>0</v>
      </c>
      <c r="V469" s="100">
        <f t="shared" si="42"/>
        <v>0</v>
      </c>
      <c r="W469" s="100">
        <f t="shared" si="43"/>
        <v>0</v>
      </c>
      <c r="X469" s="99"/>
    </row>
    <row r="470" spans="1:24" ht="15" x14ac:dyDescent="0.2">
      <c r="A470" s="92" t="s">
        <v>172</v>
      </c>
      <c r="B470" s="92" t="s">
        <v>343</v>
      </c>
      <c r="C470" s="92" t="s">
        <v>848</v>
      </c>
      <c r="D470" s="92" t="s">
        <v>59</v>
      </c>
      <c r="E470" s="92" t="s">
        <v>110</v>
      </c>
      <c r="F470" s="92" t="s">
        <v>112</v>
      </c>
      <c r="G470" s="168">
        <v>34.130000000000003</v>
      </c>
      <c r="H470" s="92"/>
      <c r="I470" s="138">
        <f t="shared" si="39"/>
        <v>34.130000000000003</v>
      </c>
      <c r="J470" s="92" t="s">
        <v>10</v>
      </c>
      <c r="K470" s="96">
        <f>VLOOKUP(D470,Steuerseite!A$3:G$38,5,FALSE)</f>
        <v>0</v>
      </c>
      <c r="L470" s="96">
        <f>VLOOKUP(D470,Steuerseite!A$3:G$38,6,FALSE)</f>
        <v>0</v>
      </c>
      <c r="M470" s="96">
        <f>VLOOKUP(D470,Steuerseite!A$3:G$38,7,FALSE)</f>
        <v>0</v>
      </c>
      <c r="N470" s="96">
        <f>VLOOKUP(D470,Steuerseite!A$3:$D$38,2,FALSE)</f>
        <v>0</v>
      </c>
      <c r="O470" s="96">
        <f>VLOOKUP(D470,Steuerseite!A$3:D$38,3,FALSE)</f>
        <v>0</v>
      </c>
      <c r="P470" s="96">
        <f>VLOOKUP(D470,Steuerseite!A$3:D$38,4,FALSE)</f>
        <v>0</v>
      </c>
      <c r="Q470" s="94"/>
      <c r="R470" s="98"/>
      <c r="S470" s="95">
        <f t="shared" si="40"/>
        <v>0</v>
      </c>
      <c r="T470" s="137">
        <f>IF(AND(J470="VOR",Leistungen!A$52="SVS VOR"),Leistungen!B$52, IF(AND(J470="QOR",Leistungen!A$31="SVS QOR"),Leistungen!B$31,""))</f>
        <v>0</v>
      </c>
      <c r="U470" s="97">
        <f t="shared" si="41"/>
        <v>0</v>
      </c>
      <c r="V470" s="100">
        <f t="shared" si="42"/>
        <v>0</v>
      </c>
      <c r="W470" s="100">
        <f t="shared" si="43"/>
        <v>0</v>
      </c>
      <c r="X470" s="99"/>
    </row>
    <row r="471" spans="1:24" ht="15" x14ac:dyDescent="0.2">
      <c r="A471" s="91" t="s">
        <v>172</v>
      </c>
      <c r="B471" s="91" t="s">
        <v>181</v>
      </c>
      <c r="C471" s="91" t="s">
        <v>849</v>
      </c>
      <c r="D471" s="91" t="s">
        <v>21</v>
      </c>
      <c r="E471" s="91" t="s">
        <v>18</v>
      </c>
      <c r="F471" s="91" t="s">
        <v>117</v>
      </c>
      <c r="G471" s="167">
        <v>8.17</v>
      </c>
      <c r="H471" s="91"/>
      <c r="I471" s="136">
        <f t="shared" si="39"/>
        <v>8.17</v>
      </c>
      <c r="J471" s="91" t="s">
        <v>10</v>
      </c>
      <c r="K471" s="96">
        <f>VLOOKUP(D471,Steuerseite!A$3:G$38,5,FALSE)</f>
        <v>0</v>
      </c>
      <c r="L471" s="96">
        <f>VLOOKUP(D471,Steuerseite!A$3:G$38,6,FALSE)</f>
        <v>0</v>
      </c>
      <c r="M471" s="96">
        <f>VLOOKUP(D471,Steuerseite!A$3:G$38,7,FALSE)</f>
        <v>1E-3</v>
      </c>
      <c r="N471" s="96">
        <f>VLOOKUP(D471,Steuerseite!A$3:$D$38,2,FALSE)</f>
        <v>0</v>
      </c>
      <c r="O471" s="96">
        <f>VLOOKUP(D471,Steuerseite!A$3:D$38,3,FALSE)</f>
        <v>0</v>
      </c>
      <c r="P471" s="96">
        <f>VLOOKUP(D471,Steuerseite!A$3:D$38,4,FALSE)</f>
        <v>0</v>
      </c>
      <c r="Q471" s="94"/>
      <c r="R471" s="98"/>
      <c r="S471" s="95">
        <f t="shared" si="40"/>
        <v>0</v>
      </c>
      <c r="T471" s="137">
        <f>IF(AND(J471="VOR",Leistungen!A$52="SVS VOR"),Leistungen!B$52, IF(AND(J471="QOR",Leistungen!A$31="SVS QOR"),Leistungen!B$31,""))</f>
        <v>0</v>
      </c>
      <c r="U471" s="97">
        <f t="shared" si="41"/>
        <v>0</v>
      </c>
      <c r="V471" s="100">
        <f t="shared" si="42"/>
        <v>0</v>
      </c>
      <c r="W471" s="100">
        <f t="shared" si="43"/>
        <v>0</v>
      </c>
      <c r="X471" s="99"/>
    </row>
    <row r="472" spans="1:24" ht="15" x14ac:dyDescent="0.2">
      <c r="A472" s="92" t="s">
        <v>172</v>
      </c>
      <c r="B472" s="92" t="s">
        <v>344</v>
      </c>
      <c r="C472" s="92" t="s">
        <v>850</v>
      </c>
      <c r="D472" s="92" t="s">
        <v>59</v>
      </c>
      <c r="E472" s="92" t="s">
        <v>110</v>
      </c>
      <c r="F472" s="92" t="s">
        <v>956</v>
      </c>
      <c r="G472" s="168">
        <v>54.69</v>
      </c>
      <c r="H472" s="92"/>
      <c r="I472" s="138">
        <f t="shared" si="39"/>
        <v>54.69</v>
      </c>
      <c r="J472" s="92" t="s">
        <v>10</v>
      </c>
      <c r="K472" s="96">
        <f>VLOOKUP(D472,Steuerseite!A$3:G$38,5,FALSE)</f>
        <v>0</v>
      </c>
      <c r="L472" s="96">
        <f>VLOOKUP(D472,Steuerseite!A$3:G$38,6,FALSE)</f>
        <v>0</v>
      </c>
      <c r="M472" s="96">
        <f>VLOOKUP(D472,Steuerseite!A$3:G$38,7,FALSE)</f>
        <v>0</v>
      </c>
      <c r="N472" s="96">
        <f>VLOOKUP(D472,Steuerseite!A$3:$D$38,2,FALSE)</f>
        <v>0</v>
      </c>
      <c r="O472" s="96">
        <f>VLOOKUP(D472,Steuerseite!A$3:D$38,3,FALSE)</f>
        <v>0</v>
      </c>
      <c r="P472" s="96">
        <f>VLOOKUP(D472,Steuerseite!A$3:D$38,4,FALSE)</f>
        <v>0</v>
      </c>
      <c r="Q472" s="94">
        <v>365</v>
      </c>
      <c r="R472" s="98">
        <v>0</v>
      </c>
      <c r="S472" s="95">
        <f t="shared" si="40"/>
        <v>0</v>
      </c>
      <c r="T472" s="137">
        <f>IF(AND(J472="VOR",Leistungen!A$52="SVS VOR"),Leistungen!B$52, IF(AND(J472="QOR",Leistungen!A$31="SVS QOR"),Leistungen!B$31,""))</f>
        <v>0</v>
      </c>
      <c r="U472" s="97">
        <f t="shared" si="41"/>
        <v>0</v>
      </c>
      <c r="V472" s="100">
        <f t="shared" si="42"/>
        <v>0</v>
      </c>
      <c r="W472" s="100">
        <f>U472/365</f>
        <v>0</v>
      </c>
      <c r="X472" s="99"/>
    </row>
    <row r="473" spans="1:24" ht="15" x14ac:dyDescent="0.2">
      <c r="A473" s="91" t="s">
        <v>172</v>
      </c>
      <c r="B473" s="91" t="s">
        <v>183</v>
      </c>
      <c r="C473" s="91" t="s">
        <v>851</v>
      </c>
      <c r="D473" s="91" t="s">
        <v>21</v>
      </c>
      <c r="E473" s="91" t="s">
        <v>18</v>
      </c>
      <c r="F473" s="91" t="s">
        <v>117</v>
      </c>
      <c r="G473" s="167">
        <v>8.3699999999999992</v>
      </c>
      <c r="H473" s="91"/>
      <c r="I473" s="136">
        <f t="shared" si="39"/>
        <v>8.3699999999999992</v>
      </c>
      <c r="J473" s="91" t="s">
        <v>10</v>
      </c>
      <c r="K473" s="96">
        <f>VLOOKUP(D473,Steuerseite!A$3:G$38,5,FALSE)</f>
        <v>0</v>
      </c>
      <c r="L473" s="96">
        <f>VLOOKUP(D473,Steuerseite!A$3:G$38,6,FALSE)</f>
        <v>0</v>
      </c>
      <c r="M473" s="96">
        <f>VLOOKUP(D473,Steuerseite!A$3:G$38,7,FALSE)</f>
        <v>1E-3</v>
      </c>
      <c r="N473" s="96">
        <f>VLOOKUP(D473,Steuerseite!A$3:$D$38,2,FALSE)</f>
        <v>0</v>
      </c>
      <c r="O473" s="96">
        <f>VLOOKUP(D473,Steuerseite!A$3:D$38,3,FALSE)</f>
        <v>0</v>
      </c>
      <c r="P473" s="96">
        <f>VLOOKUP(D473,Steuerseite!A$3:D$38,4,FALSE)</f>
        <v>0</v>
      </c>
      <c r="Q473" s="94"/>
      <c r="R473" s="98"/>
      <c r="S473" s="95">
        <f t="shared" si="40"/>
        <v>0</v>
      </c>
      <c r="T473" s="137">
        <f>IF(AND(J473="VOR",Leistungen!A$52="SVS VOR"),Leistungen!B$52, IF(AND(J473="QOR",Leistungen!A$31="SVS QOR"),Leistungen!B$31,""))</f>
        <v>0</v>
      </c>
      <c r="U473" s="97">
        <f t="shared" si="41"/>
        <v>0</v>
      </c>
      <c r="V473" s="100">
        <f t="shared" si="42"/>
        <v>0</v>
      </c>
      <c r="W473" s="100">
        <f t="shared" ref="W473:W504" si="44">U473/250</f>
        <v>0</v>
      </c>
      <c r="X473" s="99"/>
    </row>
    <row r="474" spans="1:24" ht="15" x14ac:dyDescent="0.2">
      <c r="A474" s="92" t="s">
        <v>172</v>
      </c>
      <c r="B474" s="92" t="s">
        <v>190</v>
      </c>
      <c r="C474" s="92" t="s">
        <v>852</v>
      </c>
      <c r="D474" s="92" t="s">
        <v>59</v>
      </c>
      <c r="E474" s="92" t="s">
        <v>110</v>
      </c>
      <c r="F474" s="92" t="s">
        <v>956</v>
      </c>
      <c r="G474" s="168">
        <v>20.170000000000002</v>
      </c>
      <c r="H474" s="92"/>
      <c r="I474" s="138">
        <f t="shared" si="39"/>
        <v>20.170000000000002</v>
      </c>
      <c r="J474" s="92" t="s">
        <v>10</v>
      </c>
      <c r="K474" s="96">
        <f>VLOOKUP(D474,Steuerseite!A$3:G$38,5,FALSE)</f>
        <v>0</v>
      </c>
      <c r="L474" s="96">
        <f>VLOOKUP(D474,Steuerseite!A$3:G$38,6,FALSE)</f>
        <v>0</v>
      </c>
      <c r="M474" s="96">
        <f>VLOOKUP(D474,Steuerseite!A$3:G$38,7,FALSE)</f>
        <v>0</v>
      </c>
      <c r="N474" s="96">
        <f>VLOOKUP(D474,Steuerseite!A$3:$D$38,2,FALSE)</f>
        <v>0</v>
      </c>
      <c r="O474" s="96">
        <f>VLOOKUP(D474,Steuerseite!A$3:D$38,3,FALSE)</f>
        <v>0</v>
      </c>
      <c r="P474" s="96">
        <f>VLOOKUP(D474,Steuerseite!A$3:D$38,4,FALSE)</f>
        <v>0</v>
      </c>
      <c r="Q474" s="94"/>
      <c r="R474" s="98"/>
      <c r="S474" s="95">
        <f t="shared" si="40"/>
        <v>0</v>
      </c>
      <c r="T474" s="137">
        <f>IF(AND(J474="VOR",Leistungen!A$52="SVS VOR"),Leistungen!B$52, IF(AND(J474="QOR",Leistungen!A$31="SVS QOR"),Leistungen!B$31,""))</f>
        <v>0</v>
      </c>
      <c r="U474" s="97">
        <f t="shared" si="41"/>
        <v>0</v>
      </c>
      <c r="V474" s="100">
        <f t="shared" si="42"/>
        <v>0</v>
      </c>
      <c r="W474" s="100">
        <f t="shared" si="44"/>
        <v>0</v>
      </c>
      <c r="X474" s="99"/>
    </row>
    <row r="475" spans="1:24" ht="15" x14ac:dyDescent="0.2">
      <c r="A475" s="91" t="s">
        <v>172</v>
      </c>
      <c r="B475" s="91" t="s">
        <v>181</v>
      </c>
      <c r="C475" s="91" t="s">
        <v>853</v>
      </c>
      <c r="D475" s="91" t="s">
        <v>21</v>
      </c>
      <c r="E475" s="91" t="s">
        <v>18</v>
      </c>
      <c r="F475" s="91" t="s">
        <v>117</v>
      </c>
      <c r="G475" s="167">
        <v>8.36</v>
      </c>
      <c r="H475" s="91"/>
      <c r="I475" s="136">
        <f t="shared" si="39"/>
        <v>8.36</v>
      </c>
      <c r="J475" s="91" t="s">
        <v>10</v>
      </c>
      <c r="K475" s="96">
        <f>VLOOKUP(D475,Steuerseite!A$3:G$38,5,FALSE)</f>
        <v>0</v>
      </c>
      <c r="L475" s="96">
        <f>VLOOKUP(D475,Steuerseite!A$3:G$38,6,FALSE)</f>
        <v>0</v>
      </c>
      <c r="M475" s="96">
        <f>VLOOKUP(D475,Steuerseite!A$3:G$38,7,FALSE)</f>
        <v>1E-3</v>
      </c>
      <c r="N475" s="96">
        <f>VLOOKUP(D475,Steuerseite!A$3:$D$38,2,FALSE)</f>
        <v>0</v>
      </c>
      <c r="O475" s="96">
        <f>VLOOKUP(D475,Steuerseite!A$3:D$38,3,FALSE)</f>
        <v>0</v>
      </c>
      <c r="P475" s="96">
        <f>VLOOKUP(D475,Steuerseite!A$3:D$38,4,FALSE)</f>
        <v>0</v>
      </c>
      <c r="Q475" s="94"/>
      <c r="R475" s="98"/>
      <c r="S475" s="95">
        <f t="shared" si="40"/>
        <v>0</v>
      </c>
      <c r="T475" s="137">
        <f>IF(AND(J475="VOR",Leistungen!A$52="SVS VOR"),Leistungen!B$52, IF(AND(J475="QOR",Leistungen!A$31="SVS QOR"),Leistungen!B$31,""))</f>
        <v>0</v>
      </c>
      <c r="U475" s="97">
        <f t="shared" si="41"/>
        <v>0</v>
      </c>
      <c r="V475" s="100">
        <f t="shared" si="42"/>
        <v>0</v>
      </c>
      <c r="W475" s="100">
        <f t="shared" si="44"/>
        <v>0</v>
      </c>
      <c r="X475" s="99"/>
    </row>
    <row r="476" spans="1:24" ht="15" x14ac:dyDescent="0.2">
      <c r="A476" s="92" t="s">
        <v>172</v>
      </c>
      <c r="B476" s="92" t="s">
        <v>190</v>
      </c>
      <c r="C476" s="92" t="s">
        <v>854</v>
      </c>
      <c r="D476" s="92" t="s">
        <v>59</v>
      </c>
      <c r="E476" s="92" t="s">
        <v>110</v>
      </c>
      <c r="F476" s="92" t="s">
        <v>956</v>
      </c>
      <c r="G476" s="168">
        <v>20.170000000000002</v>
      </c>
      <c r="H476" s="92"/>
      <c r="I476" s="138">
        <f t="shared" si="39"/>
        <v>20.170000000000002</v>
      </c>
      <c r="J476" s="92" t="s">
        <v>10</v>
      </c>
      <c r="K476" s="96">
        <f>VLOOKUP(D476,Steuerseite!A$3:G$38,5,FALSE)</f>
        <v>0</v>
      </c>
      <c r="L476" s="96">
        <f>VLOOKUP(D476,Steuerseite!A$3:G$38,6,FALSE)</f>
        <v>0</v>
      </c>
      <c r="M476" s="96">
        <f>VLOOKUP(D476,Steuerseite!A$3:G$38,7,FALSE)</f>
        <v>0</v>
      </c>
      <c r="N476" s="96">
        <f>VLOOKUP(D476,Steuerseite!A$3:$D$38,2,FALSE)</f>
        <v>0</v>
      </c>
      <c r="O476" s="96">
        <f>VLOOKUP(D476,Steuerseite!A$3:D$38,3,FALSE)</f>
        <v>0</v>
      </c>
      <c r="P476" s="96">
        <f>VLOOKUP(D476,Steuerseite!A$3:D$38,4,FALSE)</f>
        <v>0</v>
      </c>
      <c r="Q476" s="94"/>
      <c r="R476" s="98"/>
      <c r="S476" s="95">
        <f t="shared" si="40"/>
        <v>0</v>
      </c>
      <c r="T476" s="137">
        <f>IF(AND(J476="VOR",Leistungen!A$52="SVS VOR"),Leistungen!B$52, IF(AND(J476="QOR",Leistungen!A$31="SVS QOR"),Leistungen!B$31,""))</f>
        <v>0</v>
      </c>
      <c r="U476" s="97">
        <f t="shared" si="41"/>
        <v>0</v>
      </c>
      <c r="V476" s="100">
        <f t="shared" si="42"/>
        <v>0</v>
      </c>
      <c r="W476" s="100">
        <f t="shared" si="44"/>
        <v>0</v>
      </c>
      <c r="X476" s="99"/>
    </row>
    <row r="477" spans="1:24" ht="15" x14ac:dyDescent="0.2">
      <c r="A477" s="91" t="s">
        <v>172</v>
      </c>
      <c r="B477" s="91" t="s">
        <v>183</v>
      </c>
      <c r="C477" s="91" t="s">
        <v>855</v>
      </c>
      <c r="D477" s="91" t="s">
        <v>21</v>
      </c>
      <c r="E477" s="91" t="s">
        <v>18</v>
      </c>
      <c r="F477" s="91" t="s">
        <v>117</v>
      </c>
      <c r="G477" s="167">
        <v>8.17</v>
      </c>
      <c r="H477" s="91"/>
      <c r="I477" s="136">
        <f t="shared" si="39"/>
        <v>8.17</v>
      </c>
      <c r="J477" s="91" t="s">
        <v>10</v>
      </c>
      <c r="K477" s="96">
        <f>VLOOKUP(D477,Steuerseite!A$3:G$38,5,FALSE)</f>
        <v>0</v>
      </c>
      <c r="L477" s="96">
        <f>VLOOKUP(D477,Steuerseite!A$3:G$38,6,FALSE)</f>
        <v>0</v>
      </c>
      <c r="M477" s="96">
        <f>VLOOKUP(D477,Steuerseite!A$3:G$38,7,FALSE)</f>
        <v>1E-3</v>
      </c>
      <c r="N477" s="96">
        <f>VLOOKUP(D477,Steuerseite!A$3:$D$38,2,FALSE)</f>
        <v>0</v>
      </c>
      <c r="O477" s="96">
        <f>VLOOKUP(D477,Steuerseite!A$3:D$38,3,FALSE)</f>
        <v>0</v>
      </c>
      <c r="P477" s="96">
        <f>VLOOKUP(D477,Steuerseite!A$3:D$38,4,FALSE)</f>
        <v>0</v>
      </c>
      <c r="Q477" s="94"/>
      <c r="R477" s="98"/>
      <c r="S477" s="95">
        <f t="shared" si="40"/>
        <v>0</v>
      </c>
      <c r="T477" s="137">
        <f>IF(AND(J477="VOR",Leistungen!A$52="SVS VOR"),Leistungen!B$52, IF(AND(J477="QOR",Leistungen!A$31="SVS QOR"),Leistungen!B$31,""))</f>
        <v>0</v>
      </c>
      <c r="U477" s="97">
        <f t="shared" si="41"/>
        <v>0</v>
      </c>
      <c r="V477" s="100">
        <f t="shared" si="42"/>
        <v>0</v>
      </c>
      <c r="W477" s="100">
        <f t="shared" si="44"/>
        <v>0</v>
      </c>
      <c r="X477" s="99"/>
    </row>
    <row r="478" spans="1:24" ht="15" x14ac:dyDescent="0.2">
      <c r="A478" s="92" t="s">
        <v>172</v>
      </c>
      <c r="B478" s="92" t="s">
        <v>190</v>
      </c>
      <c r="C478" s="92" t="s">
        <v>856</v>
      </c>
      <c r="D478" s="92" t="s">
        <v>59</v>
      </c>
      <c r="E478" s="92" t="s">
        <v>110</v>
      </c>
      <c r="F478" s="92" t="s">
        <v>956</v>
      </c>
      <c r="G478" s="168">
        <v>20.170000000000002</v>
      </c>
      <c r="H478" s="92"/>
      <c r="I478" s="138">
        <f t="shared" si="39"/>
        <v>20.170000000000002</v>
      </c>
      <c r="J478" s="92" t="s">
        <v>10</v>
      </c>
      <c r="K478" s="96">
        <f>VLOOKUP(D478,Steuerseite!A$3:G$38,5,FALSE)</f>
        <v>0</v>
      </c>
      <c r="L478" s="96">
        <f>VLOOKUP(D478,Steuerseite!A$3:G$38,6,FALSE)</f>
        <v>0</v>
      </c>
      <c r="M478" s="96">
        <f>VLOOKUP(D478,Steuerseite!A$3:G$38,7,FALSE)</f>
        <v>0</v>
      </c>
      <c r="N478" s="96">
        <f>VLOOKUP(D478,Steuerseite!A$3:$D$38,2,FALSE)</f>
        <v>0</v>
      </c>
      <c r="O478" s="96">
        <f>VLOOKUP(D478,Steuerseite!A$3:D$38,3,FALSE)</f>
        <v>0</v>
      </c>
      <c r="P478" s="96">
        <f>VLOOKUP(D478,Steuerseite!A$3:D$38,4,FALSE)</f>
        <v>0</v>
      </c>
      <c r="Q478" s="94"/>
      <c r="R478" s="98"/>
      <c r="S478" s="95">
        <f t="shared" si="40"/>
        <v>0</v>
      </c>
      <c r="T478" s="137">
        <f>IF(AND(J478="VOR",Leistungen!A$52="SVS VOR"),Leistungen!B$52, IF(AND(J478="QOR",Leistungen!A$31="SVS QOR"),Leistungen!B$31,""))</f>
        <v>0</v>
      </c>
      <c r="U478" s="97">
        <f t="shared" si="41"/>
        <v>0</v>
      </c>
      <c r="V478" s="100">
        <f t="shared" si="42"/>
        <v>0</v>
      </c>
      <c r="W478" s="100">
        <f t="shared" si="44"/>
        <v>0</v>
      </c>
      <c r="X478" s="99"/>
    </row>
    <row r="479" spans="1:24" ht="15" x14ac:dyDescent="0.2">
      <c r="A479" s="91" t="s">
        <v>172</v>
      </c>
      <c r="B479" s="91" t="s">
        <v>190</v>
      </c>
      <c r="C479" s="91" t="s">
        <v>857</v>
      </c>
      <c r="D479" s="91" t="s">
        <v>59</v>
      </c>
      <c r="E479" s="91" t="s">
        <v>110</v>
      </c>
      <c r="F479" s="91" t="s">
        <v>956</v>
      </c>
      <c r="G479" s="167">
        <v>20.18</v>
      </c>
      <c r="H479" s="91"/>
      <c r="I479" s="136">
        <f t="shared" si="39"/>
        <v>20.18</v>
      </c>
      <c r="J479" s="91" t="s">
        <v>10</v>
      </c>
      <c r="K479" s="96">
        <f>VLOOKUP(D479,Steuerseite!A$3:G$38,5,FALSE)</f>
        <v>0</v>
      </c>
      <c r="L479" s="96">
        <f>VLOOKUP(D479,Steuerseite!A$3:G$38,6,FALSE)</f>
        <v>0</v>
      </c>
      <c r="M479" s="96">
        <f>VLOOKUP(D479,Steuerseite!A$3:G$38,7,FALSE)</f>
        <v>0</v>
      </c>
      <c r="N479" s="96">
        <f>VLOOKUP(D479,Steuerseite!A$3:$D$38,2,FALSE)</f>
        <v>0</v>
      </c>
      <c r="O479" s="96">
        <f>VLOOKUP(D479,Steuerseite!A$3:D$38,3,FALSE)</f>
        <v>0</v>
      </c>
      <c r="P479" s="96">
        <f>VLOOKUP(D479,Steuerseite!A$3:D$38,4,FALSE)</f>
        <v>0</v>
      </c>
      <c r="Q479" s="94"/>
      <c r="R479" s="98"/>
      <c r="S479" s="95">
        <f t="shared" si="40"/>
        <v>0</v>
      </c>
      <c r="T479" s="137">
        <f>IF(AND(J479="VOR",Leistungen!A$52="SVS VOR"),Leistungen!B$52, IF(AND(J479="QOR",Leistungen!A$31="SVS QOR"),Leistungen!B$31,""))</f>
        <v>0</v>
      </c>
      <c r="U479" s="97">
        <f t="shared" si="41"/>
        <v>0</v>
      </c>
      <c r="V479" s="100">
        <f t="shared" si="42"/>
        <v>0</v>
      </c>
      <c r="W479" s="100">
        <f t="shared" si="44"/>
        <v>0</v>
      </c>
      <c r="X479" s="99"/>
    </row>
    <row r="480" spans="1:24" ht="15" x14ac:dyDescent="0.2">
      <c r="A480" s="92" t="s">
        <v>172</v>
      </c>
      <c r="B480" s="92" t="s">
        <v>345</v>
      </c>
      <c r="C480" s="92" t="s">
        <v>858</v>
      </c>
      <c r="D480" s="92" t="s">
        <v>59</v>
      </c>
      <c r="E480" s="92" t="s">
        <v>110</v>
      </c>
      <c r="F480" s="92" t="s">
        <v>956</v>
      </c>
      <c r="G480" s="168">
        <v>13.34</v>
      </c>
      <c r="H480" s="92"/>
      <c r="I480" s="138">
        <f t="shared" si="39"/>
        <v>13.34</v>
      </c>
      <c r="J480" s="92" t="s">
        <v>10</v>
      </c>
      <c r="K480" s="96">
        <f>VLOOKUP(D480,Steuerseite!A$3:G$38,5,FALSE)</f>
        <v>0</v>
      </c>
      <c r="L480" s="96">
        <f>VLOOKUP(D480,Steuerseite!A$3:G$38,6,FALSE)</f>
        <v>0</v>
      </c>
      <c r="M480" s="96">
        <f>VLOOKUP(D480,Steuerseite!A$3:G$38,7,FALSE)</f>
        <v>0</v>
      </c>
      <c r="N480" s="96">
        <f>VLOOKUP(D480,Steuerseite!A$3:$D$38,2,FALSE)</f>
        <v>0</v>
      </c>
      <c r="O480" s="96">
        <f>VLOOKUP(D480,Steuerseite!A$3:D$38,3,FALSE)</f>
        <v>0</v>
      </c>
      <c r="P480" s="96">
        <f>VLOOKUP(D480,Steuerseite!A$3:D$38,4,FALSE)</f>
        <v>0</v>
      </c>
      <c r="Q480" s="94"/>
      <c r="R480" s="98"/>
      <c r="S480" s="95">
        <f t="shared" si="40"/>
        <v>0</v>
      </c>
      <c r="T480" s="137">
        <f>IF(AND(J480="VOR",Leistungen!A$52="SVS VOR"),Leistungen!B$52, IF(AND(J480="QOR",Leistungen!A$31="SVS QOR"),Leistungen!B$31,""))</f>
        <v>0</v>
      </c>
      <c r="U480" s="97">
        <f t="shared" si="41"/>
        <v>0</v>
      </c>
      <c r="V480" s="100">
        <f t="shared" si="42"/>
        <v>0</v>
      </c>
      <c r="W480" s="100">
        <f t="shared" si="44"/>
        <v>0</v>
      </c>
      <c r="X480" s="99"/>
    </row>
    <row r="481" spans="1:24" ht="15" x14ac:dyDescent="0.2">
      <c r="A481" s="91" t="s">
        <v>172</v>
      </c>
      <c r="B481" s="91" t="s">
        <v>346</v>
      </c>
      <c r="C481" s="91" t="s">
        <v>859</v>
      </c>
      <c r="D481" s="91" t="s">
        <v>59</v>
      </c>
      <c r="E481" s="91" t="s">
        <v>110</v>
      </c>
      <c r="F481" s="91" t="s">
        <v>112</v>
      </c>
      <c r="G481" s="167">
        <v>17.8</v>
      </c>
      <c r="H481" s="91"/>
      <c r="I481" s="136">
        <f t="shared" si="39"/>
        <v>17.8</v>
      </c>
      <c r="J481" s="91" t="s">
        <v>10</v>
      </c>
      <c r="K481" s="96">
        <f>VLOOKUP(D481,Steuerseite!A$3:G$38,5,FALSE)</f>
        <v>0</v>
      </c>
      <c r="L481" s="96">
        <f>VLOOKUP(D481,Steuerseite!A$3:G$38,6,FALSE)</f>
        <v>0</v>
      </c>
      <c r="M481" s="96">
        <f>VLOOKUP(D481,Steuerseite!A$3:G$38,7,FALSE)</f>
        <v>0</v>
      </c>
      <c r="N481" s="96">
        <f>VLOOKUP(D481,Steuerseite!A$3:$D$38,2,FALSE)</f>
        <v>0</v>
      </c>
      <c r="O481" s="96">
        <f>VLOOKUP(D481,Steuerseite!A$3:D$38,3,FALSE)</f>
        <v>0</v>
      </c>
      <c r="P481" s="96">
        <f>VLOOKUP(D481,Steuerseite!A$3:D$38,4,FALSE)</f>
        <v>0</v>
      </c>
      <c r="Q481" s="94"/>
      <c r="R481" s="98"/>
      <c r="S481" s="95">
        <f t="shared" si="40"/>
        <v>0</v>
      </c>
      <c r="T481" s="137">
        <f>IF(AND(J481="VOR",Leistungen!A$52="SVS VOR"),Leistungen!B$52, IF(AND(J481="QOR",Leistungen!A$31="SVS QOR"),Leistungen!B$31,""))</f>
        <v>0</v>
      </c>
      <c r="U481" s="97">
        <f t="shared" si="41"/>
        <v>0</v>
      </c>
      <c r="V481" s="100">
        <f t="shared" si="42"/>
        <v>0</v>
      </c>
      <c r="W481" s="100">
        <f t="shared" si="44"/>
        <v>0</v>
      </c>
      <c r="X481" s="99"/>
    </row>
    <row r="482" spans="1:24" ht="15" x14ac:dyDescent="0.2">
      <c r="A482" s="92" t="s">
        <v>172</v>
      </c>
      <c r="B482" s="92" t="s">
        <v>347</v>
      </c>
      <c r="C482" s="92" t="s">
        <v>860</v>
      </c>
      <c r="D482" s="92" t="s">
        <v>38</v>
      </c>
      <c r="E482" s="92" t="s">
        <v>121</v>
      </c>
      <c r="F482" s="92" t="s">
        <v>956</v>
      </c>
      <c r="G482" s="168">
        <v>13.16</v>
      </c>
      <c r="H482" s="92"/>
      <c r="I482" s="138">
        <f t="shared" si="39"/>
        <v>13.16</v>
      </c>
      <c r="J482" s="92" t="s">
        <v>10</v>
      </c>
      <c r="K482" s="96">
        <f>VLOOKUP(D482,Steuerseite!A$3:G$38,5,FALSE)</f>
        <v>0</v>
      </c>
      <c r="L482" s="96">
        <f>VLOOKUP(D482,Steuerseite!A$3:G$38,6,FALSE)</f>
        <v>0</v>
      </c>
      <c r="M482" s="96">
        <f>VLOOKUP(D482,Steuerseite!A$3:G$38,7,FALSE)</f>
        <v>0</v>
      </c>
      <c r="N482" s="96">
        <f>VLOOKUP(D482,Steuerseite!A$3:$D$38,2,FALSE)</f>
        <v>0</v>
      </c>
      <c r="O482" s="96">
        <f>VLOOKUP(D482,Steuerseite!A$3:D$38,3,FALSE)</f>
        <v>0</v>
      </c>
      <c r="P482" s="96">
        <f>VLOOKUP(D482,Steuerseite!A$3:D$38,4,FALSE)</f>
        <v>0</v>
      </c>
      <c r="Q482" s="94"/>
      <c r="R482" s="98"/>
      <c r="S482" s="95">
        <f t="shared" si="40"/>
        <v>0</v>
      </c>
      <c r="T482" s="137">
        <f>IF(AND(J482="VOR",Leistungen!A$52="SVS VOR"),Leistungen!B$52, IF(AND(J482="QOR",Leistungen!A$31="SVS QOR"),Leistungen!B$31,""))</f>
        <v>0</v>
      </c>
      <c r="U482" s="97">
        <f t="shared" si="41"/>
        <v>0</v>
      </c>
      <c r="V482" s="100">
        <f t="shared" si="42"/>
        <v>0</v>
      </c>
      <c r="W482" s="100">
        <f t="shared" si="44"/>
        <v>0</v>
      </c>
      <c r="X482" s="99"/>
    </row>
    <row r="483" spans="1:24" ht="15" x14ac:dyDescent="0.2">
      <c r="A483" s="91" t="s">
        <v>172</v>
      </c>
      <c r="B483" s="91" t="s">
        <v>190</v>
      </c>
      <c r="C483" s="91" t="s">
        <v>861</v>
      </c>
      <c r="D483" s="91" t="s">
        <v>59</v>
      </c>
      <c r="E483" s="91" t="s">
        <v>110</v>
      </c>
      <c r="F483" s="91" t="s">
        <v>956</v>
      </c>
      <c r="G483" s="167">
        <v>27.12</v>
      </c>
      <c r="H483" s="91"/>
      <c r="I483" s="136">
        <f t="shared" si="39"/>
        <v>27.12</v>
      </c>
      <c r="J483" s="91" t="s">
        <v>10</v>
      </c>
      <c r="K483" s="96">
        <f>VLOOKUP(D483,Steuerseite!A$3:G$38,5,FALSE)</f>
        <v>0</v>
      </c>
      <c r="L483" s="96">
        <f>VLOOKUP(D483,Steuerseite!A$3:G$38,6,FALSE)</f>
        <v>0</v>
      </c>
      <c r="M483" s="96">
        <f>VLOOKUP(D483,Steuerseite!A$3:G$38,7,FALSE)</f>
        <v>0</v>
      </c>
      <c r="N483" s="96">
        <f>VLOOKUP(D483,Steuerseite!A$3:$D$38,2,FALSE)</f>
        <v>0</v>
      </c>
      <c r="O483" s="96">
        <f>VLOOKUP(D483,Steuerseite!A$3:D$38,3,FALSE)</f>
        <v>0</v>
      </c>
      <c r="P483" s="96">
        <f>VLOOKUP(D483,Steuerseite!A$3:D$38,4,FALSE)</f>
        <v>0</v>
      </c>
      <c r="Q483" s="94"/>
      <c r="R483" s="98"/>
      <c r="S483" s="95">
        <f t="shared" si="40"/>
        <v>0</v>
      </c>
      <c r="T483" s="137">
        <f>IF(AND(J483="VOR",Leistungen!A$52="SVS VOR"),Leistungen!B$52, IF(AND(J483="QOR",Leistungen!A$31="SVS QOR"),Leistungen!B$31,""))</f>
        <v>0</v>
      </c>
      <c r="U483" s="97">
        <f t="shared" si="41"/>
        <v>0</v>
      </c>
      <c r="V483" s="100">
        <f t="shared" si="42"/>
        <v>0</v>
      </c>
      <c r="W483" s="100">
        <f t="shared" si="44"/>
        <v>0</v>
      </c>
      <c r="X483" s="99"/>
    </row>
    <row r="484" spans="1:24" ht="15" x14ac:dyDescent="0.2">
      <c r="A484" s="92" t="s">
        <v>174</v>
      </c>
      <c r="B484" s="92" t="s">
        <v>181</v>
      </c>
      <c r="C484" s="92" t="s">
        <v>862</v>
      </c>
      <c r="D484" s="92" t="s">
        <v>21</v>
      </c>
      <c r="E484" s="92" t="s">
        <v>18</v>
      </c>
      <c r="F484" s="92" t="s">
        <v>117</v>
      </c>
      <c r="G484" s="168">
        <v>11.02</v>
      </c>
      <c r="H484" s="92"/>
      <c r="I484" s="138">
        <f t="shared" si="39"/>
        <v>11.02</v>
      </c>
      <c r="J484" s="92" t="s">
        <v>10</v>
      </c>
      <c r="K484" s="96">
        <f>VLOOKUP(D484,Steuerseite!A$3:G$38,5,FALSE)</f>
        <v>0</v>
      </c>
      <c r="L484" s="96">
        <f>VLOOKUP(D484,Steuerseite!A$3:G$38,6,FALSE)</f>
        <v>0</v>
      </c>
      <c r="M484" s="96">
        <f>VLOOKUP(D484,Steuerseite!A$3:G$38,7,FALSE)</f>
        <v>1E-3</v>
      </c>
      <c r="N484" s="96">
        <f>VLOOKUP(D484,Steuerseite!A$3:$D$38,2,FALSE)</f>
        <v>0</v>
      </c>
      <c r="O484" s="96">
        <f>VLOOKUP(D484,Steuerseite!A$3:D$38,3,FALSE)</f>
        <v>0</v>
      </c>
      <c r="P484" s="96">
        <f>VLOOKUP(D484,Steuerseite!A$3:D$38,4,FALSE)</f>
        <v>0</v>
      </c>
      <c r="Q484" s="94"/>
      <c r="R484" s="98"/>
      <c r="S484" s="95">
        <f t="shared" si="40"/>
        <v>0</v>
      </c>
      <c r="T484" s="137">
        <f>IF(AND(J484="VOR",Leistungen!A$52="SVS VOR"),Leistungen!B$52, IF(AND(J484="QOR",Leistungen!A$31="SVS QOR"),Leistungen!B$31,""))</f>
        <v>0</v>
      </c>
      <c r="U484" s="97">
        <f t="shared" si="41"/>
        <v>0</v>
      </c>
      <c r="V484" s="100">
        <f t="shared" si="42"/>
        <v>0</v>
      </c>
      <c r="W484" s="100">
        <f t="shared" si="44"/>
        <v>0</v>
      </c>
      <c r="X484" s="99"/>
    </row>
    <row r="485" spans="1:24" ht="15" x14ac:dyDescent="0.2">
      <c r="A485" s="91" t="s">
        <v>174</v>
      </c>
      <c r="B485" s="91" t="s">
        <v>183</v>
      </c>
      <c r="C485" s="91" t="s">
        <v>863</v>
      </c>
      <c r="D485" s="91" t="s">
        <v>21</v>
      </c>
      <c r="E485" s="91" t="s">
        <v>18</v>
      </c>
      <c r="F485" s="91" t="s">
        <v>117</v>
      </c>
      <c r="G485" s="167">
        <v>8.1199999999999992</v>
      </c>
      <c r="H485" s="91"/>
      <c r="I485" s="136">
        <f t="shared" si="39"/>
        <v>8.1199999999999992</v>
      </c>
      <c r="J485" s="91" t="s">
        <v>10</v>
      </c>
      <c r="K485" s="96">
        <f>VLOOKUP(D485,Steuerseite!A$3:G$38,5,FALSE)</f>
        <v>0</v>
      </c>
      <c r="L485" s="96">
        <f>VLOOKUP(D485,Steuerseite!A$3:G$38,6,FALSE)</f>
        <v>0</v>
      </c>
      <c r="M485" s="96">
        <f>VLOOKUP(D485,Steuerseite!A$3:G$38,7,FALSE)</f>
        <v>1E-3</v>
      </c>
      <c r="N485" s="96">
        <f>VLOOKUP(D485,Steuerseite!A$3:$D$38,2,FALSE)</f>
        <v>0</v>
      </c>
      <c r="O485" s="96">
        <f>VLOOKUP(D485,Steuerseite!A$3:D$38,3,FALSE)</f>
        <v>0</v>
      </c>
      <c r="P485" s="96">
        <f>VLOOKUP(D485,Steuerseite!A$3:D$38,4,FALSE)</f>
        <v>0</v>
      </c>
      <c r="Q485" s="94"/>
      <c r="R485" s="98"/>
      <c r="S485" s="95">
        <f t="shared" si="40"/>
        <v>0</v>
      </c>
      <c r="T485" s="137">
        <f>IF(AND(J485="VOR",Leistungen!A$52="SVS VOR"),Leistungen!B$52, IF(AND(J485="QOR",Leistungen!A$31="SVS QOR"),Leistungen!B$31,""))</f>
        <v>0</v>
      </c>
      <c r="U485" s="97">
        <f t="shared" si="41"/>
        <v>0</v>
      </c>
      <c r="V485" s="100">
        <f t="shared" si="42"/>
        <v>0</v>
      </c>
      <c r="W485" s="100">
        <f t="shared" si="44"/>
        <v>0</v>
      </c>
      <c r="X485" s="99"/>
    </row>
    <row r="486" spans="1:24" ht="15" x14ac:dyDescent="0.2">
      <c r="A486" s="92" t="s">
        <v>120</v>
      </c>
      <c r="B486" s="92" t="s">
        <v>183</v>
      </c>
      <c r="C486" s="92" t="s">
        <v>864</v>
      </c>
      <c r="D486" s="92" t="s">
        <v>21</v>
      </c>
      <c r="E486" s="92" t="s">
        <v>18</v>
      </c>
      <c r="F486" s="92" t="s">
        <v>117</v>
      </c>
      <c r="G486" s="168">
        <v>8.48</v>
      </c>
      <c r="H486" s="92"/>
      <c r="I486" s="138">
        <f t="shared" si="39"/>
        <v>8.48</v>
      </c>
      <c r="J486" s="92" t="s">
        <v>10</v>
      </c>
      <c r="K486" s="96">
        <f>VLOOKUP(D486,Steuerseite!A$3:G$38,5,FALSE)</f>
        <v>0</v>
      </c>
      <c r="L486" s="96">
        <f>VLOOKUP(D486,Steuerseite!A$3:G$38,6,FALSE)</f>
        <v>0</v>
      </c>
      <c r="M486" s="96">
        <f>VLOOKUP(D486,Steuerseite!A$3:G$38,7,FALSE)</f>
        <v>1E-3</v>
      </c>
      <c r="N486" s="96">
        <f>VLOOKUP(D486,Steuerseite!A$3:$D$38,2,FALSE)</f>
        <v>0</v>
      </c>
      <c r="O486" s="96">
        <f>VLOOKUP(D486,Steuerseite!A$3:D$38,3,FALSE)</f>
        <v>0</v>
      </c>
      <c r="P486" s="96">
        <f>VLOOKUP(D486,Steuerseite!A$3:D$38,4,FALSE)</f>
        <v>0</v>
      </c>
      <c r="Q486" s="94"/>
      <c r="R486" s="98"/>
      <c r="S486" s="95">
        <f t="shared" si="40"/>
        <v>0</v>
      </c>
      <c r="T486" s="137">
        <f>IF(AND(J486="VOR",Leistungen!A$52="SVS VOR"),Leistungen!B$52, IF(AND(J486="QOR",Leistungen!A$31="SVS QOR"),Leistungen!B$31,""))</f>
        <v>0</v>
      </c>
      <c r="U486" s="97">
        <f t="shared" si="41"/>
        <v>0</v>
      </c>
      <c r="V486" s="100">
        <f t="shared" si="42"/>
        <v>0</v>
      </c>
      <c r="W486" s="100">
        <f t="shared" si="44"/>
        <v>0</v>
      </c>
      <c r="X486" s="99"/>
    </row>
    <row r="487" spans="1:24" ht="15" x14ac:dyDescent="0.2">
      <c r="A487" s="91" t="s">
        <v>120</v>
      </c>
      <c r="B487" s="91" t="s">
        <v>181</v>
      </c>
      <c r="C487" s="91" t="s">
        <v>865</v>
      </c>
      <c r="D487" s="91" t="s">
        <v>21</v>
      </c>
      <c r="E487" s="91" t="s">
        <v>18</v>
      </c>
      <c r="F487" s="91" t="s">
        <v>117</v>
      </c>
      <c r="G487" s="167">
        <v>8.39</v>
      </c>
      <c r="H487" s="91"/>
      <c r="I487" s="136">
        <f t="shared" si="39"/>
        <v>8.39</v>
      </c>
      <c r="J487" s="91" t="s">
        <v>10</v>
      </c>
      <c r="K487" s="96">
        <f>VLOOKUP(D487,Steuerseite!A$3:G$38,5,FALSE)</f>
        <v>0</v>
      </c>
      <c r="L487" s="96">
        <f>VLOOKUP(D487,Steuerseite!A$3:G$38,6,FALSE)</f>
        <v>0</v>
      </c>
      <c r="M487" s="96">
        <f>VLOOKUP(D487,Steuerseite!A$3:G$38,7,FALSE)</f>
        <v>1E-3</v>
      </c>
      <c r="N487" s="96">
        <f>VLOOKUP(D487,Steuerseite!A$3:$D$38,2,FALSE)</f>
        <v>0</v>
      </c>
      <c r="O487" s="96">
        <f>VLOOKUP(D487,Steuerseite!A$3:D$38,3,FALSE)</f>
        <v>0</v>
      </c>
      <c r="P487" s="96">
        <f>VLOOKUP(D487,Steuerseite!A$3:D$38,4,FALSE)</f>
        <v>0</v>
      </c>
      <c r="Q487" s="94"/>
      <c r="R487" s="98"/>
      <c r="S487" s="95">
        <f t="shared" si="40"/>
        <v>0</v>
      </c>
      <c r="T487" s="137">
        <f>IF(AND(J487="VOR",Leistungen!A$52="SVS VOR"),Leistungen!B$52, IF(AND(J487="QOR",Leistungen!A$31="SVS QOR"),Leistungen!B$31,""))</f>
        <v>0</v>
      </c>
      <c r="U487" s="97">
        <f t="shared" si="41"/>
        <v>0</v>
      </c>
      <c r="V487" s="100">
        <f t="shared" si="42"/>
        <v>0</v>
      </c>
      <c r="W487" s="100">
        <f t="shared" si="44"/>
        <v>0</v>
      </c>
      <c r="X487" s="99"/>
    </row>
    <row r="488" spans="1:24" ht="15" x14ac:dyDescent="0.2">
      <c r="A488" s="92" t="s">
        <v>171</v>
      </c>
      <c r="B488" s="92" t="s">
        <v>227</v>
      </c>
      <c r="C488" s="92" t="s">
        <v>866</v>
      </c>
      <c r="D488" s="92" t="s">
        <v>20</v>
      </c>
      <c r="E488" s="92" t="s">
        <v>115</v>
      </c>
      <c r="F488" s="92" t="s">
        <v>956</v>
      </c>
      <c r="G488" s="168">
        <v>13.95</v>
      </c>
      <c r="H488" s="92" t="s">
        <v>157</v>
      </c>
      <c r="I488" s="138">
        <f t="shared" si="39"/>
        <v>0</v>
      </c>
      <c r="J488" s="92" t="s">
        <v>10</v>
      </c>
      <c r="K488" s="96">
        <f>VLOOKUP(D488,Steuerseite!A$3:G$38,5,FALSE)</f>
        <v>0</v>
      </c>
      <c r="L488" s="96">
        <f>VLOOKUP(D488,Steuerseite!A$3:G$38,6,FALSE)</f>
        <v>0</v>
      </c>
      <c r="M488" s="96">
        <f>VLOOKUP(D488,Steuerseite!A$3:G$38,7,FALSE)</f>
        <v>0</v>
      </c>
      <c r="N488" s="96">
        <f>VLOOKUP(D488,Steuerseite!A$3:$D$38,2,FALSE)</f>
        <v>0</v>
      </c>
      <c r="O488" s="96">
        <f>VLOOKUP(D488,Steuerseite!A$3:D$38,3,FALSE)</f>
        <v>0</v>
      </c>
      <c r="P488" s="96">
        <f>VLOOKUP(D488,Steuerseite!A$3:D$38,4,FALSE)</f>
        <v>0</v>
      </c>
      <c r="Q488" s="94"/>
      <c r="R488" s="98"/>
      <c r="S488" s="95">
        <f t="shared" si="40"/>
        <v>0</v>
      </c>
      <c r="T488" s="137">
        <f>IF(AND(J488="VOR",Leistungen!A$52="SVS VOR"),Leistungen!B$52, IF(AND(J488="QOR",Leistungen!A$31="SVS QOR"),Leistungen!B$31,""))</f>
        <v>0</v>
      </c>
      <c r="U488" s="97">
        <f t="shared" si="41"/>
        <v>0</v>
      </c>
      <c r="V488" s="100">
        <f t="shared" si="42"/>
        <v>0</v>
      </c>
      <c r="W488" s="100">
        <f t="shared" si="44"/>
        <v>0</v>
      </c>
      <c r="X488" s="99"/>
    </row>
    <row r="489" spans="1:24" ht="15" x14ac:dyDescent="0.2">
      <c r="A489" s="91" t="s">
        <v>120</v>
      </c>
      <c r="B489" s="91" t="s">
        <v>226</v>
      </c>
      <c r="C489" s="91" t="s">
        <v>867</v>
      </c>
      <c r="D489" s="91" t="s">
        <v>59</v>
      </c>
      <c r="E489" s="91" t="s">
        <v>110</v>
      </c>
      <c r="F489" s="91" t="s">
        <v>956</v>
      </c>
      <c r="G489" s="167">
        <v>14.35</v>
      </c>
      <c r="H489" s="91"/>
      <c r="I489" s="136">
        <f t="shared" si="39"/>
        <v>14.35</v>
      </c>
      <c r="J489" s="91" t="s">
        <v>10</v>
      </c>
      <c r="K489" s="96">
        <f>VLOOKUP(D489,Steuerseite!A$3:G$38,5,FALSE)</f>
        <v>0</v>
      </c>
      <c r="L489" s="96">
        <f>VLOOKUP(D489,Steuerseite!A$3:G$38,6,FALSE)</f>
        <v>0</v>
      </c>
      <c r="M489" s="96">
        <f>VLOOKUP(D489,Steuerseite!A$3:G$38,7,FALSE)</f>
        <v>0</v>
      </c>
      <c r="N489" s="96">
        <f>VLOOKUP(D489,Steuerseite!A$3:$D$38,2,FALSE)</f>
        <v>0</v>
      </c>
      <c r="O489" s="96">
        <f>VLOOKUP(D489,Steuerseite!A$3:D$38,3,FALSE)</f>
        <v>0</v>
      </c>
      <c r="P489" s="96">
        <f>VLOOKUP(D489,Steuerseite!A$3:D$38,4,FALSE)</f>
        <v>0</v>
      </c>
      <c r="Q489" s="94"/>
      <c r="R489" s="98"/>
      <c r="S489" s="95">
        <f t="shared" si="40"/>
        <v>0</v>
      </c>
      <c r="T489" s="137">
        <f>IF(AND(J489="VOR",Leistungen!A$52="SVS VOR"),Leistungen!B$52, IF(AND(J489="QOR",Leistungen!A$31="SVS QOR"),Leistungen!B$31,""))</f>
        <v>0</v>
      </c>
      <c r="U489" s="97">
        <f t="shared" si="41"/>
        <v>0</v>
      </c>
      <c r="V489" s="100">
        <f t="shared" si="42"/>
        <v>0</v>
      </c>
      <c r="W489" s="100">
        <f t="shared" si="44"/>
        <v>0</v>
      </c>
      <c r="X489" s="99"/>
    </row>
    <row r="490" spans="1:24" ht="15" x14ac:dyDescent="0.2">
      <c r="A490" s="92" t="s">
        <v>120</v>
      </c>
      <c r="B490" s="92" t="s">
        <v>227</v>
      </c>
      <c r="C490" s="92" t="s">
        <v>868</v>
      </c>
      <c r="D490" s="92" t="s">
        <v>20</v>
      </c>
      <c r="E490" s="92" t="s">
        <v>115</v>
      </c>
      <c r="F490" s="92" t="s">
        <v>956</v>
      </c>
      <c r="G490" s="168">
        <v>17.57</v>
      </c>
      <c r="H490" s="92" t="s">
        <v>157</v>
      </c>
      <c r="I490" s="138">
        <f t="shared" si="39"/>
        <v>0</v>
      </c>
      <c r="J490" s="92" t="s">
        <v>10</v>
      </c>
      <c r="K490" s="96">
        <f>VLOOKUP(D490,Steuerseite!A$3:G$38,5,FALSE)</f>
        <v>0</v>
      </c>
      <c r="L490" s="96">
        <f>VLOOKUP(D490,Steuerseite!A$3:G$38,6,FALSE)</f>
        <v>0</v>
      </c>
      <c r="M490" s="96">
        <f>VLOOKUP(D490,Steuerseite!A$3:G$38,7,FALSE)</f>
        <v>0</v>
      </c>
      <c r="N490" s="96">
        <f>VLOOKUP(D490,Steuerseite!A$3:$D$38,2,FALSE)</f>
        <v>0</v>
      </c>
      <c r="O490" s="96">
        <f>VLOOKUP(D490,Steuerseite!A$3:D$38,3,FALSE)</f>
        <v>0</v>
      </c>
      <c r="P490" s="96">
        <f>VLOOKUP(D490,Steuerseite!A$3:D$38,4,FALSE)</f>
        <v>0</v>
      </c>
      <c r="Q490" s="94"/>
      <c r="R490" s="98"/>
      <c r="S490" s="95">
        <f t="shared" si="40"/>
        <v>0</v>
      </c>
      <c r="T490" s="137">
        <f>IF(AND(J490="VOR",Leistungen!A$52="SVS VOR"),Leistungen!B$52, IF(AND(J490="QOR",Leistungen!A$31="SVS QOR"),Leistungen!B$31,""))</f>
        <v>0</v>
      </c>
      <c r="U490" s="97">
        <f t="shared" si="41"/>
        <v>0</v>
      </c>
      <c r="V490" s="100">
        <f t="shared" si="42"/>
        <v>0</v>
      </c>
      <c r="W490" s="100">
        <f t="shared" si="44"/>
        <v>0</v>
      </c>
      <c r="X490" s="99"/>
    </row>
    <row r="491" spans="1:24" ht="15" x14ac:dyDescent="0.2">
      <c r="A491" s="91" t="s">
        <v>174</v>
      </c>
      <c r="B491" s="91" t="s">
        <v>227</v>
      </c>
      <c r="C491" s="91" t="s">
        <v>869</v>
      </c>
      <c r="D491" s="91" t="s">
        <v>20</v>
      </c>
      <c r="E491" s="91" t="s">
        <v>115</v>
      </c>
      <c r="F491" s="91" t="s">
        <v>956</v>
      </c>
      <c r="G491" s="167">
        <v>13.9</v>
      </c>
      <c r="H491" s="91" t="s">
        <v>157</v>
      </c>
      <c r="I491" s="136">
        <f t="shared" si="39"/>
        <v>0</v>
      </c>
      <c r="J491" s="91" t="s">
        <v>10</v>
      </c>
      <c r="K491" s="96">
        <f>VLOOKUP(D491,Steuerseite!A$3:G$38,5,FALSE)</f>
        <v>0</v>
      </c>
      <c r="L491" s="96">
        <f>VLOOKUP(D491,Steuerseite!A$3:G$38,6,FALSE)</f>
        <v>0</v>
      </c>
      <c r="M491" s="96">
        <f>VLOOKUP(D491,Steuerseite!A$3:G$38,7,FALSE)</f>
        <v>0</v>
      </c>
      <c r="N491" s="96">
        <f>VLOOKUP(D491,Steuerseite!A$3:$D$38,2,FALSE)</f>
        <v>0</v>
      </c>
      <c r="O491" s="96">
        <f>VLOOKUP(D491,Steuerseite!A$3:D$38,3,FALSE)</f>
        <v>0</v>
      </c>
      <c r="P491" s="96">
        <f>VLOOKUP(D491,Steuerseite!A$3:D$38,4,FALSE)</f>
        <v>0</v>
      </c>
      <c r="Q491" s="94"/>
      <c r="R491" s="98"/>
      <c r="S491" s="95">
        <f t="shared" si="40"/>
        <v>0</v>
      </c>
      <c r="T491" s="137">
        <f>IF(AND(J491="VOR",Leistungen!A$52="SVS VOR"),Leistungen!B$52, IF(AND(J491="QOR",Leistungen!A$31="SVS QOR"),Leistungen!B$31,""))</f>
        <v>0</v>
      </c>
      <c r="U491" s="97">
        <f t="shared" si="41"/>
        <v>0</v>
      </c>
      <c r="V491" s="100">
        <f t="shared" si="42"/>
        <v>0</v>
      </c>
      <c r="W491" s="100">
        <f t="shared" si="44"/>
        <v>0</v>
      </c>
      <c r="X491" s="99"/>
    </row>
    <row r="492" spans="1:24" ht="15" x14ac:dyDescent="0.2">
      <c r="A492" s="92" t="s">
        <v>175</v>
      </c>
      <c r="B492" s="92" t="s">
        <v>227</v>
      </c>
      <c r="C492" s="92" t="s">
        <v>870</v>
      </c>
      <c r="D492" s="92" t="s">
        <v>20</v>
      </c>
      <c r="E492" s="92" t="s">
        <v>115</v>
      </c>
      <c r="F492" s="92" t="s">
        <v>956</v>
      </c>
      <c r="G492" s="168">
        <v>13.69</v>
      </c>
      <c r="H492" s="92" t="s">
        <v>157</v>
      </c>
      <c r="I492" s="138">
        <f t="shared" si="39"/>
        <v>0</v>
      </c>
      <c r="J492" s="92" t="s">
        <v>10</v>
      </c>
      <c r="K492" s="96">
        <f>VLOOKUP(D492,Steuerseite!A$3:G$38,5,FALSE)</f>
        <v>0</v>
      </c>
      <c r="L492" s="96">
        <f>VLOOKUP(D492,Steuerseite!A$3:G$38,6,FALSE)</f>
        <v>0</v>
      </c>
      <c r="M492" s="96">
        <f>VLOOKUP(D492,Steuerseite!A$3:G$38,7,FALSE)</f>
        <v>0</v>
      </c>
      <c r="N492" s="96">
        <f>VLOOKUP(D492,Steuerseite!A$3:$D$38,2,FALSE)</f>
        <v>0</v>
      </c>
      <c r="O492" s="96">
        <f>VLOOKUP(D492,Steuerseite!A$3:D$38,3,FALSE)</f>
        <v>0</v>
      </c>
      <c r="P492" s="96">
        <f>VLOOKUP(D492,Steuerseite!A$3:D$38,4,FALSE)</f>
        <v>0</v>
      </c>
      <c r="Q492" s="94"/>
      <c r="R492" s="98"/>
      <c r="S492" s="95">
        <f t="shared" si="40"/>
        <v>0</v>
      </c>
      <c r="T492" s="137">
        <f>IF(AND(J492="VOR",Leistungen!A$52="SVS VOR"),Leistungen!B$52, IF(AND(J492="QOR",Leistungen!A$31="SVS QOR"),Leistungen!B$31,""))</f>
        <v>0</v>
      </c>
      <c r="U492" s="97">
        <f t="shared" si="41"/>
        <v>0</v>
      </c>
      <c r="V492" s="100">
        <f t="shared" si="42"/>
        <v>0</v>
      </c>
      <c r="W492" s="100">
        <f t="shared" si="44"/>
        <v>0</v>
      </c>
      <c r="X492" s="99"/>
    </row>
    <row r="493" spans="1:24" ht="15" x14ac:dyDescent="0.2">
      <c r="A493" s="91" t="s">
        <v>175</v>
      </c>
      <c r="B493" s="91" t="s">
        <v>227</v>
      </c>
      <c r="C493" s="91" t="s">
        <v>871</v>
      </c>
      <c r="D493" s="91" t="s">
        <v>24</v>
      </c>
      <c r="E493" s="91" t="s">
        <v>19</v>
      </c>
      <c r="F493" s="91" t="s">
        <v>956</v>
      </c>
      <c r="G493" s="167">
        <v>14.41</v>
      </c>
      <c r="H493" s="91" t="s">
        <v>157</v>
      </c>
      <c r="I493" s="136">
        <f t="shared" si="39"/>
        <v>0</v>
      </c>
      <c r="J493" s="91" t="s">
        <v>10</v>
      </c>
      <c r="K493" s="96">
        <f>VLOOKUP(D493,Steuerseite!A$3:G$38,5,FALSE)</f>
        <v>0</v>
      </c>
      <c r="L493" s="96">
        <f>VLOOKUP(D493,Steuerseite!A$3:G$38,6,FALSE)</f>
        <v>0</v>
      </c>
      <c r="M493" s="96">
        <f>VLOOKUP(D493,Steuerseite!A$3:G$38,7,FALSE)</f>
        <v>0</v>
      </c>
      <c r="N493" s="96">
        <f>VLOOKUP(D493,Steuerseite!A$3:$D$38,2,FALSE)</f>
        <v>0</v>
      </c>
      <c r="O493" s="96">
        <f>VLOOKUP(D493,Steuerseite!A$3:D$38,3,FALSE)</f>
        <v>0</v>
      </c>
      <c r="P493" s="96">
        <f>VLOOKUP(D493,Steuerseite!A$3:D$38,4,FALSE)</f>
        <v>0</v>
      </c>
      <c r="Q493" s="94"/>
      <c r="R493" s="98"/>
      <c r="S493" s="95">
        <f t="shared" si="40"/>
        <v>0</v>
      </c>
      <c r="T493" s="137">
        <f>IF(AND(J493="VOR",Leistungen!A$52="SVS VOR"),Leistungen!B$52, IF(AND(J493="QOR",Leistungen!A$31="SVS QOR"),Leistungen!B$31,""))</f>
        <v>0</v>
      </c>
      <c r="U493" s="97">
        <f t="shared" si="41"/>
        <v>0</v>
      </c>
      <c r="V493" s="100">
        <f t="shared" si="42"/>
        <v>0</v>
      </c>
      <c r="W493" s="100">
        <f t="shared" si="44"/>
        <v>0</v>
      </c>
      <c r="X493" s="99"/>
    </row>
    <row r="494" spans="1:24" ht="15" x14ac:dyDescent="0.2">
      <c r="A494" s="92" t="s">
        <v>172</v>
      </c>
      <c r="B494" s="92" t="s">
        <v>227</v>
      </c>
      <c r="C494" s="92" t="s">
        <v>872</v>
      </c>
      <c r="D494" s="92" t="s">
        <v>20</v>
      </c>
      <c r="E494" s="92" t="s">
        <v>115</v>
      </c>
      <c r="F494" s="92" t="s">
        <v>956</v>
      </c>
      <c r="G494" s="168">
        <v>13.91</v>
      </c>
      <c r="H494" s="92" t="s">
        <v>157</v>
      </c>
      <c r="I494" s="138">
        <f t="shared" si="39"/>
        <v>0</v>
      </c>
      <c r="J494" s="92" t="s">
        <v>10</v>
      </c>
      <c r="K494" s="96">
        <f>VLOOKUP(D494,Steuerseite!A$3:G$38,5,FALSE)</f>
        <v>0</v>
      </c>
      <c r="L494" s="96">
        <f>VLOOKUP(D494,Steuerseite!A$3:G$38,6,FALSE)</f>
        <v>0</v>
      </c>
      <c r="M494" s="96">
        <f>VLOOKUP(D494,Steuerseite!A$3:G$38,7,FALSE)</f>
        <v>0</v>
      </c>
      <c r="N494" s="96">
        <f>VLOOKUP(D494,Steuerseite!A$3:$D$38,2,FALSE)</f>
        <v>0</v>
      </c>
      <c r="O494" s="96">
        <f>VLOOKUP(D494,Steuerseite!A$3:D$38,3,FALSE)</f>
        <v>0</v>
      </c>
      <c r="P494" s="96">
        <f>VLOOKUP(D494,Steuerseite!A$3:D$38,4,FALSE)</f>
        <v>0</v>
      </c>
      <c r="Q494" s="94"/>
      <c r="R494" s="98"/>
      <c r="S494" s="95">
        <f t="shared" si="40"/>
        <v>0</v>
      </c>
      <c r="T494" s="137">
        <f>IF(AND(J494="VOR",Leistungen!A$52="SVS VOR"),Leistungen!B$52, IF(AND(J494="QOR",Leistungen!A$31="SVS QOR"),Leistungen!B$31,""))</f>
        <v>0</v>
      </c>
      <c r="U494" s="97">
        <f t="shared" si="41"/>
        <v>0</v>
      </c>
      <c r="V494" s="100">
        <f t="shared" si="42"/>
        <v>0</v>
      </c>
      <c r="W494" s="100">
        <f t="shared" si="44"/>
        <v>0</v>
      </c>
      <c r="X494" s="99"/>
    </row>
    <row r="495" spans="1:24" ht="15" x14ac:dyDescent="0.2">
      <c r="A495" s="91" t="s">
        <v>172</v>
      </c>
      <c r="B495" s="91" t="s">
        <v>227</v>
      </c>
      <c r="C495" s="91" t="s">
        <v>873</v>
      </c>
      <c r="D495" s="91" t="s">
        <v>20</v>
      </c>
      <c r="E495" s="91" t="s">
        <v>115</v>
      </c>
      <c r="F495" s="91" t="s">
        <v>956</v>
      </c>
      <c r="G495" s="167">
        <v>14.01</v>
      </c>
      <c r="H495" s="91" t="s">
        <v>157</v>
      </c>
      <c r="I495" s="136">
        <f t="shared" si="39"/>
        <v>0</v>
      </c>
      <c r="J495" s="91" t="s">
        <v>10</v>
      </c>
      <c r="K495" s="96">
        <f>VLOOKUP(D495,Steuerseite!A$3:G$38,5,FALSE)</f>
        <v>0</v>
      </c>
      <c r="L495" s="96">
        <f>VLOOKUP(D495,Steuerseite!A$3:G$38,6,FALSE)</f>
        <v>0</v>
      </c>
      <c r="M495" s="96">
        <f>VLOOKUP(D495,Steuerseite!A$3:G$38,7,FALSE)</f>
        <v>0</v>
      </c>
      <c r="N495" s="96">
        <f>VLOOKUP(D495,Steuerseite!A$3:$D$38,2,FALSE)</f>
        <v>0</v>
      </c>
      <c r="O495" s="96">
        <f>VLOOKUP(D495,Steuerseite!A$3:D$38,3,FALSE)</f>
        <v>0</v>
      </c>
      <c r="P495" s="96">
        <f>VLOOKUP(D495,Steuerseite!A$3:D$38,4,FALSE)</f>
        <v>0</v>
      </c>
      <c r="Q495" s="94"/>
      <c r="R495" s="98"/>
      <c r="S495" s="95">
        <f t="shared" si="40"/>
        <v>0</v>
      </c>
      <c r="T495" s="137">
        <f>IF(AND(J495="VOR",Leistungen!A$52="SVS VOR"),Leistungen!B$52, IF(AND(J495="QOR",Leistungen!A$31="SVS QOR"),Leistungen!B$31,""))</f>
        <v>0</v>
      </c>
      <c r="U495" s="97">
        <f t="shared" si="41"/>
        <v>0</v>
      </c>
      <c r="V495" s="100">
        <f t="shared" si="42"/>
        <v>0</v>
      </c>
      <c r="W495" s="100">
        <f t="shared" si="44"/>
        <v>0</v>
      </c>
      <c r="X495" s="99"/>
    </row>
    <row r="496" spans="1:24" ht="15" x14ac:dyDescent="0.2">
      <c r="A496" s="92" t="s">
        <v>173</v>
      </c>
      <c r="B496" s="92" t="s">
        <v>227</v>
      </c>
      <c r="C496" s="92" t="s">
        <v>874</v>
      </c>
      <c r="D496" s="92" t="s">
        <v>20</v>
      </c>
      <c r="E496" s="92" t="s">
        <v>115</v>
      </c>
      <c r="F496" s="92" t="s">
        <v>956</v>
      </c>
      <c r="G496" s="168">
        <v>13.88</v>
      </c>
      <c r="H496" s="92" t="s">
        <v>157</v>
      </c>
      <c r="I496" s="138">
        <f t="shared" si="39"/>
        <v>0</v>
      </c>
      <c r="J496" s="92" t="s">
        <v>10</v>
      </c>
      <c r="K496" s="96">
        <f>VLOOKUP(D496,Steuerseite!A$3:G$38,5,FALSE)</f>
        <v>0</v>
      </c>
      <c r="L496" s="96">
        <f>VLOOKUP(D496,Steuerseite!A$3:G$38,6,FALSE)</f>
        <v>0</v>
      </c>
      <c r="M496" s="96">
        <f>VLOOKUP(D496,Steuerseite!A$3:G$38,7,FALSE)</f>
        <v>0</v>
      </c>
      <c r="N496" s="96">
        <f>VLOOKUP(D496,Steuerseite!A$3:$D$38,2,FALSE)</f>
        <v>0</v>
      </c>
      <c r="O496" s="96">
        <f>VLOOKUP(D496,Steuerseite!A$3:D$38,3,FALSE)</f>
        <v>0</v>
      </c>
      <c r="P496" s="96">
        <f>VLOOKUP(D496,Steuerseite!A$3:D$38,4,FALSE)</f>
        <v>0</v>
      </c>
      <c r="Q496" s="94"/>
      <c r="R496" s="98"/>
      <c r="S496" s="95">
        <f t="shared" si="40"/>
        <v>0</v>
      </c>
      <c r="T496" s="137">
        <f>IF(AND(J496="VOR",Leistungen!A$52="SVS VOR"),Leistungen!B$52, IF(AND(J496="QOR",Leistungen!A$31="SVS QOR"),Leistungen!B$31,""))</f>
        <v>0</v>
      </c>
      <c r="U496" s="97">
        <f t="shared" si="41"/>
        <v>0</v>
      </c>
      <c r="V496" s="100">
        <f t="shared" si="42"/>
        <v>0</v>
      </c>
      <c r="W496" s="100">
        <f t="shared" si="44"/>
        <v>0</v>
      </c>
      <c r="X496" s="99"/>
    </row>
    <row r="497" spans="1:24" ht="15" x14ac:dyDescent="0.2">
      <c r="A497" s="91" t="s">
        <v>173</v>
      </c>
      <c r="B497" s="91" t="s">
        <v>227</v>
      </c>
      <c r="C497" s="91" t="s">
        <v>875</v>
      </c>
      <c r="D497" s="91" t="s">
        <v>20</v>
      </c>
      <c r="E497" s="91" t="s">
        <v>115</v>
      </c>
      <c r="F497" s="91" t="s">
        <v>956</v>
      </c>
      <c r="G497" s="167">
        <v>17.11</v>
      </c>
      <c r="H497" s="91" t="s">
        <v>157</v>
      </c>
      <c r="I497" s="136">
        <f t="shared" si="39"/>
        <v>0</v>
      </c>
      <c r="J497" s="91" t="s">
        <v>10</v>
      </c>
      <c r="K497" s="96">
        <f>VLOOKUP(D497,Steuerseite!A$3:G$38,5,FALSE)</f>
        <v>0</v>
      </c>
      <c r="L497" s="96">
        <f>VLOOKUP(D497,Steuerseite!A$3:G$38,6,FALSE)</f>
        <v>0</v>
      </c>
      <c r="M497" s="96">
        <f>VLOOKUP(D497,Steuerseite!A$3:G$38,7,FALSE)</f>
        <v>0</v>
      </c>
      <c r="N497" s="96">
        <f>VLOOKUP(D497,Steuerseite!A$3:$D$38,2,FALSE)</f>
        <v>0</v>
      </c>
      <c r="O497" s="96">
        <f>VLOOKUP(D497,Steuerseite!A$3:D$38,3,FALSE)</f>
        <v>0</v>
      </c>
      <c r="P497" s="96">
        <f>VLOOKUP(D497,Steuerseite!A$3:D$38,4,FALSE)</f>
        <v>0</v>
      </c>
      <c r="Q497" s="94"/>
      <c r="R497" s="98"/>
      <c r="S497" s="95">
        <f t="shared" si="40"/>
        <v>0</v>
      </c>
      <c r="T497" s="137">
        <f>IF(AND(J497="VOR",Leistungen!A$52="SVS VOR"),Leistungen!B$52, IF(AND(J497="QOR",Leistungen!A$31="SVS QOR"),Leistungen!B$31,""))</f>
        <v>0</v>
      </c>
      <c r="U497" s="97">
        <f t="shared" si="41"/>
        <v>0</v>
      </c>
      <c r="V497" s="100">
        <f t="shared" si="42"/>
        <v>0</v>
      </c>
      <c r="W497" s="100">
        <f t="shared" si="44"/>
        <v>0</v>
      </c>
      <c r="X497" s="99"/>
    </row>
    <row r="498" spans="1:24" ht="15" x14ac:dyDescent="0.2">
      <c r="A498" s="92" t="s">
        <v>170</v>
      </c>
      <c r="B498" s="92" t="s">
        <v>227</v>
      </c>
      <c r="C498" s="92" t="s">
        <v>876</v>
      </c>
      <c r="D498" s="92" t="s">
        <v>20</v>
      </c>
      <c r="E498" s="92" t="s">
        <v>115</v>
      </c>
      <c r="F498" s="92" t="s">
        <v>956</v>
      </c>
      <c r="G498" s="168">
        <v>13.31</v>
      </c>
      <c r="H498" s="92" t="s">
        <v>157</v>
      </c>
      <c r="I498" s="138">
        <f t="shared" si="39"/>
        <v>0</v>
      </c>
      <c r="J498" s="92" t="s">
        <v>10</v>
      </c>
      <c r="K498" s="96">
        <f>VLOOKUP(D498,Steuerseite!A$3:G$38,5,FALSE)</f>
        <v>0</v>
      </c>
      <c r="L498" s="96">
        <f>VLOOKUP(D498,Steuerseite!A$3:G$38,6,FALSE)</f>
        <v>0</v>
      </c>
      <c r="M498" s="96">
        <f>VLOOKUP(D498,Steuerseite!A$3:G$38,7,FALSE)</f>
        <v>0</v>
      </c>
      <c r="N498" s="96">
        <f>VLOOKUP(D498,Steuerseite!A$3:$D$38,2,FALSE)</f>
        <v>0</v>
      </c>
      <c r="O498" s="96">
        <f>VLOOKUP(D498,Steuerseite!A$3:D$38,3,FALSE)</f>
        <v>0</v>
      </c>
      <c r="P498" s="96">
        <f>VLOOKUP(D498,Steuerseite!A$3:D$38,4,FALSE)</f>
        <v>0</v>
      </c>
      <c r="Q498" s="94"/>
      <c r="R498" s="98"/>
      <c r="S498" s="95">
        <f t="shared" si="40"/>
        <v>0</v>
      </c>
      <c r="T498" s="137">
        <f>IF(AND(J498="VOR",Leistungen!A$52="SVS VOR"),Leistungen!B$52, IF(AND(J498="QOR",Leistungen!A$31="SVS QOR"),Leistungen!B$31,""))</f>
        <v>0</v>
      </c>
      <c r="U498" s="97">
        <f t="shared" si="41"/>
        <v>0</v>
      </c>
      <c r="V498" s="100">
        <f t="shared" si="42"/>
        <v>0</v>
      </c>
      <c r="W498" s="100">
        <f t="shared" si="44"/>
        <v>0</v>
      </c>
      <c r="X498" s="99"/>
    </row>
    <row r="499" spans="1:24" ht="15" x14ac:dyDescent="0.2">
      <c r="A499" s="91" t="s">
        <v>170</v>
      </c>
      <c r="B499" s="91" t="s">
        <v>227</v>
      </c>
      <c r="C499" s="91" t="s">
        <v>877</v>
      </c>
      <c r="D499" s="91" t="s">
        <v>20</v>
      </c>
      <c r="E499" s="91" t="s">
        <v>115</v>
      </c>
      <c r="F499" s="91" t="s">
        <v>956</v>
      </c>
      <c r="G499" s="167">
        <v>17.059999999999999</v>
      </c>
      <c r="H499" s="91" t="s">
        <v>157</v>
      </c>
      <c r="I499" s="136">
        <f t="shared" si="39"/>
        <v>0</v>
      </c>
      <c r="J499" s="91" t="s">
        <v>10</v>
      </c>
      <c r="K499" s="96">
        <f>VLOOKUP(D499,Steuerseite!A$3:G$38,5,FALSE)</f>
        <v>0</v>
      </c>
      <c r="L499" s="96">
        <f>VLOOKUP(D499,Steuerseite!A$3:G$38,6,FALSE)</f>
        <v>0</v>
      </c>
      <c r="M499" s="96">
        <f>VLOOKUP(D499,Steuerseite!A$3:G$38,7,FALSE)</f>
        <v>0</v>
      </c>
      <c r="N499" s="96">
        <f>VLOOKUP(D499,Steuerseite!A$3:$D$38,2,FALSE)</f>
        <v>0</v>
      </c>
      <c r="O499" s="96">
        <f>VLOOKUP(D499,Steuerseite!A$3:D$38,3,FALSE)</f>
        <v>0</v>
      </c>
      <c r="P499" s="96">
        <f>VLOOKUP(D499,Steuerseite!A$3:D$38,4,FALSE)</f>
        <v>0</v>
      </c>
      <c r="Q499" s="94"/>
      <c r="R499" s="98"/>
      <c r="S499" s="95">
        <f t="shared" si="40"/>
        <v>0</v>
      </c>
      <c r="T499" s="137">
        <f>IF(AND(J499="VOR",Leistungen!A$52="SVS VOR"),Leistungen!B$52, IF(AND(J499="QOR",Leistungen!A$31="SVS QOR"),Leistungen!B$31,""))</f>
        <v>0</v>
      </c>
      <c r="U499" s="97">
        <f t="shared" si="41"/>
        <v>0</v>
      </c>
      <c r="V499" s="100">
        <f t="shared" si="42"/>
        <v>0</v>
      </c>
      <c r="W499" s="100">
        <f t="shared" si="44"/>
        <v>0</v>
      </c>
      <c r="X499" s="99"/>
    </row>
    <row r="500" spans="1:24" ht="38.25" x14ac:dyDescent="0.2">
      <c r="A500" s="92" t="s">
        <v>170</v>
      </c>
      <c r="B500" s="92" t="s">
        <v>348</v>
      </c>
      <c r="C500" s="92" t="s">
        <v>878</v>
      </c>
      <c r="D500" s="92" t="s">
        <v>37</v>
      </c>
      <c r="E500" s="92" t="s">
        <v>953</v>
      </c>
      <c r="F500" s="92" t="s">
        <v>956</v>
      </c>
      <c r="G500" s="168">
        <v>49.56</v>
      </c>
      <c r="H500" s="92"/>
      <c r="I500" s="138">
        <f t="shared" si="39"/>
        <v>49.56</v>
      </c>
      <c r="J500" s="92" t="s">
        <v>124</v>
      </c>
      <c r="K500" s="96">
        <f>VLOOKUP(D500,Steuerseite!A$3:G$38,5,FALSE)</f>
        <v>0</v>
      </c>
      <c r="L500" s="96">
        <f>VLOOKUP(D500,Steuerseite!A$3:G$38,6,FALSE)</f>
        <v>0</v>
      </c>
      <c r="M500" s="96">
        <f>VLOOKUP(D500,Steuerseite!A$3:G$38,7,FALSE)</f>
        <v>0</v>
      </c>
      <c r="N500" s="96">
        <f>VLOOKUP(D500,Steuerseite!A$3:$D$38,2,FALSE)</f>
        <v>0</v>
      </c>
      <c r="O500" s="96">
        <f>VLOOKUP(D500,Steuerseite!A$3:D$38,3,FALSE)</f>
        <v>0</v>
      </c>
      <c r="P500" s="96">
        <f>VLOOKUP(D500,Steuerseite!A$3:D$38,4,FALSE)</f>
        <v>0</v>
      </c>
      <c r="Q500" s="94">
        <v>0</v>
      </c>
      <c r="R500" s="98">
        <v>12</v>
      </c>
      <c r="S500" s="95" t="e">
        <f t="shared" si="40"/>
        <v>#DIV/0!</v>
      </c>
      <c r="T500" s="137">
        <f>IF(AND(J500="VOR",Leistungen!A$52="SVS VOR"),Leistungen!B$52, IF(AND(J500="QOR",Leistungen!A$31="SVS QOR"),Leistungen!B$31,""))</f>
        <v>0</v>
      </c>
      <c r="U500" s="97" t="e">
        <f t="shared" si="41"/>
        <v>#DIV/0!</v>
      </c>
      <c r="V500" s="100" t="e">
        <f t="shared" si="42"/>
        <v>#DIV/0!</v>
      </c>
      <c r="W500" s="100" t="e">
        <f t="shared" si="44"/>
        <v>#DIV/0!</v>
      </c>
      <c r="X500" s="166" t="s">
        <v>961</v>
      </c>
    </row>
    <row r="501" spans="1:24" ht="15" x14ac:dyDescent="0.2">
      <c r="A501" s="91" t="s">
        <v>170</v>
      </c>
      <c r="B501" s="91" t="s">
        <v>227</v>
      </c>
      <c r="C501" s="91" t="s">
        <v>879</v>
      </c>
      <c r="D501" s="91" t="s">
        <v>20</v>
      </c>
      <c r="E501" s="91" t="s">
        <v>115</v>
      </c>
      <c r="F501" s="91" t="s">
        <v>956</v>
      </c>
      <c r="G501" s="167">
        <v>12.08</v>
      </c>
      <c r="H501" s="91" t="s">
        <v>157</v>
      </c>
      <c r="I501" s="136">
        <f t="shared" si="39"/>
        <v>0</v>
      </c>
      <c r="J501" s="91" t="s">
        <v>10</v>
      </c>
      <c r="K501" s="96">
        <f>VLOOKUP(D501,Steuerseite!A$3:G$38,5,FALSE)</f>
        <v>0</v>
      </c>
      <c r="L501" s="96">
        <f>VLOOKUP(D501,Steuerseite!A$3:G$38,6,FALSE)</f>
        <v>0</v>
      </c>
      <c r="M501" s="96">
        <f>VLOOKUP(D501,Steuerseite!A$3:G$38,7,FALSE)</f>
        <v>0</v>
      </c>
      <c r="N501" s="96">
        <f>VLOOKUP(D501,Steuerseite!A$3:$D$38,2,FALSE)</f>
        <v>0</v>
      </c>
      <c r="O501" s="96">
        <f>VLOOKUP(D501,Steuerseite!A$3:D$38,3,FALSE)</f>
        <v>0</v>
      </c>
      <c r="P501" s="96">
        <f>VLOOKUP(D501,Steuerseite!A$3:D$38,4,FALSE)</f>
        <v>0</v>
      </c>
      <c r="Q501" s="94"/>
      <c r="R501" s="98"/>
      <c r="S501" s="95">
        <f t="shared" si="40"/>
        <v>0</v>
      </c>
      <c r="T501" s="137">
        <f>IF(AND(J501="VOR",Leistungen!A$52="SVS VOR"),Leistungen!B$52, IF(AND(J501="QOR",Leistungen!A$31="SVS QOR"),Leistungen!B$31,""))</f>
        <v>0</v>
      </c>
      <c r="U501" s="97">
        <f t="shared" si="41"/>
        <v>0</v>
      </c>
      <c r="V501" s="100">
        <f t="shared" si="42"/>
        <v>0</v>
      </c>
      <c r="W501" s="100">
        <f t="shared" si="44"/>
        <v>0</v>
      </c>
      <c r="X501" s="99"/>
    </row>
    <row r="502" spans="1:24" ht="15" x14ac:dyDescent="0.2">
      <c r="A502" s="92" t="s">
        <v>171</v>
      </c>
      <c r="B502" s="92" t="s">
        <v>227</v>
      </c>
      <c r="C502" s="92" t="s">
        <v>880</v>
      </c>
      <c r="D502" s="92" t="s">
        <v>20</v>
      </c>
      <c r="E502" s="92" t="s">
        <v>115</v>
      </c>
      <c r="F502" s="92" t="s">
        <v>956</v>
      </c>
      <c r="G502" s="168">
        <v>17.100000000000001</v>
      </c>
      <c r="H502" s="92" t="s">
        <v>157</v>
      </c>
      <c r="I502" s="138">
        <f t="shared" si="39"/>
        <v>0</v>
      </c>
      <c r="J502" s="92" t="s">
        <v>10</v>
      </c>
      <c r="K502" s="96">
        <f>VLOOKUP(D502,Steuerseite!A$3:G$38,5,FALSE)</f>
        <v>0</v>
      </c>
      <c r="L502" s="96">
        <f>VLOOKUP(D502,Steuerseite!A$3:G$38,6,FALSE)</f>
        <v>0</v>
      </c>
      <c r="M502" s="96">
        <f>VLOOKUP(D502,Steuerseite!A$3:G$38,7,FALSE)</f>
        <v>0</v>
      </c>
      <c r="N502" s="96">
        <f>VLOOKUP(D502,Steuerseite!A$3:$D$38,2,FALSE)</f>
        <v>0</v>
      </c>
      <c r="O502" s="96">
        <f>VLOOKUP(D502,Steuerseite!A$3:D$38,3,FALSE)</f>
        <v>0</v>
      </c>
      <c r="P502" s="96">
        <f>VLOOKUP(D502,Steuerseite!A$3:D$38,4,FALSE)</f>
        <v>0</v>
      </c>
      <c r="Q502" s="94"/>
      <c r="R502" s="98"/>
      <c r="S502" s="95">
        <f t="shared" si="40"/>
        <v>0</v>
      </c>
      <c r="T502" s="137">
        <f>IF(AND(J502="VOR",Leistungen!A$52="SVS VOR"),Leistungen!B$52, IF(AND(J502="QOR",Leistungen!A$31="SVS QOR"),Leistungen!B$31,""))</f>
        <v>0</v>
      </c>
      <c r="U502" s="97">
        <f t="shared" si="41"/>
        <v>0</v>
      </c>
      <c r="V502" s="100">
        <f t="shared" si="42"/>
        <v>0</v>
      </c>
      <c r="W502" s="100">
        <f t="shared" si="44"/>
        <v>0</v>
      </c>
      <c r="X502" s="99"/>
    </row>
    <row r="503" spans="1:24" ht="15" x14ac:dyDescent="0.2">
      <c r="A503" s="91" t="s">
        <v>174</v>
      </c>
      <c r="B503" s="91" t="s">
        <v>113</v>
      </c>
      <c r="C503" s="91" t="s">
        <v>881</v>
      </c>
      <c r="D503" s="91" t="s">
        <v>22</v>
      </c>
      <c r="E503" s="91" t="s">
        <v>114</v>
      </c>
      <c r="F503" s="91" t="s">
        <v>956</v>
      </c>
      <c r="G503" s="167">
        <v>87.4</v>
      </c>
      <c r="H503" s="91"/>
      <c r="I503" s="136">
        <f t="shared" si="39"/>
        <v>87.4</v>
      </c>
      <c r="J503" s="91" t="s">
        <v>10</v>
      </c>
      <c r="K503" s="96">
        <f>VLOOKUP(D503,Steuerseite!A$3:G$38,5,FALSE)</f>
        <v>0</v>
      </c>
      <c r="L503" s="96">
        <f>VLOOKUP(D503,Steuerseite!A$3:G$38,6,FALSE)</f>
        <v>0</v>
      </c>
      <c r="M503" s="96">
        <f>VLOOKUP(D503,Steuerseite!A$3:G$38,7,FALSE)</f>
        <v>0</v>
      </c>
      <c r="N503" s="96">
        <f>VLOOKUP(D503,Steuerseite!A$3:$D$38,2,FALSE)</f>
        <v>0</v>
      </c>
      <c r="O503" s="96">
        <f>VLOOKUP(D503,Steuerseite!A$3:D$38,3,FALSE)</f>
        <v>0</v>
      </c>
      <c r="P503" s="96">
        <f>VLOOKUP(D503,Steuerseite!A$3:D$38,4,FALSE)</f>
        <v>0</v>
      </c>
      <c r="Q503" s="94"/>
      <c r="R503" s="98"/>
      <c r="S503" s="95">
        <f t="shared" si="40"/>
        <v>0</v>
      </c>
      <c r="T503" s="137">
        <f>IF(AND(J503="VOR",Leistungen!A$52="SVS VOR"),Leistungen!B$52, IF(AND(J503="QOR",Leistungen!A$31="SVS QOR"),Leistungen!B$31,""))</f>
        <v>0</v>
      </c>
      <c r="U503" s="97">
        <f t="shared" si="41"/>
        <v>0</v>
      </c>
      <c r="V503" s="100">
        <f t="shared" si="42"/>
        <v>0</v>
      </c>
      <c r="W503" s="100">
        <f t="shared" si="44"/>
        <v>0</v>
      </c>
      <c r="X503" s="99"/>
    </row>
    <row r="504" spans="1:24" ht="15" x14ac:dyDescent="0.2">
      <c r="A504" s="92" t="s">
        <v>120</v>
      </c>
      <c r="B504" s="92" t="s">
        <v>349</v>
      </c>
      <c r="C504" s="92" t="s">
        <v>882</v>
      </c>
      <c r="D504" s="92" t="s">
        <v>22</v>
      </c>
      <c r="E504" s="92" t="s">
        <v>114</v>
      </c>
      <c r="F504" s="92" t="s">
        <v>956</v>
      </c>
      <c r="G504" s="168">
        <v>96.14</v>
      </c>
      <c r="H504" s="92"/>
      <c r="I504" s="138">
        <f t="shared" si="39"/>
        <v>96.14</v>
      </c>
      <c r="J504" s="92" t="s">
        <v>10</v>
      </c>
      <c r="K504" s="96">
        <f>VLOOKUP(D504,Steuerseite!A$3:G$38,5,FALSE)</f>
        <v>0</v>
      </c>
      <c r="L504" s="96">
        <f>VLOOKUP(D504,Steuerseite!A$3:G$38,6,FALSE)</f>
        <v>0</v>
      </c>
      <c r="M504" s="96">
        <f>VLOOKUP(D504,Steuerseite!A$3:G$38,7,FALSE)</f>
        <v>0</v>
      </c>
      <c r="N504" s="96">
        <f>VLOOKUP(D504,Steuerseite!A$3:$D$38,2,FALSE)</f>
        <v>0</v>
      </c>
      <c r="O504" s="96">
        <f>VLOOKUP(D504,Steuerseite!A$3:D$38,3,FALSE)</f>
        <v>0</v>
      </c>
      <c r="P504" s="96">
        <f>VLOOKUP(D504,Steuerseite!A$3:D$38,4,FALSE)</f>
        <v>0</v>
      </c>
      <c r="Q504" s="94"/>
      <c r="R504" s="98"/>
      <c r="S504" s="95">
        <f t="shared" si="40"/>
        <v>0</v>
      </c>
      <c r="T504" s="137">
        <f>IF(AND(J504="VOR",Leistungen!A$52="SVS VOR"),Leistungen!B$52, IF(AND(J504="QOR",Leistungen!A$31="SVS QOR"),Leistungen!B$31,""))</f>
        <v>0</v>
      </c>
      <c r="U504" s="97">
        <f t="shared" si="41"/>
        <v>0</v>
      </c>
      <c r="V504" s="100">
        <f t="shared" si="42"/>
        <v>0</v>
      </c>
      <c r="W504" s="100">
        <f t="shared" si="44"/>
        <v>0</v>
      </c>
      <c r="X504" s="99"/>
    </row>
    <row r="505" spans="1:24" ht="15" x14ac:dyDescent="0.2">
      <c r="A505" s="91" t="s">
        <v>120</v>
      </c>
      <c r="B505" s="91" t="s">
        <v>311</v>
      </c>
      <c r="C505" s="91" t="s">
        <v>883</v>
      </c>
      <c r="D505" s="91" t="s">
        <v>27</v>
      </c>
      <c r="E505" s="91" t="s">
        <v>118</v>
      </c>
      <c r="F505" s="91" t="s">
        <v>117</v>
      </c>
      <c r="G505" s="167">
        <v>2.68</v>
      </c>
      <c r="H505" s="91"/>
      <c r="I505" s="136">
        <f t="shared" si="39"/>
        <v>2.68</v>
      </c>
      <c r="J505" s="91" t="s">
        <v>10</v>
      </c>
      <c r="K505" s="96">
        <f>VLOOKUP(D505,Steuerseite!A$3:G$38,5,FALSE)</f>
        <v>0</v>
      </c>
      <c r="L505" s="96">
        <f>VLOOKUP(D505,Steuerseite!A$3:G$38,6,FALSE)</f>
        <v>0</v>
      </c>
      <c r="M505" s="96">
        <f>VLOOKUP(D505,Steuerseite!A$3:G$38,7,FALSE)</f>
        <v>1E-3</v>
      </c>
      <c r="N505" s="96">
        <f>VLOOKUP(D505,Steuerseite!A$3:$D$38,2,FALSE)</f>
        <v>0</v>
      </c>
      <c r="O505" s="96">
        <f>VLOOKUP(D505,Steuerseite!A$3:D$38,3,FALSE)</f>
        <v>0</v>
      </c>
      <c r="P505" s="96">
        <f>VLOOKUP(D505,Steuerseite!A$3:D$38,4,FALSE)</f>
        <v>0</v>
      </c>
      <c r="Q505" s="94"/>
      <c r="R505" s="98"/>
      <c r="S505" s="95">
        <f t="shared" si="40"/>
        <v>0</v>
      </c>
      <c r="T505" s="137">
        <f>IF(AND(J505="VOR",Leistungen!A$52="SVS VOR"),Leistungen!B$52, IF(AND(J505="QOR",Leistungen!A$31="SVS QOR"),Leistungen!B$31,""))</f>
        <v>0</v>
      </c>
      <c r="U505" s="97">
        <f t="shared" si="41"/>
        <v>0</v>
      </c>
      <c r="V505" s="100">
        <f t="shared" si="42"/>
        <v>0</v>
      </c>
      <c r="W505" s="100">
        <f t="shared" ref="W505:W536" si="45">U505/250</f>
        <v>0</v>
      </c>
      <c r="X505" s="99"/>
    </row>
    <row r="506" spans="1:24" ht="15" x14ac:dyDescent="0.2">
      <c r="A506" s="92" t="s">
        <v>174</v>
      </c>
      <c r="B506" s="92" t="s">
        <v>113</v>
      </c>
      <c r="C506" s="92" t="s">
        <v>884</v>
      </c>
      <c r="D506" s="92" t="s">
        <v>22</v>
      </c>
      <c r="E506" s="92" t="s">
        <v>114</v>
      </c>
      <c r="F506" s="92" t="s">
        <v>117</v>
      </c>
      <c r="G506" s="168">
        <v>2.37</v>
      </c>
      <c r="H506" s="92"/>
      <c r="I506" s="138">
        <f t="shared" si="39"/>
        <v>2.37</v>
      </c>
      <c r="J506" s="92" t="s">
        <v>10</v>
      </c>
      <c r="K506" s="96">
        <f>VLOOKUP(D506,Steuerseite!A$3:G$38,5,FALSE)</f>
        <v>0</v>
      </c>
      <c r="L506" s="96">
        <f>VLOOKUP(D506,Steuerseite!A$3:G$38,6,FALSE)</f>
        <v>0</v>
      </c>
      <c r="M506" s="96">
        <f>VLOOKUP(D506,Steuerseite!A$3:G$38,7,FALSE)</f>
        <v>0</v>
      </c>
      <c r="N506" s="96">
        <f>VLOOKUP(D506,Steuerseite!A$3:$D$38,2,FALSE)</f>
        <v>0</v>
      </c>
      <c r="O506" s="96">
        <f>VLOOKUP(D506,Steuerseite!A$3:D$38,3,FALSE)</f>
        <v>0</v>
      </c>
      <c r="P506" s="96">
        <f>VLOOKUP(D506,Steuerseite!A$3:D$38,4,FALSE)</f>
        <v>0</v>
      </c>
      <c r="Q506" s="94"/>
      <c r="R506" s="98"/>
      <c r="S506" s="95">
        <f t="shared" si="40"/>
        <v>0</v>
      </c>
      <c r="T506" s="137">
        <f>IF(AND(J506="VOR",Leistungen!A$52="SVS VOR"),Leistungen!B$52, IF(AND(J506="QOR",Leistungen!A$31="SVS QOR"),Leistungen!B$31,""))</f>
        <v>0</v>
      </c>
      <c r="U506" s="97">
        <f t="shared" si="41"/>
        <v>0</v>
      </c>
      <c r="V506" s="100">
        <f t="shared" si="42"/>
        <v>0</v>
      </c>
      <c r="W506" s="100">
        <f t="shared" si="45"/>
        <v>0</v>
      </c>
      <c r="X506" s="99"/>
    </row>
    <row r="507" spans="1:24" ht="15" x14ac:dyDescent="0.2">
      <c r="A507" s="91" t="s">
        <v>120</v>
      </c>
      <c r="B507" s="91" t="s">
        <v>183</v>
      </c>
      <c r="C507" s="91" t="s">
        <v>885</v>
      </c>
      <c r="D507" s="91" t="s">
        <v>21</v>
      </c>
      <c r="E507" s="91" t="s">
        <v>18</v>
      </c>
      <c r="F507" s="91" t="s">
        <v>117</v>
      </c>
      <c r="G507" s="167">
        <v>10.06</v>
      </c>
      <c r="H507" s="91"/>
      <c r="I507" s="136">
        <f t="shared" si="39"/>
        <v>10.06</v>
      </c>
      <c r="J507" s="91" t="s">
        <v>10</v>
      </c>
      <c r="K507" s="96">
        <f>VLOOKUP(D507,Steuerseite!A$3:G$38,5,FALSE)</f>
        <v>0</v>
      </c>
      <c r="L507" s="96">
        <f>VLOOKUP(D507,Steuerseite!A$3:G$38,6,FALSE)</f>
        <v>0</v>
      </c>
      <c r="M507" s="96">
        <f>VLOOKUP(D507,Steuerseite!A$3:G$38,7,FALSE)</f>
        <v>1E-3</v>
      </c>
      <c r="N507" s="96">
        <f>VLOOKUP(D507,Steuerseite!A$3:$D$38,2,FALSE)</f>
        <v>0</v>
      </c>
      <c r="O507" s="96">
        <f>VLOOKUP(D507,Steuerseite!A$3:D$38,3,FALSE)</f>
        <v>0</v>
      </c>
      <c r="P507" s="96">
        <f>VLOOKUP(D507,Steuerseite!A$3:D$38,4,FALSE)</f>
        <v>0</v>
      </c>
      <c r="Q507" s="94"/>
      <c r="R507" s="98"/>
      <c r="S507" s="95">
        <f t="shared" si="40"/>
        <v>0</v>
      </c>
      <c r="T507" s="137">
        <f>IF(AND(J507="VOR",Leistungen!A$52="SVS VOR"),Leistungen!B$52, IF(AND(J507="QOR",Leistungen!A$31="SVS QOR"),Leistungen!B$31,""))</f>
        <v>0</v>
      </c>
      <c r="U507" s="97">
        <f t="shared" si="41"/>
        <v>0</v>
      </c>
      <c r="V507" s="100">
        <f t="shared" si="42"/>
        <v>0</v>
      </c>
      <c r="W507" s="100">
        <f t="shared" si="45"/>
        <v>0</v>
      </c>
      <c r="X507" s="99"/>
    </row>
    <row r="508" spans="1:24" ht="15" x14ac:dyDescent="0.2">
      <c r="A508" s="92" t="s">
        <v>120</v>
      </c>
      <c r="B508" s="92" t="s">
        <v>350</v>
      </c>
      <c r="C508" s="92" t="s">
        <v>886</v>
      </c>
      <c r="D508" s="92" t="s">
        <v>25</v>
      </c>
      <c r="E508" s="92" t="s">
        <v>952</v>
      </c>
      <c r="F508" s="92" t="s">
        <v>117</v>
      </c>
      <c r="G508" s="168">
        <v>123</v>
      </c>
      <c r="H508" s="92"/>
      <c r="I508" s="138">
        <f t="shared" si="39"/>
        <v>123</v>
      </c>
      <c r="J508" s="92" t="s">
        <v>10</v>
      </c>
      <c r="K508" s="96">
        <f>VLOOKUP(D508,Steuerseite!A$3:G$38,5,FALSE)</f>
        <v>0</v>
      </c>
      <c r="L508" s="96">
        <f>VLOOKUP(D508,Steuerseite!A$3:G$38,6,FALSE)</f>
        <v>0</v>
      </c>
      <c r="M508" s="96">
        <f>VLOOKUP(D508,Steuerseite!A$3:G$38,7,FALSE)</f>
        <v>0</v>
      </c>
      <c r="N508" s="96">
        <f>VLOOKUP(D508,Steuerseite!A$3:$D$38,2,FALSE)</f>
        <v>0</v>
      </c>
      <c r="O508" s="96">
        <f>VLOOKUP(D508,Steuerseite!A$3:D$38,3,FALSE)</f>
        <v>0</v>
      </c>
      <c r="P508" s="96">
        <f>VLOOKUP(D508,Steuerseite!A$3:D$38,4,FALSE)</f>
        <v>0</v>
      </c>
      <c r="Q508" s="94"/>
      <c r="R508" s="98"/>
      <c r="S508" s="95">
        <f t="shared" si="40"/>
        <v>0</v>
      </c>
      <c r="T508" s="137">
        <f>IF(AND(J508="VOR",Leistungen!A$52="SVS VOR"),Leistungen!B$52, IF(AND(J508="QOR",Leistungen!A$31="SVS QOR"),Leistungen!B$31,""))</f>
        <v>0</v>
      </c>
      <c r="U508" s="97">
        <f t="shared" si="41"/>
        <v>0</v>
      </c>
      <c r="V508" s="100">
        <f t="shared" si="42"/>
        <v>0</v>
      </c>
      <c r="W508" s="100">
        <f t="shared" si="45"/>
        <v>0</v>
      </c>
      <c r="X508" s="99"/>
    </row>
    <row r="509" spans="1:24" ht="15" x14ac:dyDescent="0.2">
      <c r="A509" s="91" t="s">
        <v>120</v>
      </c>
      <c r="B509" s="91" t="s">
        <v>351</v>
      </c>
      <c r="C509" s="91" t="s">
        <v>887</v>
      </c>
      <c r="D509" s="91" t="s">
        <v>29</v>
      </c>
      <c r="E509" s="91" t="s">
        <v>116</v>
      </c>
      <c r="F509" s="91" t="s">
        <v>956</v>
      </c>
      <c r="G509" s="167">
        <v>42.57</v>
      </c>
      <c r="H509" s="91"/>
      <c r="I509" s="136">
        <f t="shared" si="39"/>
        <v>42.57</v>
      </c>
      <c r="J509" s="91" t="s">
        <v>10</v>
      </c>
      <c r="K509" s="96">
        <f>VLOOKUP(D509,Steuerseite!A$3:G$38,5,FALSE)</f>
        <v>0</v>
      </c>
      <c r="L509" s="96">
        <f>VLOOKUP(D509,Steuerseite!A$3:G$38,6,FALSE)</f>
        <v>0</v>
      </c>
      <c r="M509" s="96">
        <f>VLOOKUP(D509,Steuerseite!A$3:G$38,7,FALSE)</f>
        <v>0</v>
      </c>
      <c r="N509" s="96">
        <f>VLOOKUP(D509,Steuerseite!A$3:$D$38,2,FALSE)</f>
        <v>0</v>
      </c>
      <c r="O509" s="96">
        <f>VLOOKUP(D509,Steuerseite!A$3:D$38,3,FALSE)</f>
        <v>0</v>
      </c>
      <c r="P509" s="96">
        <f>VLOOKUP(D509,Steuerseite!A$3:D$38,4,FALSE)</f>
        <v>0</v>
      </c>
      <c r="Q509" s="94"/>
      <c r="R509" s="98"/>
      <c r="S509" s="95">
        <f t="shared" si="40"/>
        <v>0</v>
      </c>
      <c r="T509" s="137">
        <f>IF(AND(J509="VOR",Leistungen!A$52="SVS VOR"),Leistungen!B$52, IF(AND(J509="QOR",Leistungen!A$31="SVS QOR"),Leistungen!B$31,""))</f>
        <v>0</v>
      </c>
      <c r="U509" s="97">
        <f t="shared" si="41"/>
        <v>0</v>
      </c>
      <c r="V509" s="100">
        <f t="shared" si="42"/>
        <v>0</v>
      </c>
      <c r="W509" s="100">
        <f t="shared" si="45"/>
        <v>0</v>
      </c>
      <c r="X509" s="99"/>
    </row>
    <row r="510" spans="1:24" ht="15" x14ac:dyDescent="0.2">
      <c r="A510" s="92" t="s">
        <v>174</v>
      </c>
      <c r="B510" s="92" t="s">
        <v>322</v>
      </c>
      <c r="C510" s="92" t="s">
        <v>888</v>
      </c>
      <c r="D510" s="92" t="s">
        <v>27</v>
      </c>
      <c r="E510" s="92" t="s">
        <v>118</v>
      </c>
      <c r="F510" s="92" t="s">
        <v>117</v>
      </c>
      <c r="G510" s="168">
        <v>15.18</v>
      </c>
      <c r="H510" s="92"/>
      <c r="I510" s="138">
        <f t="shared" si="39"/>
        <v>15.18</v>
      </c>
      <c r="J510" s="92" t="s">
        <v>10</v>
      </c>
      <c r="K510" s="96">
        <f>VLOOKUP(D510,Steuerseite!A$3:G$38,5,FALSE)</f>
        <v>0</v>
      </c>
      <c r="L510" s="96">
        <f>VLOOKUP(D510,Steuerseite!A$3:G$38,6,FALSE)</f>
        <v>0</v>
      </c>
      <c r="M510" s="96">
        <f>VLOOKUP(D510,Steuerseite!A$3:G$38,7,FALSE)</f>
        <v>1E-3</v>
      </c>
      <c r="N510" s="96">
        <f>VLOOKUP(D510,Steuerseite!A$3:$D$38,2,FALSE)</f>
        <v>0</v>
      </c>
      <c r="O510" s="96">
        <f>VLOOKUP(D510,Steuerseite!A$3:D$38,3,FALSE)</f>
        <v>0</v>
      </c>
      <c r="P510" s="96">
        <f>VLOOKUP(D510,Steuerseite!A$3:D$38,4,FALSE)</f>
        <v>0</v>
      </c>
      <c r="Q510" s="94"/>
      <c r="R510" s="98"/>
      <c r="S510" s="95">
        <f t="shared" si="40"/>
        <v>0</v>
      </c>
      <c r="T510" s="137">
        <f>IF(AND(J510="VOR",Leistungen!A$52="SVS VOR"),Leistungen!B$52, IF(AND(J510="QOR",Leistungen!A$31="SVS QOR"),Leistungen!B$31,""))</f>
        <v>0</v>
      </c>
      <c r="U510" s="97">
        <f t="shared" si="41"/>
        <v>0</v>
      </c>
      <c r="V510" s="100">
        <f t="shared" si="42"/>
        <v>0</v>
      </c>
      <c r="W510" s="100">
        <f t="shared" si="45"/>
        <v>0</v>
      </c>
      <c r="X510" s="99"/>
    </row>
    <row r="511" spans="1:24" ht="15" x14ac:dyDescent="0.2">
      <c r="A511" s="91" t="s">
        <v>176</v>
      </c>
      <c r="B511" s="91" t="s">
        <v>352</v>
      </c>
      <c r="C511" s="91" t="s">
        <v>889</v>
      </c>
      <c r="D511" s="91" t="s">
        <v>43</v>
      </c>
      <c r="E511" s="91" t="s">
        <v>47</v>
      </c>
      <c r="F511" s="91" t="s">
        <v>957</v>
      </c>
      <c r="G511" s="167">
        <v>26.17</v>
      </c>
      <c r="H511" s="91" t="s">
        <v>157</v>
      </c>
      <c r="I511" s="136">
        <f t="shared" si="39"/>
        <v>0</v>
      </c>
      <c r="J511" s="91" t="s">
        <v>10</v>
      </c>
      <c r="K511" s="96">
        <f>VLOOKUP(D511,Steuerseite!A$3:G$38,5,FALSE)</f>
        <v>0</v>
      </c>
      <c r="L511" s="96">
        <f>VLOOKUP(D511,Steuerseite!A$3:G$38,6,FALSE)</f>
        <v>0</v>
      </c>
      <c r="M511" s="96">
        <f>VLOOKUP(D511,Steuerseite!A$3:G$38,7,FALSE)</f>
        <v>0</v>
      </c>
      <c r="N511" s="96">
        <f>VLOOKUP(D511,Steuerseite!A$3:$D$38,2,FALSE)</f>
        <v>0</v>
      </c>
      <c r="O511" s="96">
        <f>VLOOKUP(D511,Steuerseite!A$3:D$38,3,FALSE)</f>
        <v>0</v>
      </c>
      <c r="P511" s="96">
        <f>VLOOKUP(D511,Steuerseite!A$3:D$38,4,FALSE)</f>
        <v>0</v>
      </c>
      <c r="Q511" s="94"/>
      <c r="R511" s="98"/>
      <c r="S511" s="95">
        <f t="shared" si="40"/>
        <v>0</v>
      </c>
      <c r="T511" s="137">
        <f>IF(AND(J511="VOR",Leistungen!A$52="SVS VOR"),Leistungen!B$52, IF(AND(J511="QOR",Leistungen!A$31="SVS QOR"),Leistungen!B$31,""))</f>
        <v>0</v>
      </c>
      <c r="U511" s="97">
        <f t="shared" si="41"/>
        <v>0</v>
      </c>
      <c r="V511" s="100">
        <f t="shared" si="42"/>
        <v>0</v>
      </c>
      <c r="W511" s="100">
        <f t="shared" si="45"/>
        <v>0</v>
      </c>
      <c r="X511" s="99"/>
    </row>
    <row r="512" spans="1:24" ht="15" x14ac:dyDescent="0.2">
      <c r="A512" s="92" t="s">
        <v>176</v>
      </c>
      <c r="B512" s="92" t="s">
        <v>353</v>
      </c>
      <c r="C512" s="92" t="s">
        <v>890</v>
      </c>
      <c r="D512" s="92" t="s">
        <v>29</v>
      </c>
      <c r="E512" s="92" t="s">
        <v>116</v>
      </c>
      <c r="F512" s="92" t="s">
        <v>957</v>
      </c>
      <c r="G512" s="168">
        <v>50.14</v>
      </c>
      <c r="H512" s="92"/>
      <c r="I512" s="138">
        <f t="shared" si="39"/>
        <v>50.14</v>
      </c>
      <c r="J512" s="92" t="s">
        <v>124</v>
      </c>
      <c r="K512" s="96">
        <f>VLOOKUP(D512,Steuerseite!A$3:G$38,5,FALSE)</f>
        <v>0</v>
      </c>
      <c r="L512" s="96">
        <f>VLOOKUP(D512,Steuerseite!A$3:G$38,6,FALSE)</f>
        <v>0</v>
      </c>
      <c r="M512" s="96">
        <f>VLOOKUP(D512,Steuerseite!A$3:G$38,7,FALSE)</f>
        <v>0</v>
      </c>
      <c r="N512" s="96">
        <f>VLOOKUP(D512,Steuerseite!A$3:$D$38,2,FALSE)</f>
        <v>0</v>
      </c>
      <c r="O512" s="96">
        <f>VLOOKUP(D512,Steuerseite!A$3:D$38,3,FALSE)</f>
        <v>0</v>
      </c>
      <c r="P512" s="96">
        <f>VLOOKUP(D512,Steuerseite!A$3:D$38,4,FALSE)</f>
        <v>0</v>
      </c>
      <c r="Q512" s="94">
        <v>2</v>
      </c>
      <c r="R512" s="98">
        <v>2</v>
      </c>
      <c r="S512" s="95" t="e">
        <f t="shared" si="40"/>
        <v>#DIV/0!</v>
      </c>
      <c r="T512" s="137">
        <f>IF(AND(J512="VOR",Leistungen!A$52="SVS VOR"),Leistungen!B$52, IF(AND(J512="QOR",Leistungen!A$31="SVS QOR"),Leistungen!B$31,""))</f>
        <v>0</v>
      </c>
      <c r="U512" s="97" t="e">
        <f t="shared" si="41"/>
        <v>#DIV/0!</v>
      </c>
      <c r="V512" s="100" t="e">
        <f t="shared" si="42"/>
        <v>#DIV/0!</v>
      </c>
      <c r="W512" s="100" t="e">
        <f t="shared" si="45"/>
        <v>#DIV/0!</v>
      </c>
      <c r="X512" s="99"/>
    </row>
    <row r="513" spans="1:24" ht="15" x14ac:dyDescent="0.2">
      <c r="A513" s="91" t="s">
        <v>176</v>
      </c>
      <c r="B513" s="91" t="s">
        <v>354</v>
      </c>
      <c r="C513" s="91" t="s">
        <v>891</v>
      </c>
      <c r="D513" s="91" t="s">
        <v>29</v>
      </c>
      <c r="E513" s="91" t="s">
        <v>116</v>
      </c>
      <c r="F513" s="91" t="s">
        <v>957</v>
      </c>
      <c r="G513" s="167">
        <v>15.73</v>
      </c>
      <c r="H513" s="91"/>
      <c r="I513" s="136">
        <f t="shared" si="39"/>
        <v>15.73</v>
      </c>
      <c r="J513" s="91" t="s">
        <v>124</v>
      </c>
      <c r="K513" s="96">
        <f>VLOOKUP(D513,Steuerseite!A$3:G$38,5,FALSE)</f>
        <v>0</v>
      </c>
      <c r="L513" s="96">
        <f>VLOOKUP(D513,Steuerseite!A$3:G$38,6,FALSE)</f>
        <v>0</v>
      </c>
      <c r="M513" s="96">
        <f>VLOOKUP(D513,Steuerseite!A$3:G$38,7,FALSE)</f>
        <v>0</v>
      </c>
      <c r="N513" s="96">
        <f>VLOOKUP(D513,Steuerseite!A$3:$D$38,2,FALSE)</f>
        <v>0</v>
      </c>
      <c r="O513" s="96">
        <f>VLOOKUP(D513,Steuerseite!A$3:D$38,3,FALSE)</f>
        <v>0</v>
      </c>
      <c r="P513" s="96">
        <f>VLOOKUP(D513,Steuerseite!A$3:D$38,4,FALSE)</f>
        <v>0</v>
      </c>
      <c r="Q513" s="94">
        <v>2</v>
      </c>
      <c r="R513" s="98">
        <v>2</v>
      </c>
      <c r="S513" s="95" t="e">
        <f t="shared" si="40"/>
        <v>#DIV/0!</v>
      </c>
      <c r="T513" s="137">
        <f>IF(AND(J513="VOR",Leistungen!A$52="SVS VOR"),Leistungen!B$52, IF(AND(J513="QOR",Leistungen!A$31="SVS QOR"),Leistungen!B$31,""))</f>
        <v>0</v>
      </c>
      <c r="U513" s="97" t="e">
        <f t="shared" si="41"/>
        <v>#DIV/0!</v>
      </c>
      <c r="V513" s="100" t="e">
        <f t="shared" si="42"/>
        <v>#DIV/0!</v>
      </c>
      <c r="W513" s="100" t="e">
        <f t="shared" si="45"/>
        <v>#DIV/0!</v>
      </c>
      <c r="X513" s="99"/>
    </row>
    <row r="514" spans="1:24" ht="15" x14ac:dyDescent="0.2">
      <c r="A514" s="92" t="s">
        <v>178</v>
      </c>
      <c r="B514" s="92" t="s">
        <v>119</v>
      </c>
      <c r="C514" s="92" t="s">
        <v>892</v>
      </c>
      <c r="D514" s="92" t="s">
        <v>29</v>
      </c>
      <c r="E514" s="92" t="s">
        <v>116</v>
      </c>
      <c r="F514" s="92" t="s">
        <v>957</v>
      </c>
      <c r="G514" s="168">
        <v>66.44</v>
      </c>
      <c r="H514" s="92"/>
      <c r="I514" s="138">
        <f t="shared" si="39"/>
        <v>66.44</v>
      </c>
      <c r="J514" s="92" t="s">
        <v>124</v>
      </c>
      <c r="K514" s="96">
        <f>VLOOKUP(D514,Steuerseite!A$3:G$38,5,FALSE)</f>
        <v>0</v>
      </c>
      <c r="L514" s="96">
        <f>VLOOKUP(D514,Steuerseite!A$3:G$38,6,FALSE)</f>
        <v>0</v>
      </c>
      <c r="M514" s="96">
        <f>VLOOKUP(D514,Steuerseite!A$3:G$38,7,FALSE)</f>
        <v>0</v>
      </c>
      <c r="N514" s="96">
        <f>VLOOKUP(D514,Steuerseite!A$3:$D$38,2,FALSE)</f>
        <v>0</v>
      </c>
      <c r="O514" s="96">
        <f>VLOOKUP(D514,Steuerseite!A$3:D$38,3,FALSE)</f>
        <v>0</v>
      </c>
      <c r="P514" s="96">
        <f>VLOOKUP(D514,Steuerseite!A$3:D$38,4,FALSE)</f>
        <v>0</v>
      </c>
      <c r="Q514" s="94">
        <v>2</v>
      </c>
      <c r="R514" s="98">
        <v>2</v>
      </c>
      <c r="S514" s="95" t="e">
        <f t="shared" si="40"/>
        <v>#DIV/0!</v>
      </c>
      <c r="T514" s="137">
        <f>IF(AND(J514="VOR",Leistungen!A$52="SVS VOR"),Leistungen!B$52, IF(AND(J514="QOR",Leistungen!A$31="SVS QOR"),Leistungen!B$31,""))</f>
        <v>0</v>
      </c>
      <c r="U514" s="97" t="e">
        <f t="shared" si="41"/>
        <v>#DIV/0!</v>
      </c>
      <c r="V514" s="100" t="e">
        <f t="shared" si="42"/>
        <v>#DIV/0!</v>
      </c>
      <c r="W514" s="100" t="e">
        <f t="shared" si="45"/>
        <v>#DIV/0!</v>
      </c>
      <c r="X514" s="99"/>
    </row>
    <row r="515" spans="1:24" ht="15" x14ac:dyDescent="0.2">
      <c r="A515" s="91" t="s">
        <v>178</v>
      </c>
      <c r="B515" s="91" t="s">
        <v>355</v>
      </c>
      <c r="C515" s="91" t="s">
        <v>893</v>
      </c>
      <c r="D515" s="91" t="s">
        <v>29</v>
      </c>
      <c r="E515" s="91" t="s">
        <v>116</v>
      </c>
      <c r="F515" s="91" t="s">
        <v>957</v>
      </c>
      <c r="G515" s="167">
        <v>62.37</v>
      </c>
      <c r="H515" s="91"/>
      <c r="I515" s="136">
        <f t="shared" si="39"/>
        <v>62.37</v>
      </c>
      <c r="J515" s="91" t="s">
        <v>124</v>
      </c>
      <c r="K515" s="96">
        <f>VLOOKUP(D515,Steuerseite!A$3:G$38,5,FALSE)</f>
        <v>0</v>
      </c>
      <c r="L515" s="96">
        <f>VLOOKUP(D515,Steuerseite!A$3:G$38,6,FALSE)</f>
        <v>0</v>
      </c>
      <c r="M515" s="96">
        <f>VLOOKUP(D515,Steuerseite!A$3:G$38,7,FALSE)</f>
        <v>0</v>
      </c>
      <c r="N515" s="96">
        <f>VLOOKUP(D515,Steuerseite!A$3:$D$38,2,FALSE)</f>
        <v>0</v>
      </c>
      <c r="O515" s="96">
        <f>VLOOKUP(D515,Steuerseite!A$3:D$38,3,FALSE)</f>
        <v>0</v>
      </c>
      <c r="P515" s="96">
        <f>VLOOKUP(D515,Steuerseite!A$3:D$38,4,FALSE)</f>
        <v>0</v>
      </c>
      <c r="Q515" s="94">
        <v>2</v>
      </c>
      <c r="R515" s="98">
        <v>2</v>
      </c>
      <c r="S515" s="95" t="e">
        <f t="shared" si="40"/>
        <v>#DIV/0!</v>
      </c>
      <c r="T515" s="137">
        <f>IF(AND(J515="VOR",Leistungen!A$52="SVS VOR"),Leistungen!B$52, IF(AND(J515="QOR",Leistungen!A$31="SVS QOR"),Leistungen!B$31,""))</f>
        <v>0</v>
      </c>
      <c r="U515" s="97" t="e">
        <f t="shared" si="41"/>
        <v>#DIV/0!</v>
      </c>
      <c r="V515" s="100" t="e">
        <f t="shared" si="42"/>
        <v>#DIV/0!</v>
      </c>
      <c r="W515" s="100" t="e">
        <f t="shared" si="45"/>
        <v>#DIV/0!</v>
      </c>
      <c r="X515" s="99"/>
    </row>
    <row r="516" spans="1:24" ht="15" x14ac:dyDescent="0.2">
      <c r="A516" s="92" t="s">
        <v>178</v>
      </c>
      <c r="B516" s="92" t="s">
        <v>119</v>
      </c>
      <c r="C516" s="92" t="s">
        <v>894</v>
      </c>
      <c r="D516" s="92" t="s">
        <v>29</v>
      </c>
      <c r="E516" s="92" t="s">
        <v>116</v>
      </c>
      <c r="F516" s="92" t="s">
        <v>957</v>
      </c>
      <c r="G516" s="168">
        <v>14.46</v>
      </c>
      <c r="H516" s="92"/>
      <c r="I516" s="138">
        <f t="shared" ref="I516:I579" si="46">IF(H516="x",0,IF(ISBLANK(H516),G516,""))</f>
        <v>14.46</v>
      </c>
      <c r="J516" s="92" t="s">
        <v>124</v>
      </c>
      <c r="K516" s="96">
        <f>VLOOKUP(D516,Steuerseite!A$3:G$38,5,FALSE)</f>
        <v>0</v>
      </c>
      <c r="L516" s="96">
        <f>VLOOKUP(D516,Steuerseite!A$3:G$38,6,FALSE)</f>
        <v>0</v>
      </c>
      <c r="M516" s="96">
        <f>VLOOKUP(D516,Steuerseite!A$3:G$38,7,FALSE)</f>
        <v>0</v>
      </c>
      <c r="N516" s="96">
        <f>VLOOKUP(D516,Steuerseite!A$3:$D$38,2,FALSE)</f>
        <v>0</v>
      </c>
      <c r="O516" s="96">
        <f>VLOOKUP(D516,Steuerseite!A$3:D$38,3,FALSE)</f>
        <v>0</v>
      </c>
      <c r="P516" s="96">
        <f>VLOOKUP(D516,Steuerseite!A$3:D$38,4,FALSE)</f>
        <v>0</v>
      </c>
      <c r="Q516" s="94">
        <v>2</v>
      </c>
      <c r="R516" s="98">
        <v>2</v>
      </c>
      <c r="S516" s="95" t="e">
        <f t="shared" ref="S516:S579" si="47">IF(J516="QOR",I516*K516,(I516/O516*Q516)+(I516/P516*R516))</f>
        <v>#DIV/0!</v>
      </c>
      <c r="T516" s="137">
        <f>IF(AND(J516="VOR",Leistungen!A$52="SVS VOR"),Leistungen!B$52, IF(AND(J516="QOR",Leistungen!A$31="SVS QOR"),Leistungen!B$31,""))</f>
        <v>0</v>
      </c>
      <c r="U516" s="97" t="e">
        <f t="shared" ref="U516:U579" si="48">S516*T516</f>
        <v>#DIV/0!</v>
      </c>
      <c r="V516" s="100" t="e">
        <f t="shared" ref="V516:V579" si="49">U516/12</f>
        <v>#DIV/0!</v>
      </c>
      <c r="W516" s="100" t="e">
        <f t="shared" si="45"/>
        <v>#DIV/0!</v>
      </c>
      <c r="X516" s="99"/>
    </row>
    <row r="517" spans="1:24" ht="15" x14ac:dyDescent="0.2">
      <c r="A517" s="91" t="s">
        <v>178</v>
      </c>
      <c r="B517" s="91" t="s">
        <v>356</v>
      </c>
      <c r="C517" s="91" t="s">
        <v>895</v>
      </c>
      <c r="D517" s="91" t="s">
        <v>29</v>
      </c>
      <c r="E517" s="91" t="s">
        <v>116</v>
      </c>
      <c r="F517" s="91" t="s">
        <v>957</v>
      </c>
      <c r="G517" s="167">
        <v>62.37</v>
      </c>
      <c r="H517" s="91"/>
      <c r="I517" s="136">
        <f t="shared" si="46"/>
        <v>62.37</v>
      </c>
      <c r="J517" s="91" t="s">
        <v>124</v>
      </c>
      <c r="K517" s="96">
        <f>VLOOKUP(D517,Steuerseite!A$3:G$38,5,FALSE)</f>
        <v>0</v>
      </c>
      <c r="L517" s="96">
        <f>VLOOKUP(D517,Steuerseite!A$3:G$38,6,FALSE)</f>
        <v>0</v>
      </c>
      <c r="M517" s="96">
        <f>VLOOKUP(D517,Steuerseite!A$3:G$38,7,FALSE)</f>
        <v>0</v>
      </c>
      <c r="N517" s="96">
        <f>VLOOKUP(D517,Steuerseite!A$3:$D$38,2,FALSE)</f>
        <v>0</v>
      </c>
      <c r="O517" s="96">
        <f>VLOOKUP(D517,Steuerseite!A$3:D$38,3,FALSE)</f>
        <v>0</v>
      </c>
      <c r="P517" s="96">
        <f>VLOOKUP(D517,Steuerseite!A$3:D$38,4,FALSE)</f>
        <v>0</v>
      </c>
      <c r="Q517" s="94">
        <v>2</v>
      </c>
      <c r="R517" s="98">
        <v>2</v>
      </c>
      <c r="S517" s="95" t="e">
        <f t="shared" si="47"/>
        <v>#DIV/0!</v>
      </c>
      <c r="T517" s="137">
        <f>IF(AND(J517="VOR",Leistungen!A$52="SVS VOR"),Leistungen!B$52, IF(AND(J517="QOR",Leistungen!A$31="SVS QOR"),Leistungen!B$31,""))</f>
        <v>0</v>
      </c>
      <c r="U517" s="97" t="e">
        <f t="shared" si="48"/>
        <v>#DIV/0!</v>
      </c>
      <c r="V517" s="100" t="e">
        <f t="shared" si="49"/>
        <v>#DIV/0!</v>
      </c>
      <c r="W517" s="100" t="e">
        <f t="shared" si="45"/>
        <v>#DIV/0!</v>
      </c>
      <c r="X517" s="99"/>
    </row>
    <row r="518" spans="1:24" ht="15" x14ac:dyDescent="0.2">
      <c r="A518" s="92" t="s">
        <v>178</v>
      </c>
      <c r="B518" s="92" t="s">
        <v>119</v>
      </c>
      <c r="C518" s="92" t="s">
        <v>896</v>
      </c>
      <c r="D518" s="92" t="s">
        <v>29</v>
      </c>
      <c r="E518" s="92" t="s">
        <v>116</v>
      </c>
      <c r="F518" s="92" t="s">
        <v>957</v>
      </c>
      <c r="G518" s="168">
        <v>62.37</v>
      </c>
      <c r="H518" s="92"/>
      <c r="I518" s="138">
        <f t="shared" si="46"/>
        <v>62.37</v>
      </c>
      <c r="J518" s="92" t="s">
        <v>124</v>
      </c>
      <c r="K518" s="96">
        <f>VLOOKUP(D518,Steuerseite!A$3:G$38,5,FALSE)</f>
        <v>0</v>
      </c>
      <c r="L518" s="96">
        <f>VLOOKUP(D518,Steuerseite!A$3:G$38,6,FALSE)</f>
        <v>0</v>
      </c>
      <c r="M518" s="96">
        <f>VLOOKUP(D518,Steuerseite!A$3:G$38,7,FALSE)</f>
        <v>0</v>
      </c>
      <c r="N518" s="96">
        <f>VLOOKUP(D518,Steuerseite!A$3:$D$38,2,FALSE)</f>
        <v>0</v>
      </c>
      <c r="O518" s="96">
        <f>VLOOKUP(D518,Steuerseite!A$3:D$38,3,FALSE)</f>
        <v>0</v>
      </c>
      <c r="P518" s="96">
        <f>VLOOKUP(D518,Steuerseite!A$3:D$38,4,FALSE)</f>
        <v>0</v>
      </c>
      <c r="Q518" s="94">
        <v>2</v>
      </c>
      <c r="R518" s="98">
        <v>2</v>
      </c>
      <c r="S518" s="95" t="e">
        <f t="shared" si="47"/>
        <v>#DIV/0!</v>
      </c>
      <c r="T518" s="137">
        <f>IF(AND(J518="VOR",Leistungen!A$52="SVS VOR"),Leistungen!B$52, IF(AND(J518="QOR",Leistungen!A$31="SVS QOR"),Leistungen!B$31,""))</f>
        <v>0</v>
      </c>
      <c r="U518" s="97" t="e">
        <f t="shared" si="48"/>
        <v>#DIV/0!</v>
      </c>
      <c r="V518" s="100" t="e">
        <f t="shared" si="49"/>
        <v>#DIV/0!</v>
      </c>
      <c r="W518" s="100" t="e">
        <f t="shared" si="45"/>
        <v>#DIV/0!</v>
      </c>
      <c r="X518" s="99"/>
    </row>
    <row r="519" spans="1:24" ht="15" x14ac:dyDescent="0.2">
      <c r="A519" s="91" t="s">
        <v>120</v>
      </c>
      <c r="B519" s="91" t="s">
        <v>181</v>
      </c>
      <c r="C519" s="91" t="s">
        <v>897</v>
      </c>
      <c r="D519" s="91" t="s">
        <v>21</v>
      </c>
      <c r="E519" s="91" t="s">
        <v>18</v>
      </c>
      <c r="F519" s="91" t="s">
        <v>117</v>
      </c>
      <c r="G519" s="167">
        <v>5.95</v>
      </c>
      <c r="H519" s="91"/>
      <c r="I519" s="136">
        <f t="shared" si="46"/>
        <v>5.95</v>
      </c>
      <c r="J519" s="91" t="s">
        <v>10</v>
      </c>
      <c r="K519" s="96">
        <f>VLOOKUP(D519,Steuerseite!A$3:G$38,5,FALSE)</f>
        <v>0</v>
      </c>
      <c r="L519" s="96">
        <f>VLOOKUP(D519,Steuerseite!A$3:G$38,6,FALSE)</f>
        <v>0</v>
      </c>
      <c r="M519" s="96">
        <f>VLOOKUP(D519,Steuerseite!A$3:G$38,7,FALSE)</f>
        <v>1E-3</v>
      </c>
      <c r="N519" s="96">
        <f>VLOOKUP(D519,Steuerseite!A$3:$D$38,2,FALSE)</f>
        <v>0</v>
      </c>
      <c r="O519" s="96">
        <f>VLOOKUP(D519,Steuerseite!A$3:D$38,3,FALSE)</f>
        <v>0</v>
      </c>
      <c r="P519" s="96">
        <f>VLOOKUP(D519,Steuerseite!A$3:D$38,4,FALSE)</f>
        <v>0</v>
      </c>
      <c r="Q519" s="94"/>
      <c r="R519" s="98"/>
      <c r="S519" s="95">
        <f t="shared" si="47"/>
        <v>0</v>
      </c>
      <c r="T519" s="137">
        <f>IF(AND(J519="VOR",Leistungen!A$52="SVS VOR"),Leistungen!B$52, IF(AND(J519="QOR",Leistungen!A$31="SVS QOR"),Leistungen!B$31,""))</f>
        <v>0</v>
      </c>
      <c r="U519" s="97">
        <f t="shared" si="48"/>
        <v>0</v>
      </c>
      <c r="V519" s="100">
        <f t="shared" si="49"/>
        <v>0</v>
      </c>
      <c r="W519" s="100">
        <f t="shared" si="45"/>
        <v>0</v>
      </c>
      <c r="X519" s="99"/>
    </row>
    <row r="520" spans="1:24" ht="15" x14ac:dyDescent="0.2">
      <c r="A520" s="92" t="s">
        <v>172</v>
      </c>
      <c r="B520" s="92" t="s">
        <v>113</v>
      </c>
      <c r="C520" s="92" t="s">
        <v>407</v>
      </c>
      <c r="D520" s="92" t="s">
        <v>22</v>
      </c>
      <c r="E520" s="92" t="s">
        <v>114</v>
      </c>
      <c r="F520" s="92" t="s">
        <v>956</v>
      </c>
      <c r="G520" s="168">
        <v>89.91</v>
      </c>
      <c r="H520" s="92"/>
      <c r="I520" s="138">
        <f t="shared" si="46"/>
        <v>89.91</v>
      </c>
      <c r="J520" s="92" t="s">
        <v>10</v>
      </c>
      <c r="K520" s="96">
        <f>VLOOKUP(D520,Steuerseite!A$3:G$38,5,FALSE)</f>
        <v>0</v>
      </c>
      <c r="L520" s="96">
        <f>VLOOKUP(D520,Steuerseite!A$3:G$38,6,FALSE)</f>
        <v>0</v>
      </c>
      <c r="M520" s="96">
        <f>VLOOKUP(D520,Steuerseite!A$3:G$38,7,FALSE)</f>
        <v>0</v>
      </c>
      <c r="N520" s="96">
        <f>VLOOKUP(D520,Steuerseite!A$3:$D$38,2,FALSE)</f>
        <v>0</v>
      </c>
      <c r="O520" s="96">
        <f>VLOOKUP(D520,Steuerseite!A$3:D$38,3,FALSE)</f>
        <v>0</v>
      </c>
      <c r="P520" s="96">
        <f>VLOOKUP(D520,Steuerseite!A$3:D$38,4,FALSE)</f>
        <v>0</v>
      </c>
      <c r="Q520" s="94"/>
      <c r="R520" s="98"/>
      <c r="S520" s="95">
        <f t="shared" si="47"/>
        <v>0</v>
      </c>
      <c r="T520" s="137">
        <f>IF(AND(J520="VOR",Leistungen!A$52="SVS VOR"),Leistungen!B$52, IF(AND(J520="QOR",Leistungen!A$31="SVS QOR"),Leistungen!B$31,""))</f>
        <v>0</v>
      </c>
      <c r="U520" s="97">
        <f t="shared" si="48"/>
        <v>0</v>
      </c>
      <c r="V520" s="100">
        <f t="shared" si="49"/>
        <v>0</v>
      </c>
      <c r="W520" s="100">
        <f t="shared" si="45"/>
        <v>0</v>
      </c>
      <c r="X520" s="99"/>
    </row>
    <row r="521" spans="1:24" ht="15" x14ac:dyDescent="0.2">
      <c r="A521" s="91" t="s">
        <v>176</v>
      </c>
      <c r="B521" s="91" t="s">
        <v>357</v>
      </c>
      <c r="C521" s="91" t="s">
        <v>898</v>
      </c>
      <c r="D521" s="91" t="s">
        <v>29</v>
      </c>
      <c r="E521" s="91" t="s">
        <v>116</v>
      </c>
      <c r="F521" s="91" t="s">
        <v>957</v>
      </c>
      <c r="G521" s="167">
        <v>11.68</v>
      </c>
      <c r="H521" s="91"/>
      <c r="I521" s="136">
        <f t="shared" si="46"/>
        <v>11.68</v>
      </c>
      <c r="J521" s="91" t="s">
        <v>124</v>
      </c>
      <c r="K521" s="96">
        <f>VLOOKUP(D521,Steuerseite!A$3:G$38,5,FALSE)</f>
        <v>0</v>
      </c>
      <c r="L521" s="96">
        <f>VLOOKUP(D521,Steuerseite!A$3:G$38,6,FALSE)</f>
        <v>0</v>
      </c>
      <c r="M521" s="96">
        <f>VLOOKUP(D521,Steuerseite!A$3:G$38,7,FALSE)</f>
        <v>0</v>
      </c>
      <c r="N521" s="96">
        <f>VLOOKUP(D521,Steuerseite!A$3:$D$38,2,FALSE)</f>
        <v>0</v>
      </c>
      <c r="O521" s="96">
        <f>VLOOKUP(D521,Steuerseite!A$3:D$38,3,FALSE)</f>
        <v>0</v>
      </c>
      <c r="P521" s="96">
        <f>VLOOKUP(D521,Steuerseite!A$3:D$38,4,FALSE)</f>
        <v>0</v>
      </c>
      <c r="Q521" s="94">
        <v>2</v>
      </c>
      <c r="R521" s="98">
        <v>2</v>
      </c>
      <c r="S521" s="95" t="e">
        <f t="shared" si="47"/>
        <v>#DIV/0!</v>
      </c>
      <c r="T521" s="137">
        <f>IF(AND(J521="VOR",Leistungen!A$52="SVS VOR"),Leistungen!B$52, IF(AND(J521="QOR",Leistungen!A$31="SVS QOR"),Leistungen!B$31,""))</f>
        <v>0</v>
      </c>
      <c r="U521" s="97" t="e">
        <f t="shared" si="48"/>
        <v>#DIV/0!</v>
      </c>
      <c r="V521" s="100" t="e">
        <f t="shared" si="49"/>
        <v>#DIV/0!</v>
      </c>
      <c r="W521" s="100" t="e">
        <f t="shared" si="45"/>
        <v>#DIV/0!</v>
      </c>
      <c r="X521" s="99"/>
    </row>
    <row r="522" spans="1:24" ht="15" x14ac:dyDescent="0.2">
      <c r="A522" s="92" t="s">
        <v>178</v>
      </c>
      <c r="B522" s="92" t="s">
        <v>358</v>
      </c>
      <c r="C522" s="92" t="s">
        <v>899</v>
      </c>
      <c r="D522" s="92" t="s">
        <v>29</v>
      </c>
      <c r="E522" s="92" t="s">
        <v>116</v>
      </c>
      <c r="F522" s="92" t="s">
        <v>957</v>
      </c>
      <c r="G522" s="168">
        <v>62.37</v>
      </c>
      <c r="H522" s="92"/>
      <c r="I522" s="138">
        <f t="shared" si="46"/>
        <v>62.37</v>
      </c>
      <c r="J522" s="92" t="s">
        <v>124</v>
      </c>
      <c r="K522" s="96">
        <f>VLOOKUP(D522,Steuerseite!A$3:G$38,5,FALSE)</f>
        <v>0</v>
      </c>
      <c r="L522" s="96">
        <f>VLOOKUP(D522,Steuerseite!A$3:G$38,6,FALSE)</f>
        <v>0</v>
      </c>
      <c r="M522" s="96">
        <f>VLOOKUP(D522,Steuerseite!A$3:G$38,7,FALSE)</f>
        <v>0</v>
      </c>
      <c r="N522" s="96">
        <f>VLOOKUP(D522,Steuerseite!A$3:$D$38,2,FALSE)</f>
        <v>0</v>
      </c>
      <c r="O522" s="96">
        <f>VLOOKUP(D522,Steuerseite!A$3:D$38,3,FALSE)</f>
        <v>0</v>
      </c>
      <c r="P522" s="96">
        <f>VLOOKUP(D522,Steuerseite!A$3:D$38,4,FALSE)</f>
        <v>0</v>
      </c>
      <c r="Q522" s="94">
        <v>2</v>
      </c>
      <c r="R522" s="98">
        <v>2</v>
      </c>
      <c r="S522" s="95" t="e">
        <f t="shared" si="47"/>
        <v>#DIV/0!</v>
      </c>
      <c r="T522" s="137">
        <f>IF(AND(J522="VOR",Leistungen!A$52="SVS VOR"),Leistungen!B$52, IF(AND(J522="QOR",Leistungen!A$31="SVS QOR"),Leistungen!B$31,""))</f>
        <v>0</v>
      </c>
      <c r="U522" s="97" t="e">
        <f t="shared" si="48"/>
        <v>#DIV/0!</v>
      </c>
      <c r="V522" s="100" t="e">
        <f t="shared" si="49"/>
        <v>#DIV/0!</v>
      </c>
      <c r="W522" s="100" t="e">
        <f t="shared" si="45"/>
        <v>#DIV/0!</v>
      </c>
      <c r="X522" s="99"/>
    </row>
    <row r="523" spans="1:24" ht="15" x14ac:dyDescent="0.2">
      <c r="A523" s="91" t="s">
        <v>120</v>
      </c>
      <c r="B523" s="91" t="s">
        <v>359</v>
      </c>
      <c r="C523" s="91" t="s">
        <v>900</v>
      </c>
      <c r="D523" s="91" t="s">
        <v>32</v>
      </c>
      <c r="E523" s="91" t="s">
        <v>954</v>
      </c>
      <c r="F523" s="91" t="s">
        <v>112</v>
      </c>
      <c r="G523" s="167">
        <v>22.74</v>
      </c>
      <c r="H523" s="91"/>
      <c r="I523" s="136">
        <f t="shared" si="46"/>
        <v>22.74</v>
      </c>
      <c r="J523" s="91" t="s">
        <v>10</v>
      </c>
      <c r="K523" s="96">
        <f>VLOOKUP(D523,Steuerseite!A$3:G$38,5,FALSE)</f>
        <v>0</v>
      </c>
      <c r="L523" s="96">
        <f>VLOOKUP(D523,Steuerseite!A$3:G$38,6,FALSE)</f>
        <v>0</v>
      </c>
      <c r="M523" s="96">
        <f>VLOOKUP(D523,Steuerseite!A$3:G$38,7,FALSE)</f>
        <v>0</v>
      </c>
      <c r="N523" s="96">
        <f>VLOOKUP(D523,Steuerseite!A$3:$D$38,2,FALSE)</f>
        <v>0</v>
      </c>
      <c r="O523" s="96">
        <f>VLOOKUP(D523,Steuerseite!A$3:D$38,3,FALSE)</f>
        <v>0</v>
      </c>
      <c r="P523" s="96">
        <f>VLOOKUP(D523,Steuerseite!A$3:D$38,4,FALSE)</f>
        <v>0</v>
      </c>
      <c r="Q523" s="94"/>
      <c r="R523" s="98"/>
      <c r="S523" s="95">
        <f t="shared" si="47"/>
        <v>0</v>
      </c>
      <c r="T523" s="137">
        <f>IF(AND(J523="VOR",Leistungen!A$52="SVS VOR"),Leistungen!B$52, IF(AND(J523="QOR",Leistungen!A$31="SVS QOR"),Leistungen!B$31,""))</f>
        <v>0</v>
      </c>
      <c r="U523" s="97">
        <f t="shared" si="48"/>
        <v>0</v>
      </c>
      <c r="V523" s="100">
        <f t="shared" si="49"/>
        <v>0</v>
      </c>
      <c r="W523" s="100">
        <f t="shared" si="45"/>
        <v>0</v>
      </c>
      <c r="X523" s="99"/>
    </row>
    <row r="524" spans="1:24" ht="15" x14ac:dyDescent="0.2">
      <c r="A524" s="92" t="s">
        <v>120</v>
      </c>
      <c r="B524" s="92" t="s">
        <v>360</v>
      </c>
      <c r="C524" s="92" t="s">
        <v>901</v>
      </c>
      <c r="D524" s="92" t="s">
        <v>32</v>
      </c>
      <c r="E524" s="92" t="s">
        <v>954</v>
      </c>
      <c r="F524" s="92" t="s">
        <v>958</v>
      </c>
      <c r="G524" s="168">
        <v>18.41</v>
      </c>
      <c r="H524" s="92"/>
      <c r="I524" s="138">
        <f t="shared" si="46"/>
        <v>18.41</v>
      </c>
      <c r="J524" s="92" t="s">
        <v>10</v>
      </c>
      <c r="K524" s="96">
        <f>VLOOKUP(D524,Steuerseite!A$3:G$38,5,FALSE)</f>
        <v>0</v>
      </c>
      <c r="L524" s="96">
        <f>VLOOKUP(D524,Steuerseite!A$3:G$38,6,FALSE)</f>
        <v>0</v>
      </c>
      <c r="M524" s="96">
        <f>VLOOKUP(D524,Steuerseite!A$3:G$38,7,FALSE)</f>
        <v>0</v>
      </c>
      <c r="N524" s="96">
        <f>VLOOKUP(D524,Steuerseite!A$3:$D$38,2,FALSE)</f>
        <v>0</v>
      </c>
      <c r="O524" s="96">
        <f>VLOOKUP(D524,Steuerseite!A$3:D$38,3,FALSE)</f>
        <v>0</v>
      </c>
      <c r="P524" s="96">
        <f>VLOOKUP(D524,Steuerseite!A$3:D$38,4,FALSE)</f>
        <v>0</v>
      </c>
      <c r="Q524" s="94"/>
      <c r="R524" s="98"/>
      <c r="S524" s="95">
        <f t="shared" si="47"/>
        <v>0</v>
      </c>
      <c r="T524" s="137">
        <f>IF(AND(J524="VOR",Leistungen!A$52="SVS VOR"),Leistungen!B$52, IF(AND(J524="QOR",Leistungen!A$31="SVS QOR"),Leistungen!B$31,""))</f>
        <v>0</v>
      </c>
      <c r="U524" s="97">
        <f t="shared" si="48"/>
        <v>0</v>
      </c>
      <c r="V524" s="100">
        <f t="shared" si="49"/>
        <v>0</v>
      </c>
      <c r="W524" s="100">
        <f t="shared" si="45"/>
        <v>0</v>
      </c>
      <c r="X524" s="99"/>
    </row>
    <row r="525" spans="1:24" ht="15" x14ac:dyDescent="0.2">
      <c r="A525" s="91" t="s">
        <v>120</v>
      </c>
      <c r="B525" s="91" t="s">
        <v>360</v>
      </c>
      <c r="C525" s="91" t="s">
        <v>902</v>
      </c>
      <c r="D525" s="91" t="s">
        <v>32</v>
      </c>
      <c r="E525" s="91" t="s">
        <v>954</v>
      </c>
      <c r="F525" s="91" t="s">
        <v>958</v>
      </c>
      <c r="G525" s="167">
        <v>20.5</v>
      </c>
      <c r="H525" s="91"/>
      <c r="I525" s="136">
        <f t="shared" si="46"/>
        <v>20.5</v>
      </c>
      <c r="J525" s="91" t="s">
        <v>10</v>
      </c>
      <c r="K525" s="96">
        <f>VLOOKUP(D525,Steuerseite!A$3:G$38,5,FALSE)</f>
        <v>0</v>
      </c>
      <c r="L525" s="96">
        <f>VLOOKUP(D525,Steuerseite!A$3:G$38,6,FALSE)</f>
        <v>0</v>
      </c>
      <c r="M525" s="96">
        <f>VLOOKUP(D525,Steuerseite!A$3:G$38,7,FALSE)</f>
        <v>0</v>
      </c>
      <c r="N525" s="96">
        <f>VLOOKUP(D525,Steuerseite!A$3:$D$38,2,FALSE)</f>
        <v>0</v>
      </c>
      <c r="O525" s="96">
        <f>VLOOKUP(D525,Steuerseite!A$3:D$38,3,FALSE)</f>
        <v>0</v>
      </c>
      <c r="P525" s="96">
        <f>VLOOKUP(D525,Steuerseite!A$3:D$38,4,FALSE)</f>
        <v>0</v>
      </c>
      <c r="Q525" s="94"/>
      <c r="R525" s="98"/>
      <c r="S525" s="95">
        <f t="shared" si="47"/>
        <v>0</v>
      </c>
      <c r="T525" s="137">
        <f>IF(AND(J525="VOR",Leistungen!A$52="SVS VOR"),Leistungen!B$52, IF(AND(J525="QOR",Leistungen!A$31="SVS QOR"),Leistungen!B$31,""))</f>
        <v>0</v>
      </c>
      <c r="U525" s="97">
        <f t="shared" si="48"/>
        <v>0</v>
      </c>
      <c r="V525" s="100">
        <f t="shared" si="49"/>
        <v>0</v>
      </c>
      <c r="W525" s="100">
        <f t="shared" si="45"/>
        <v>0</v>
      </c>
      <c r="X525" s="99"/>
    </row>
    <row r="526" spans="1:24" ht="15" x14ac:dyDescent="0.2">
      <c r="A526" s="92" t="s">
        <v>120</v>
      </c>
      <c r="B526" s="92" t="s">
        <v>361</v>
      </c>
      <c r="C526" s="92" t="s">
        <v>903</v>
      </c>
      <c r="D526" s="92" t="s">
        <v>59</v>
      </c>
      <c r="E526" s="92" t="s">
        <v>110</v>
      </c>
      <c r="F526" s="92" t="s">
        <v>956</v>
      </c>
      <c r="G526" s="168">
        <v>13.2</v>
      </c>
      <c r="H526" s="92"/>
      <c r="I526" s="138">
        <f t="shared" si="46"/>
        <v>13.2</v>
      </c>
      <c r="J526" s="92" t="s">
        <v>10</v>
      </c>
      <c r="K526" s="96">
        <f>VLOOKUP(D526,Steuerseite!A$3:G$38,5,FALSE)</f>
        <v>0</v>
      </c>
      <c r="L526" s="96">
        <f>VLOOKUP(D526,Steuerseite!A$3:G$38,6,FALSE)</f>
        <v>0</v>
      </c>
      <c r="M526" s="96">
        <f>VLOOKUP(D526,Steuerseite!A$3:G$38,7,FALSE)</f>
        <v>0</v>
      </c>
      <c r="N526" s="96">
        <f>VLOOKUP(D526,Steuerseite!A$3:$D$38,2,FALSE)</f>
        <v>0</v>
      </c>
      <c r="O526" s="96">
        <f>VLOOKUP(D526,Steuerseite!A$3:D$38,3,FALSE)</f>
        <v>0</v>
      </c>
      <c r="P526" s="96">
        <f>VLOOKUP(D526,Steuerseite!A$3:D$38,4,FALSE)</f>
        <v>0</v>
      </c>
      <c r="Q526" s="94"/>
      <c r="R526" s="98"/>
      <c r="S526" s="95">
        <f t="shared" si="47"/>
        <v>0</v>
      </c>
      <c r="T526" s="137">
        <f>IF(AND(J526="VOR",Leistungen!A$52="SVS VOR"),Leistungen!B$52, IF(AND(J526="QOR",Leistungen!A$31="SVS QOR"),Leistungen!B$31,""))</f>
        <v>0</v>
      </c>
      <c r="U526" s="97">
        <f t="shared" si="48"/>
        <v>0</v>
      </c>
      <c r="V526" s="100">
        <f t="shared" si="49"/>
        <v>0</v>
      </c>
      <c r="W526" s="100">
        <f t="shared" si="45"/>
        <v>0</v>
      </c>
      <c r="X526" s="99"/>
    </row>
    <row r="527" spans="1:24" ht="15" x14ac:dyDescent="0.2">
      <c r="A527" s="91" t="s">
        <v>120</v>
      </c>
      <c r="B527" s="91" t="s">
        <v>362</v>
      </c>
      <c r="C527" s="91" t="s">
        <v>904</v>
      </c>
      <c r="D527" s="91" t="s">
        <v>32</v>
      </c>
      <c r="E527" s="91" t="s">
        <v>954</v>
      </c>
      <c r="F527" s="91" t="s">
        <v>956</v>
      </c>
      <c r="G527" s="167">
        <v>20.5</v>
      </c>
      <c r="H527" s="91"/>
      <c r="I527" s="136">
        <f t="shared" si="46"/>
        <v>20.5</v>
      </c>
      <c r="J527" s="91" t="s">
        <v>10</v>
      </c>
      <c r="K527" s="96">
        <f>VLOOKUP(D527,Steuerseite!A$3:G$38,5,FALSE)</f>
        <v>0</v>
      </c>
      <c r="L527" s="96">
        <f>VLOOKUP(D527,Steuerseite!A$3:G$38,6,FALSE)</f>
        <v>0</v>
      </c>
      <c r="M527" s="96">
        <f>VLOOKUP(D527,Steuerseite!A$3:G$38,7,FALSE)</f>
        <v>0</v>
      </c>
      <c r="N527" s="96">
        <f>VLOOKUP(D527,Steuerseite!A$3:$D$38,2,FALSE)</f>
        <v>0</v>
      </c>
      <c r="O527" s="96">
        <f>VLOOKUP(D527,Steuerseite!A$3:D$38,3,FALSE)</f>
        <v>0</v>
      </c>
      <c r="P527" s="96">
        <f>VLOOKUP(D527,Steuerseite!A$3:D$38,4,FALSE)</f>
        <v>0</v>
      </c>
      <c r="Q527" s="94"/>
      <c r="R527" s="98"/>
      <c r="S527" s="95">
        <f t="shared" si="47"/>
        <v>0</v>
      </c>
      <c r="T527" s="137">
        <f>IF(AND(J527="VOR",Leistungen!A$52="SVS VOR"),Leistungen!B$52, IF(AND(J527="QOR",Leistungen!A$31="SVS QOR"),Leistungen!B$31,""))</f>
        <v>0</v>
      </c>
      <c r="U527" s="97">
        <f t="shared" si="48"/>
        <v>0</v>
      </c>
      <c r="V527" s="100">
        <f t="shared" si="49"/>
        <v>0</v>
      </c>
      <c r="W527" s="100">
        <f t="shared" si="45"/>
        <v>0</v>
      </c>
      <c r="X527" s="99"/>
    </row>
    <row r="528" spans="1:24" ht="15" x14ac:dyDescent="0.2">
      <c r="A528" s="92" t="s">
        <v>120</v>
      </c>
      <c r="B528" s="92" t="s">
        <v>363</v>
      </c>
      <c r="C528" s="92" t="s">
        <v>905</v>
      </c>
      <c r="D528" s="92" t="s">
        <v>32</v>
      </c>
      <c r="E528" s="92" t="s">
        <v>954</v>
      </c>
      <c r="F528" s="92" t="s">
        <v>958</v>
      </c>
      <c r="G528" s="168">
        <v>20.02</v>
      </c>
      <c r="H528" s="92"/>
      <c r="I528" s="138">
        <f t="shared" si="46"/>
        <v>20.02</v>
      </c>
      <c r="J528" s="92" t="s">
        <v>10</v>
      </c>
      <c r="K528" s="96">
        <f>VLOOKUP(D528,Steuerseite!A$3:G$38,5,FALSE)</f>
        <v>0</v>
      </c>
      <c r="L528" s="96">
        <f>VLOOKUP(D528,Steuerseite!A$3:G$38,6,FALSE)</f>
        <v>0</v>
      </c>
      <c r="M528" s="96">
        <f>VLOOKUP(D528,Steuerseite!A$3:G$38,7,FALSE)</f>
        <v>0</v>
      </c>
      <c r="N528" s="96">
        <f>VLOOKUP(D528,Steuerseite!A$3:$D$38,2,FALSE)</f>
        <v>0</v>
      </c>
      <c r="O528" s="96">
        <f>VLOOKUP(D528,Steuerseite!A$3:D$38,3,FALSE)</f>
        <v>0</v>
      </c>
      <c r="P528" s="96">
        <f>VLOOKUP(D528,Steuerseite!A$3:D$38,4,FALSE)</f>
        <v>0</v>
      </c>
      <c r="Q528" s="94"/>
      <c r="R528" s="98"/>
      <c r="S528" s="95">
        <f t="shared" si="47"/>
        <v>0</v>
      </c>
      <c r="T528" s="137">
        <f>IF(AND(J528="VOR",Leistungen!A$52="SVS VOR"),Leistungen!B$52, IF(AND(J528="QOR",Leistungen!A$31="SVS QOR"),Leistungen!B$31,""))</f>
        <v>0</v>
      </c>
      <c r="U528" s="97">
        <f t="shared" si="48"/>
        <v>0</v>
      </c>
      <c r="V528" s="100">
        <f t="shared" si="49"/>
        <v>0</v>
      </c>
      <c r="W528" s="100">
        <f t="shared" si="45"/>
        <v>0</v>
      </c>
      <c r="X528" s="99"/>
    </row>
    <row r="529" spans="1:24" ht="15" x14ac:dyDescent="0.2">
      <c r="A529" s="91" t="s">
        <v>120</v>
      </c>
      <c r="B529" s="91" t="s">
        <v>361</v>
      </c>
      <c r="C529" s="91" t="s">
        <v>906</v>
      </c>
      <c r="D529" s="91" t="s">
        <v>59</v>
      </c>
      <c r="E529" s="91" t="s">
        <v>110</v>
      </c>
      <c r="F529" s="91" t="s">
        <v>956</v>
      </c>
      <c r="G529" s="167">
        <v>20.5</v>
      </c>
      <c r="H529" s="91"/>
      <c r="I529" s="136">
        <f t="shared" si="46"/>
        <v>20.5</v>
      </c>
      <c r="J529" s="91" t="s">
        <v>10</v>
      </c>
      <c r="K529" s="96">
        <f>VLOOKUP(D529,Steuerseite!A$3:G$38,5,FALSE)</f>
        <v>0</v>
      </c>
      <c r="L529" s="96">
        <f>VLOOKUP(D529,Steuerseite!A$3:G$38,6,FALSE)</f>
        <v>0</v>
      </c>
      <c r="M529" s="96">
        <f>VLOOKUP(D529,Steuerseite!A$3:G$38,7,FALSE)</f>
        <v>0</v>
      </c>
      <c r="N529" s="96">
        <f>VLOOKUP(D529,Steuerseite!A$3:$D$38,2,FALSE)</f>
        <v>0</v>
      </c>
      <c r="O529" s="96">
        <f>VLOOKUP(D529,Steuerseite!A$3:D$38,3,FALSE)</f>
        <v>0</v>
      </c>
      <c r="P529" s="96">
        <f>VLOOKUP(D529,Steuerseite!A$3:D$38,4,FALSE)</f>
        <v>0</v>
      </c>
      <c r="Q529" s="94"/>
      <c r="R529" s="98"/>
      <c r="S529" s="95">
        <f t="shared" si="47"/>
        <v>0</v>
      </c>
      <c r="T529" s="137">
        <f>IF(AND(J529="VOR",Leistungen!A$52="SVS VOR"),Leistungen!B$52, IF(AND(J529="QOR",Leistungen!A$31="SVS QOR"),Leistungen!B$31,""))</f>
        <v>0</v>
      </c>
      <c r="U529" s="97">
        <f t="shared" si="48"/>
        <v>0</v>
      </c>
      <c r="V529" s="100">
        <f t="shared" si="49"/>
        <v>0</v>
      </c>
      <c r="W529" s="100">
        <f t="shared" si="45"/>
        <v>0</v>
      </c>
      <c r="X529" s="99"/>
    </row>
    <row r="530" spans="1:24" ht="15" x14ac:dyDescent="0.2">
      <c r="A530" s="92" t="s">
        <v>120</v>
      </c>
      <c r="B530" s="92" t="s">
        <v>364</v>
      </c>
      <c r="C530" s="92" t="s">
        <v>907</v>
      </c>
      <c r="D530" s="92" t="s">
        <v>59</v>
      </c>
      <c r="E530" s="92" t="s">
        <v>110</v>
      </c>
      <c r="F530" s="92" t="s">
        <v>956</v>
      </c>
      <c r="G530" s="168">
        <v>13.23</v>
      </c>
      <c r="H530" s="92"/>
      <c r="I530" s="138">
        <f t="shared" si="46"/>
        <v>13.23</v>
      </c>
      <c r="J530" s="92" t="s">
        <v>10</v>
      </c>
      <c r="K530" s="96">
        <f>VLOOKUP(D530,Steuerseite!A$3:G$38,5,FALSE)</f>
        <v>0</v>
      </c>
      <c r="L530" s="96">
        <f>VLOOKUP(D530,Steuerseite!A$3:G$38,6,FALSE)</f>
        <v>0</v>
      </c>
      <c r="M530" s="96">
        <f>VLOOKUP(D530,Steuerseite!A$3:G$38,7,FALSE)</f>
        <v>0</v>
      </c>
      <c r="N530" s="96">
        <f>VLOOKUP(D530,Steuerseite!A$3:$D$38,2,FALSE)</f>
        <v>0</v>
      </c>
      <c r="O530" s="96">
        <f>VLOOKUP(D530,Steuerseite!A$3:D$38,3,FALSE)</f>
        <v>0</v>
      </c>
      <c r="P530" s="96">
        <f>VLOOKUP(D530,Steuerseite!A$3:D$38,4,FALSE)</f>
        <v>0</v>
      </c>
      <c r="Q530" s="94"/>
      <c r="R530" s="98"/>
      <c r="S530" s="95">
        <f t="shared" si="47"/>
        <v>0</v>
      </c>
      <c r="T530" s="137">
        <f>IF(AND(J530="VOR",Leistungen!A$52="SVS VOR"),Leistungen!B$52, IF(AND(J530="QOR",Leistungen!A$31="SVS QOR"),Leistungen!B$31,""))</f>
        <v>0</v>
      </c>
      <c r="U530" s="97">
        <f t="shared" si="48"/>
        <v>0</v>
      </c>
      <c r="V530" s="100">
        <f t="shared" si="49"/>
        <v>0</v>
      </c>
      <c r="W530" s="100">
        <f t="shared" si="45"/>
        <v>0</v>
      </c>
      <c r="X530" s="99"/>
    </row>
    <row r="531" spans="1:24" ht="15" x14ac:dyDescent="0.2">
      <c r="A531" s="91" t="s">
        <v>120</v>
      </c>
      <c r="B531" s="91" t="s">
        <v>361</v>
      </c>
      <c r="C531" s="91" t="s">
        <v>908</v>
      </c>
      <c r="D531" s="91" t="s">
        <v>59</v>
      </c>
      <c r="E531" s="91" t="s">
        <v>110</v>
      </c>
      <c r="F531" s="91" t="s">
        <v>956</v>
      </c>
      <c r="G531" s="167">
        <v>13.48</v>
      </c>
      <c r="H531" s="91"/>
      <c r="I531" s="136">
        <f t="shared" si="46"/>
        <v>13.48</v>
      </c>
      <c r="J531" s="91" t="s">
        <v>10</v>
      </c>
      <c r="K531" s="96">
        <f>VLOOKUP(D531,Steuerseite!A$3:G$38,5,FALSE)</f>
        <v>0</v>
      </c>
      <c r="L531" s="96">
        <f>VLOOKUP(D531,Steuerseite!A$3:G$38,6,FALSE)</f>
        <v>0</v>
      </c>
      <c r="M531" s="96">
        <f>VLOOKUP(D531,Steuerseite!A$3:G$38,7,FALSE)</f>
        <v>0</v>
      </c>
      <c r="N531" s="96">
        <f>VLOOKUP(D531,Steuerseite!A$3:$D$38,2,FALSE)</f>
        <v>0</v>
      </c>
      <c r="O531" s="96">
        <f>VLOOKUP(D531,Steuerseite!A$3:D$38,3,FALSE)</f>
        <v>0</v>
      </c>
      <c r="P531" s="96">
        <f>VLOOKUP(D531,Steuerseite!A$3:D$38,4,FALSE)</f>
        <v>0</v>
      </c>
      <c r="Q531" s="94"/>
      <c r="R531" s="98"/>
      <c r="S531" s="95">
        <f t="shared" si="47"/>
        <v>0</v>
      </c>
      <c r="T531" s="137">
        <f>IF(AND(J531="VOR",Leistungen!A$52="SVS VOR"),Leistungen!B$52, IF(AND(J531="QOR",Leistungen!A$31="SVS QOR"),Leistungen!B$31,""))</f>
        <v>0</v>
      </c>
      <c r="U531" s="97">
        <f t="shared" si="48"/>
        <v>0</v>
      </c>
      <c r="V531" s="100">
        <f t="shared" si="49"/>
        <v>0</v>
      </c>
      <c r="W531" s="100">
        <f t="shared" si="45"/>
        <v>0</v>
      </c>
      <c r="X531" s="99"/>
    </row>
    <row r="532" spans="1:24" ht="15" x14ac:dyDescent="0.2">
      <c r="A532" s="92" t="s">
        <v>120</v>
      </c>
      <c r="B532" s="92" t="s">
        <v>365</v>
      </c>
      <c r="C532" s="92" t="s">
        <v>909</v>
      </c>
      <c r="D532" s="92" t="s">
        <v>59</v>
      </c>
      <c r="E532" s="92" t="s">
        <v>110</v>
      </c>
      <c r="F532" s="92" t="s">
        <v>958</v>
      </c>
      <c r="G532" s="168">
        <v>20.5</v>
      </c>
      <c r="H532" s="92" t="s">
        <v>157</v>
      </c>
      <c r="I532" s="138">
        <f t="shared" si="46"/>
        <v>0</v>
      </c>
      <c r="J532" s="92" t="s">
        <v>10</v>
      </c>
      <c r="K532" s="96">
        <f>VLOOKUP(D532,Steuerseite!A$3:G$38,5,FALSE)</f>
        <v>0</v>
      </c>
      <c r="L532" s="96">
        <f>VLOOKUP(D532,Steuerseite!A$3:G$38,6,FALSE)</f>
        <v>0</v>
      </c>
      <c r="M532" s="96">
        <f>VLOOKUP(D532,Steuerseite!A$3:G$38,7,FALSE)</f>
        <v>0</v>
      </c>
      <c r="N532" s="96">
        <f>VLOOKUP(D532,Steuerseite!A$3:$D$38,2,FALSE)</f>
        <v>0</v>
      </c>
      <c r="O532" s="96">
        <f>VLOOKUP(D532,Steuerseite!A$3:D$38,3,FALSE)</f>
        <v>0</v>
      </c>
      <c r="P532" s="96">
        <f>VLOOKUP(D532,Steuerseite!A$3:D$38,4,FALSE)</f>
        <v>0</v>
      </c>
      <c r="Q532" s="94"/>
      <c r="R532" s="98"/>
      <c r="S532" s="95">
        <f t="shared" si="47"/>
        <v>0</v>
      </c>
      <c r="T532" s="137">
        <f>IF(AND(J532="VOR",Leistungen!A$52="SVS VOR"),Leistungen!B$52, IF(AND(J532="QOR",Leistungen!A$31="SVS QOR"),Leistungen!B$31,""))</f>
        <v>0</v>
      </c>
      <c r="U532" s="97">
        <f t="shared" si="48"/>
        <v>0</v>
      </c>
      <c r="V532" s="100">
        <f t="shared" si="49"/>
        <v>0</v>
      </c>
      <c r="W532" s="100">
        <f t="shared" si="45"/>
        <v>0</v>
      </c>
      <c r="X532" s="99"/>
    </row>
    <row r="533" spans="1:24" ht="15" x14ac:dyDescent="0.2">
      <c r="A533" s="91" t="s">
        <v>120</v>
      </c>
      <c r="B533" s="91" t="s">
        <v>366</v>
      </c>
      <c r="C533" s="91" t="s">
        <v>910</v>
      </c>
      <c r="D533" s="91" t="s">
        <v>59</v>
      </c>
      <c r="E533" s="91" t="s">
        <v>110</v>
      </c>
      <c r="F533" s="91" t="s">
        <v>958</v>
      </c>
      <c r="G533" s="167">
        <v>13.43</v>
      </c>
      <c r="H533" s="91" t="s">
        <v>157</v>
      </c>
      <c r="I533" s="136">
        <f t="shared" si="46"/>
        <v>0</v>
      </c>
      <c r="J533" s="91" t="s">
        <v>10</v>
      </c>
      <c r="K533" s="96">
        <f>VLOOKUP(D533,Steuerseite!A$3:G$38,5,FALSE)</f>
        <v>0</v>
      </c>
      <c r="L533" s="96">
        <f>VLOOKUP(D533,Steuerseite!A$3:G$38,6,FALSE)</f>
        <v>0</v>
      </c>
      <c r="M533" s="96">
        <f>VLOOKUP(D533,Steuerseite!A$3:G$38,7,FALSE)</f>
        <v>0</v>
      </c>
      <c r="N533" s="96">
        <f>VLOOKUP(D533,Steuerseite!A$3:$D$38,2,FALSE)</f>
        <v>0</v>
      </c>
      <c r="O533" s="96">
        <f>VLOOKUP(D533,Steuerseite!A$3:D$38,3,FALSE)</f>
        <v>0</v>
      </c>
      <c r="P533" s="96">
        <f>VLOOKUP(D533,Steuerseite!A$3:D$38,4,FALSE)</f>
        <v>0</v>
      </c>
      <c r="Q533" s="94"/>
      <c r="R533" s="98"/>
      <c r="S533" s="95">
        <f t="shared" si="47"/>
        <v>0</v>
      </c>
      <c r="T533" s="137">
        <f>IF(AND(J533="VOR",Leistungen!A$52="SVS VOR"),Leistungen!B$52, IF(AND(J533="QOR",Leistungen!A$31="SVS QOR"),Leistungen!B$31,""))</f>
        <v>0</v>
      </c>
      <c r="U533" s="97">
        <f t="shared" si="48"/>
        <v>0</v>
      </c>
      <c r="V533" s="100">
        <f t="shared" si="49"/>
        <v>0</v>
      </c>
      <c r="W533" s="100">
        <f t="shared" si="45"/>
        <v>0</v>
      </c>
      <c r="X533" s="99"/>
    </row>
    <row r="534" spans="1:24" ht="15" x14ac:dyDescent="0.2">
      <c r="A534" s="92" t="s">
        <v>120</v>
      </c>
      <c r="B534" s="92" t="s">
        <v>367</v>
      </c>
      <c r="C534" s="92" t="s">
        <v>911</v>
      </c>
      <c r="D534" s="92" t="s">
        <v>38</v>
      </c>
      <c r="E534" s="92" t="s">
        <v>121</v>
      </c>
      <c r="F534" s="92" t="s">
        <v>956</v>
      </c>
      <c r="G534" s="168">
        <v>20.49</v>
      </c>
      <c r="H534" s="92"/>
      <c r="I534" s="138">
        <f t="shared" si="46"/>
        <v>20.49</v>
      </c>
      <c r="J534" s="92" t="s">
        <v>10</v>
      </c>
      <c r="K534" s="96">
        <f>VLOOKUP(D534,Steuerseite!A$3:G$38,5,FALSE)</f>
        <v>0</v>
      </c>
      <c r="L534" s="96">
        <f>VLOOKUP(D534,Steuerseite!A$3:G$38,6,FALSE)</f>
        <v>0</v>
      </c>
      <c r="M534" s="96">
        <f>VLOOKUP(D534,Steuerseite!A$3:G$38,7,FALSE)</f>
        <v>0</v>
      </c>
      <c r="N534" s="96">
        <f>VLOOKUP(D534,Steuerseite!A$3:$D$38,2,FALSE)</f>
        <v>0</v>
      </c>
      <c r="O534" s="96">
        <f>VLOOKUP(D534,Steuerseite!A$3:D$38,3,FALSE)</f>
        <v>0</v>
      </c>
      <c r="P534" s="96">
        <f>VLOOKUP(D534,Steuerseite!A$3:D$38,4,FALSE)</f>
        <v>0</v>
      </c>
      <c r="Q534" s="94"/>
      <c r="R534" s="98"/>
      <c r="S534" s="95">
        <f t="shared" si="47"/>
        <v>0</v>
      </c>
      <c r="T534" s="137">
        <f>IF(AND(J534="VOR",Leistungen!A$52="SVS VOR"),Leistungen!B$52, IF(AND(J534="QOR",Leistungen!A$31="SVS QOR"),Leistungen!B$31,""))</f>
        <v>0</v>
      </c>
      <c r="U534" s="97">
        <f t="shared" si="48"/>
        <v>0</v>
      </c>
      <c r="V534" s="100">
        <f t="shared" si="49"/>
        <v>0</v>
      </c>
      <c r="W534" s="100">
        <f t="shared" si="45"/>
        <v>0</v>
      </c>
      <c r="X534" s="99"/>
    </row>
    <row r="535" spans="1:24" ht="15" x14ac:dyDescent="0.2">
      <c r="A535" s="91" t="s">
        <v>120</v>
      </c>
      <c r="B535" s="91" t="s">
        <v>368</v>
      </c>
      <c r="C535" s="91" t="s">
        <v>912</v>
      </c>
      <c r="D535" s="91" t="s">
        <v>32</v>
      </c>
      <c r="E535" s="91" t="s">
        <v>954</v>
      </c>
      <c r="F535" s="91" t="s">
        <v>958</v>
      </c>
      <c r="G535" s="167">
        <v>20.52</v>
      </c>
      <c r="H535" s="91"/>
      <c r="I535" s="136">
        <f t="shared" si="46"/>
        <v>20.52</v>
      </c>
      <c r="J535" s="91" t="s">
        <v>10</v>
      </c>
      <c r="K535" s="96">
        <f>VLOOKUP(D535,Steuerseite!A$3:G$38,5,FALSE)</f>
        <v>0</v>
      </c>
      <c r="L535" s="96">
        <f>VLOOKUP(D535,Steuerseite!A$3:G$38,6,FALSE)</f>
        <v>0</v>
      </c>
      <c r="M535" s="96">
        <f>VLOOKUP(D535,Steuerseite!A$3:G$38,7,FALSE)</f>
        <v>0</v>
      </c>
      <c r="N535" s="96">
        <f>VLOOKUP(D535,Steuerseite!A$3:$D$38,2,FALSE)</f>
        <v>0</v>
      </c>
      <c r="O535" s="96">
        <f>VLOOKUP(D535,Steuerseite!A$3:D$38,3,FALSE)</f>
        <v>0</v>
      </c>
      <c r="P535" s="96">
        <f>VLOOKUP(D535,Steuerseite!A$3:D$38,4,FALSE)</f>
        <v>0</v>
      </c>
      <c r="Q535" s="94"/>
      <c r="R535" s="98"/>
      <c r="S535" s="95">
        <f t="shared" si="47"/>
        <v>0</v>
      </c>
      <c r="T535" s="137">
        <f>IF(AND(J535="VOR",Leistungen!A$52="SVS VOR"),Leistungen!B$52, IF(AND(J535="QOR",Leistungen!A$31="SVS QOR"),Leistungen!B$31,""))</f>
        <v>0</v>
      </c>
      <c r="U535" s="97">
        <f t="shared" si="48"/>
        <v>0</v>
      </c>
      <c r="V535" s="100">
        <f t="shared" si="49"/>
        <v>0</v>
      </c>
      <c r="W535" s="100">
        <f t="shared" si="45"/>
        <v>0</v>
      </c>
      <c r="X535" s="99"/>
    </row>
    <row r="536" spans="1:24" ht="15" x14ac:dyDescent="0.2">
      <c r="A536" s="92" t="s">
        <v>174</v>
      </c>
      <c r="B536" s="92" t="s">
        <v>207</v>
      </c>
      <c r="C536" s="92" t="s">
        <v>913</v>
      </c>
      <c r="D536" s="92" t="s">
        <v>29</v>
      </c>
      <c r="E536" s="92" t="s">
        <v>116</v>
      </c>
      <c r="F536" s="92" t="s">
        <v>117</v>
      </c>
      <c r="G536" s="168">
        <v>0.78</v>
      </c>
      <c r="H536" s="92" t="s">
        <v>157</v>
      </c>
      <c r="I536" s="138">
        <f t="shared" si="46"/>
        <v>0</v>
      </c>
      <c r="J536" s="92" t="s">
        <v>10</v>
      </c>
      <c r="K536" s="96">
        <f>VLOOKUP(D536,Steuerseite!A$3:G$38,5,FALSE)</f>
        <v>0</v>
      </c>
      <c r="L536" s="96">
        <f>VLOOKUP(D536,Steuerseite!A$3:G$38,6,FALSE)</f>
        <v>0</v>
      </c>
      <c r="M536" s="96">
        <f>VLOOKUP(D536,Steuerseite!A$3:G$38,7,FALSE)</f>
        <v>0</v>
      </c>
      <c r="N536" s="96">
        <f>VLOOKUP(D536,Steuerseite!A$3:$D$38,2,FALSE)</f>
        <v>0</v>
      </c>
      <c r="O536" s="96">
        <f>VLOOKUP(D536,Steuerseite!A$3:D$38,3,FALSE)</f>
        <v>0</v>
      </c>
      <c r="P536" s="96">
        <f>VLOOKUP(D536,Steuerseite!A$3:D$38,4,FALSE)</f>
        <v>0</v>
      </c>
      <c r="Q536" s="94"/>
      <c r="R536" s="98"/>
      <c r="S536" s="95">
        <f t="shared" si="47"/>
        <v>0</v>
      </c>
      <c r="T536" s="137">
        <f>IF(AND(J536="VOR",Leistungen!A$52="SVS VOR"),Leistungen!B$52, IF(AND(J536="QOR",Leistungen!A$31="SVS QOR"),Leistungen!B$31,""))</f>
        <v>0</v>
      </c>
      <c r="U536" s="97">
        <f t="shared" si="48"/>
        <v>0</v>
      </c>
      <c r="V536" s="100">
        <f t="shared" si="49"/>
        <v>0</v>
      </c>
      <c r="W536" s="100">
        <f t="shared" si="45"/>
        <v>0</v>
      </c>
      <c r="X536" s="99"/>
    </row>
    <row r="537" spans="1:24" ht="15" x14ac:dyDescent="0.2">
      <c r="A537" s="91" t="s">
        <v>174</v>
      </c>
      <c r="B537" s="91" t="s">
        <v>207</v>
      </c>
      <c r="C537" s="91" t="s">
        <v>914</v>
      </c>
      <c r="D537" s="91" t="s">
        <v>29</v>
      </c>
      <c r="E537" s="91" t="s">
        <v>116</v>
      </c>
      <c r="F537" s="91" t="s">
        <v>957</v>
      </c>
      <c r="G537" s="167">
        <v>2.99</v>
      </c>
      <c r="H537" s="91" t="s">
        <v>157</v>
      </c>
      <c r="I537" s="136">
        <f t="shared" si="46"/>
        <v>0</v>
      </c>
      <c r="J537" s="91" t="s">
        <v>10</v>
      </c>
      <c r="K537" s="96">
        <f>VLOOKUP(D537,Steuerseite!A$3:G$38,5,FALSE)</f>
        <v>0</v>
      </c>
      <c r="L537" s="96">
        <f>VLOOKUP(D537,Steuerseite!A$3:G$38,6,FALSE)</f>
        <v>0</v>
      </c>
      <c r="M537" s="96">
        <f>VLOOKUP(D537,Steuerseite!A$3:G$38,7,FALSE)</f>
        <v>0</v>
      </c>
      <c r="N537" s="96">
        <f>VLOOKUP(D537,Steuerseite!A$3:$D$38,2,FALSE)</f>
        <v>0</v>
      </c>
      <c r="O537" s="96">
        <f>VLOOKUP(D537,Steuerseite!A$3:D$38,3,FALSE)</f>
        <v>0</v>
      </c>
      <c r="P537" s="96">
        <f>VLOOKUP(D537,Steuerseite!A$3:D$38,4,FALSE)</f>
        <v>0</v>
      </c>
      <c r="Q537" s="94"/>
      <c r="R537" s="98"/>
      <c r="S537" s="95">
        <f t="shared" si="47"/>
        <v>0</v>
      </c>
      <c r="T537" s="137">
        <f>IF(AND(J537="VOR",Leistungen!A$52="SVS VOR"),Leistungen!B$52, IF(AND(J537="QOR",Leistungen!A$31="SVS QOR"),Leistungen!B$31,""))</f>
        <v>0</v>
      </c>
      <c r="U537" s="97">
        <f t="shared" si="48"/>
        <v>0</v>
      </c>
      <c r="V537" s="100">
        <f t="shared" si="49"/>
        <v>0</v>
      </c>
      <c r="W537" s="100">
        <f t="shared" ref="W537:W568" si="50">U537/250</f>
        <v>0</v>
      </c>
      <c r="X537" s="99"/>
    </row>
    <row r="538" spans="1:24" ht="15" x14ac:dyDescent="0.2">
      <c r="A538" s="92" t="s">
        <v>174</v>
      </c>
      <c r="B538" s="92" t="s">
        <v>369</v>
      </c>
      <c r="C538" s="92" t="s">
        <v>915</v>
      </c>
      <c r="D538" s="92" t="s">
        <v>59</v>
      </c>
      <c r="E538" s="92" t="s">
        <v>110</v>
      </c>
      <c r="F538" s="92" t="s">
        <v>112</v>
      </c>
      <c r="G538" s="168">
        <v>15.81</v>
      </c>
      <c r="H538" s="92"/>
      <c r="I538" s="138">
        <f t="shared" si="46"/>
        <v>15.81</v>
      </c>
      <c r="J538" s="92" t="s">
        <v>10</v>
      </c>
      <c r="K538" s="96">
        <f>VLOOKUP(D538,Steuerseite!A$3:G$38,5,FALSE)</f>
        <v>0</v>
      </c>
      <c r="L538" s="96">
        <f>VLOOKUP(D538,Steuerseite!A$3:G$38,6,FALSE)</f>
        <v>0</v>
      </c>
      <c r="M538" s="96">
        <f>VLOOKUP(D538,Steuerseite!A$3:G$38,7,FALSE)</f>
        <v>0</v>
      </c>
      <c r="N538" s="96">
        <f>VLOOKUP(D538,Steuerseite!A$3:$D$38,2,FALSE)</f>
        <v>0</v>
      </c>
      <c r="O538" s="96">
        <f>VLOOKUP(D538,Steuerseite!A$3:D$38,3,FALSE)</f>
        <v>0</v>
      </c>
      <c r="P538" s="96">
        <f>VLOOKUP(D538,Steuerseite!A$3:D$38,4,FALSE)</f>
        <v>0</v>
      </c>
      <c r="Q538" s="94"/>
      <c r="R538" s="98"/>
      <c r="S538" s="95">
        <f t="shared" si="47"/>
        <v>0</v>
      </c>
      <c r="T538" s="137">
        <f>IF(AND(J538="VOR",Leistungen!A$52="SVS VOR"),Leistungen!B$52, IF(AND(J538="QOR",Leistungen!A$31="SVS QOR"),Leistungen!B$31,""))</f>
        <v>0</v>
      </c>
      <c r="U538" s="97">
        <f t="shared" si="48"/>
        <v>0</v>
      </c>
      <c r="V538" s="100">
        <f t="shared" si="49"/>
        <v>0</v>
      </c>
      <c r="W538" s="100">
        <f t="shared" si="50"/>
        <v>0</v>
      </c>
      <c r="X538" s="99"/>
    </row>
    <row r="539" spans="1:24" ht="15" x14ac:dyDescent="0.2">
      <c r="A539" s="91" t="s">
        <v>174</v>
      </c>
      <c r="B539" s="91" t="s">
        <v>113</v>
      </c>
      <c r="C539" s="91" t="s">
        <v>916</v>
      </c>
      <c r="D539" s="91" t="s">
        <v>22</v>
      </c>
      <c r="E539" s="91" t="s">
        <v>114</v>
      </c>
      <c r="F539" s="91" t="s">
        <v>956</v>
      </c>
      <c r="G539" s="167">
        <v>90.41</v>
      </c>
      <c r="H539" s="91"/>
      <c r="I539" s="136">
        <f t="shared" si="46"/>
        <v>90.41</v>
      </c>
      <c r="J539" s="91" t="s">
        <v>10</v>
      </c>
      <c r="K539" s="96">
        <f>VLOOKUP(D539,Steuerseite!A$3:G$38,5,FALSE)</f>
        <v>0</v>
      </c>
      <c r="L539" s="96">
        <f>VLOOKUP(D539,Steuerseite!A$3:G$38,6,FALSE)</f>
        <v>0</v>
      </c>
      <c r="M539" s="96">
        <f>VLOOKUP(D539,Steuerseite!A$3:G$38,7,FALSE)</f>
        <v>0</v>
      </c>
      <c r="N539" s="96">
        <f>VLOOKUP(D539,Steuerseite!A$3:$D$38,2,FALSE)</f>
        <v>0</v>
      </c>
      <c r="O539" s="96">
        <f>VLOOKUP(D539,Steuerseite!A$3:D$38,3,FALSE)</f>
        <v>0</v>
      </c>
      <c r="P539" s="96">
        <f>VLOOKUP(D539,Steuerseite!A$3:D$38,4,FALSE)</f>
        <v>0</v>
      </c>
      <c r="Q539" s="94"/>
      <c r="R539" s="98"/>
      <c r="S539" s="95">
        <f t="shared" si="47"/>
        <v>0</v>
      </c>
      <c r="T539" s="137">
        <f>IF(AND(J539="VOR",Leistungen!A$52="SVS VOR"),Leistungen!B$52, IF(AND(J539="QOR",Leistungen!A$31="SVS QOR"),Leistungen!B$31,""))</f>
        <v>0</v>
      </c>
      <c r="U539" s="97">
        <f t="shared" si="48"/>
        <v>0</v>
      </c>
      <c r="V539" s="100">
        <f t="shared" si="49"/>
        <v>0</v>
      </c>
      <c r="W539" s="100">
        <f t="shared" si="50"/>
        <v>0</v>
      </c>
      <c r="X539" s="99"/>
    </row>
    <row r="540" spans="1:24" ht="15" x14ac:dyDescent="0.2">
      <c r="A540" s="92" t="s">
        <v>174</v>
      </c>
      <c r="B540" s="92" t="s">
        <v>113</v>
      </c>
      <c r="C540" s="92" t="s">
        <v>917</v>
      </c>
      <c r="D540" s="92" t="s">
        <v>22</v>
      </c>
      <c r="E540" s="92" t="s">
        <v>114</v>
      </c>
      <c r="F540" s="92" t="s">
        <v>956</v>
      </c>
      <c r="G540" s="168">
        <v>104.93</v>
      </c>
      <c r="H540" s="92"/>
      <c r="I540" s="138">
        <f t="shared" si="46"/>
        <v>104.93</v>
      </c>
      <c r="J540" s="92" t="s">
        <v>10</v>
      </c>
      <c r="K540" s="96">
        <f>VLOOKUP(D540,Steuerseite!A$3:G$38,5,FALSE)</f>
        <v>0</v>
      </c>
      <c r="L540" s="96">
        <f>VLOOKUP(D540,Steuerseite!A$3:G$38,6,FALSE)</f>
        <v>0</v>
      </c>
      <c r="M540" s="96">
        <f>VLOOKUP(D540,Steuerseite!A$3:G$38,7,FALSE)</f>
        <v>0</v>
      </c>
      <c r="N540" s="96">
        <f>VLOOKUP(D540,Steuerseite!A$3:$D$38,2,FALSE)</f>
        <v>0</v>
      </c>
      <c r="O540" s="96">
        <f>VLOOKUP(D540,Steuerseite!A$3:D$38,3,FALSE)</f>
        <v>0</v>
      </c>
      <c r="P540" s="96">
        <f>VLOOKUP(D540,Steuerseite!A$3:D$38,4,FALSE)</f>
        <v>0</v>
      </c>
      <c r="Q540" s="94"/>
      <c r="R540" s="98"/>
      <c r="S540" s="95">
        <f t="shared" si="47"/>
        <v>0</v>
      </c>
      <c r="T540" s="137">
        <f>IF(AND(J540="VOR",Leistungen!A$52="SVS VOR"),Leistungen!B$52, IF(AND(J540="QOR",Leistungen!A$31="SVS QOR"),Leistungen!B$31,""))</f>
        <v>0</v>
      </c>
      <c r="U540" s="97">
        <f t="shared" si="48"/>
        <v>0</v>
      </c>
      <c r="V540" s="100">
        <f t="shared" si="49"/>
        <v>0</v>
      </c>
      <c r="W540" s="100">
        <f t="shared" si="50"/>
        <v>0</v>
      </c>
      <c r="X540" s="99"/>
    </row>
    <row r="541" spans="1:24" ht="15" x14ac:dyDescent="0.2">
      <c r="A541" s="91" t="s">
        <v>174</v>
      </c>
      <c r="B541" s="91" t="s">
        <v>370</v>
      </c>
      <c r="C541" s="91" t="s">
        <v>918</v>
      </c>
      <c r="D541" s="91" t="s">
        <v>59</v>
      </c>
      <c r="E541" s="91" t="s">
        <v>110</v>
      </c>
      <c r="F541" s="91" t="s">
        <v>956</v>
      </c>
      <c r="G541" s="167">
        <v>19.12</v>
      </c>
      <c r="H541" s="91"/>
      <c r="I541" s="136">
        <f t="shared" si="46"/>
        <v>19.12</v>
      </c>
      <c r="J541" s="91" t="s">
        <v>10</v>
      </c>
      <c r="K541" s="96">
        <f>VLOOKUP(D541,Steuerseite!A$3:G$38,5,FALSE)</f>
        <v>0</v>
      </c>
      <c r="L541" s="96">
        <f>VLOOKUP(D541,Steuerseite!A$3:G$38,6,FALSE)</f>
        <v>0</v>
      </c>
      <c r="M541" s="96">
        <f>VLOOKUP(D541,Steuerseite!A$3:G$38,7,FALSE)</f>
        <v>0</v>
      </c>
      <c r="N541" s="96">
        <f>VLOOKUP(D541,Steuerseite!A$3:$D$38,2,FALSE)</f>
        <v>0</v>
      </c>
      <c r="O541" s="96">
        <f>VLOOKUP(D541,Steuerseite!A$3:D$38,3,FALSE)</f>
        <v>0</v>
      </c>
      <c r="P541" s="96">
        <f>VLOOKUP(D541,Steuerseite!A$3:D$38,4,FALSE)</f>
        <v>0</v>
      </c>
      <c r="Q541" s="94"/>
      <c r="R541" s="98"/>
      <c r="S541" s="95">
        <f t="shared" si="47"/>
        <v>0</v>
      </c>
      <c r="T541" s="137">
        <f>IF(AND(J541="VOR",Leistungen!A$52="SVS VOR"),Leistungen!B$52, IF(AND(J541="QOR",Leistungen!A$31="SVS QOR"),Leistungen!B$31,""))</f>
        <v>0</v>
      </c>
      <c r="U541" s="97">
        <f t="shared" si="48"/>
        <v>0</v>
      </c>
      <c r="V541" s="100">
        <f t="shared" si="49"/>
        <v>0</v>
      </c>
      <c r="W541" s="100">
        <f t="shared" si="50"/>
        <v>0</v>
      </c>
      <c r="X541" s="99"/>
    </row>
    <row r="542" spans="1:24" ht="15" x14ac:dyDescent="0.2">
      <c r="A542" s="92" t="s">
        <v>174</v>
      </c>
      <c r="B542" s="92" t="s">
        <v>370</v>
      </c>
      <c r="C542" s="92" t="s">
        <v>919</v>
      </c>
      <c r="D542" s="92" t="s">
        <v>59</v>
      </c>
      <c r="E542" s="92" t="s">
        <v>110</v>
      </c>
      <c r="F542" s="92" t="s">
        <v>956</v>
      </c>
      <c r="G542" s="168">
        <v>20.59</v>
      </c>
      <c r="H542" s="92"/>
      <c r="I542" s="138">
        <f t="shared" si="46"/>
        <v>20.59</v>
      </c>
      <c r="J542" s="92" t="s">
        <v>10</v>
      </c>
      <c r="K542" s="96">
        <f>VLOOKUP(D542,Steuerseite!A$3:G$38,5,FALSE)</f>
        <v>0</v>
      </c>
      <c r="L542" s="96">
        <f>VLOOKUP(D542,Steuerseite!A$3:G$38,6,FALSE)</f>
        <v>0</v>
      </c>
      <c r="M542" s="96">
        <f>VLOOKUP(D542,Steuerseite!A$3:G$38,7,FALSE)</f>
        <v>0</v>
      </c>
      <c r="N542" s="96">
        <f>VLOOKUP(D542,Steuerseite!A$3:$D$38,2,FALSE)</f>
        <v>0</v>
      </c>
      <c r="O542" s="96">
        <f>VLOOKUP(D542,Steuerseite!A$3:D$38,3,FALSE)</f>
        <v>0</v>
      </c>
      <c r="P542" s="96">
        <f>VLOOKUP(D542,Steuerseite!A$3:D$38,4,FALSE)</f>
        <v>0</v>
      </c>
      <c r="Q542" s="94"/>
      <c r="R542" s="98"/>
      <c r="S542" s="95">
        <f t="shared" si="47"/>
        <v>0</v>
      </c>
      <c r="T542" s="137">
        <f>IF(AND(J542="VOR",Leistungen!A$52="SVS VOR"),Leistungen!B$52, IF(AND(J542="QOR",Leistungen!A$31="SVS QOR"),Leistungen!B$31,""))</f>
        <v>0</v>
      </c>
      <c r="U542" s="97">
        <f t="shared" si="48"/>
        <v>0</v>
      </c>
      <c r="V542" s="100">
        <f t="shared" si="49"/>
        <v>0</v>
      </c>
      <c r="W542" s="100">
        <f t="shared" si="50"/>
        <v>0</v>
      </c>
      <c r="X542" s="99"/>
    </row>
    <row r="543" spans="1:24" ht="15" x14ac:dyDescent="0.2">
      <c r="A543" s="91" t="s">
        <v>174</v>
      </c>
      <c r="B543" s="91" t="s">
        <v>371</v>
      </c>
      <c r="C543" s="91" t="s">
        <v>920</v>
      </c>
      <c r="D543" s="91" t="s">
        <v>44</v>
      </c>
      <c r="E543" s="91" t="s">
        <v>955</v>
      </c>
      <c r="F543" s="91" t="s">
        <v>956</v>
      </c>
      <c r="G543" s="167">
        <v>55.53</v>
      </c>
      <c r="H543" s="91"/>
      <c r="I543" s="136">
        <f t="shared" si="46"/>
        <v>55.53</v>
      </c>
      <c r="J543" s="91" t="s">
        <v>10</v>
      </c>
      <c r="K543" s="96">
        <f>VLOOKUP(D543,Steuerseite!A$3:G$38,5,FALSE)</f>
        <v>0</v>
      </c>
      <c r="L543" s="96">
        <f>VLOOKUP(D543,Steuerseite!A$3:G$38,6,FALSE)</f>
        <v>0</v>
      </c>
      <c r="M543" s="96">
        <f>VLOOKUP(D543,Steuerseite!A$3:G$38,7,FALSE)</f>
        <v>0</v>
      </c>
      <c r="N543" s="96">
        <f>VLOOKUP(D543,Steuerseite!A$3:$D$38,2,FALSE)</f>
        <v>0</v>
      </c>
      <c r="O543" s="96">
        <f>VLOOKUP(D543,Steuerseite!A$3:D$38,3,FALSE)</f>
        <v>0</v>
      </c>
      <c r="P543" s="96">
        <f>VLOOKUP(D543,Steuerseite!A$3:D$38,4,FALSE)</f>
        <v>0</v>
      </c>
      <c r="Q543" s="94"/>
      <c r="R543" s="98"/>
      <c r="S543" s="95">
        <f t="shared" si="47"/>
        <v>0</v>
      </c>
      <c r="T543" s="137">
        <f>IF(AND(J543="VOR",Leistungen!A$52="SVS VOR"),Leistungen!B$52, IF(AND(J543="QOR",Leistungen!A$31="SVS QOR"),Leistungen!B$31,""))</f>
        <v>0</v>
      </c>
      <c r="U543" s="97">
        <f t="shared" si="48"/>
        <v>0</v>
      </c>
      <c r="V543" s="100">
        <f t="shared" si="49"/>
        <v>0</v>
      </c>
      <c r="W543" s="100">
        <f t="shared" si="50"/>
        <v>0</v>
      </c>
      <c r="X543" s="99"/>
    </row>
    <row r="544" spans="1:24" ht="15" x14ac:dyDescent="0.2">
      <c r="A544" s="92" t="s">
        <v>174</v>
      </c>
      <c r="B544" s="92" t="s">
        <v>370</v>
      </c>
      <c r="C544" s="92" t="s">
        <v>921</v>
      </c>
      <c r="D544" s="92" t="s">
        <v>59</v>
      </c>
      <c r="E544" s="92" t="s">
        <v>110</v>
      </c>
      <c r="F544" s="92" t="s">
        <v>956</v>
      </c>
      <c r="G544" s="168">
        <v>27.63</v>
      </c>
      <c r="H544" s="92"/>
      <c r="I544" s="138">
        <f t="shared" si="46"/>
        <v>27.63</v>
      </c>
      <c r="J544" s="92" t="s">
        <v>10</v>
      </c>
      <c r="K544" s="96">
        <f>VLOOKUP(D544,Steuerseite!A$3:G$38,5,FALSE)</f>
        <v>0</v>
      </c>
      <c r="L544" s="96">
        <f>VLOOKUP(D544,Steuerseite!A$3:G$38,6,FALSE)</f>
        <v>0</v>
      </c>
      <c r="M544" s="96">
        <f>VLOOKUP(D544,Steuerseite!A$3:G$38,7,FALSE)</f>
        <v>0</v>
      </c>
      <c r="N544" s="96">
        <f>VLOOKUP(D544,Steuerseite!A$3:$D$38,2,FALSE)</f>
        <v>0</v>
      </c>
      <c r="O544" s="96">
        <f>VLOOKUP(D544,Steuerseite!A$3:D$38,3,FALSE)</f>
        <v>0</v>
      </c>
      <c r="P544" s="96">
        <f>VLOOKUP(D544,Steuerseite!A$3:D$38,4,FALSE)</f>
        <v>0</v>
      </c>
      <c r="Q544" s="94"/>
      <c r="R544" s="98"/>
      <c r="S544" s="95">
        <f t="shared" si="47"/>
        <v>0</v>
      </c>
      <c r="T544" s="137">
        <f>IF(AND(J544="VOR",Leistungen!A$52="SVS VOR"),Leistungen!B$52, IF(AND(J544="QOR",Leistungen!A$31="SVS QOR"),Leistungen!B$31,""))</f>
        <v>0</v>
      </c>
      <c r="U544" s="97">
        <f t="shared" si="48"/>
        <v>0</v>
      </c>
      <c r="V544" s="100">
        <f t="shared" si="49"/>
        <v>0</v>
      </c>
      <c r="W544" s="100">
        <f t="shared" si="50"/>
        <v>0</v>
      </c>
      <c r="X544" s="99"/>
    </row>
    <row r="545" spans="1:24" ht="15" x14ac:dyDescent="0.2">
      <c r="A545" s="91" t="s">
        <v>174</v>
      </c>
      <c r="B545" s="91" t="s">
        <v>129</v>
      </c>
      <c r="C545" s="91" t="s">
        <v>922</v>
      </c>
      <c r="D545" s="91" t="s">
        <v>23</v>
      </c>
      <c r="E545" s="91" t="s">
        <v>127</v>
      </c>
      <c r="F545" s="91" t="s">
        <v>956</v>
      </c>
      <c r="G545" s="167">
        <v>12.38</v>
      </c>
      <c r="H545" s="91"/>
      <c r="I545" s="136">
        <f t="shared" si="46"/>
        <v>12.38</v>
      </c>
      <c r="J545" s="91" t="s">
        <v>10</v>
      </c>
      <c r="K545" s="96">
        <f>VLOOKUP(D545,Steuerseite!A$3:G$38,5,FALSE)</f>
        <v>0</v>
      </c>
      <c r="L545" s="96">
        <f>VLOOKUP(D545,Steuerseite!A$3:G$38,6,FALSE)</f>
        <v>0</v>
      </c>
      <c r="M545" s="96">
        <f>VLOOKUP(D545,Steuerseite!A$3:G$38,7,FALSE)</f>
        <v>0</v>
      </c>
      <c r="N545" s="96">
        <f>VLOOKUP(D545,Steuerseite!A$3:$D$38,2,FALSE)</f>
        <v>0</v>
      </c>
      <c r="O545" s="96">
        <f>VLOOKUP(D545,Steuerseite!A$3:D$38,3,FALSE)</f>
        <v>0</v>
      </c>
      <c r="P545" s="96">
        <f>VLOOKUP(D545,Steuerseite!A$3:D$38,4,FALSE)</f>
        <v>0</v>
      </c>
      <c r="Q545" s="94"/>
      <c r="R545" s="98"/>
      <c r="S545" s="95">
        <f t="shared" si="47"/>
        <v>0</v>
      </c>
      <c r="T545" s="137">
        <f>IF(AND(J545="VOR",Leistungen!A$52="SVS VOR"),Leistungen!B$52, IF(AND(J545="QOR",Leistungen!A$31="SVS QOR"),Leistungen!B$31,""))</f>
        <v>0</v>
      </c>
      <c r="U545" s="97">
        <f t="shared" si="48"/>
        <v>0</v>
      </c>
      <c r="V545" s="100">
        <f t="shared" si="49"/>
        <v>0</v>
      </c>
      <c r="W545" s="100">
        <f t="shared" si="50"/>
        <v>0</v>
      </c>
      <c r="X545" s="99"/>
    </row>
    <row r="546" spans="1:24" ht="15" x14ac:dyDescent="0.2">
      <c r="A546" s="92" t="s">
        <v>174</v>
      </c>
      <c r="B546" s="92" t="s">
        <v>370</v>
      </c>
      <c r="C546" s="92" t="s">
        <v>923</v>
      </c>
      <c r="D546" s="92" t="s">
        <v>59</v>
      </c>
      <c r="E546" s="92" t="s">
        <v>110</v>
      </c>
      <c r="F546" s="92" t="s">
        <v>956</v>
      </c>
      <c r="G546" s="168">
        <v>20.58</v>
      </c>
      <c r="H546" s="92"/>
      <c r="I546" s="138">
        <f t="shared" si="46"/>
        <v>20.58</v>
      </c>
      <c r="J546" s="92" t="s">
        <v>10</v>
      </c>
      <c r="K546" s="96">
        <f>VLOOKUP(D546,Steuerseite!A$3:G$38,5,FALSE)</f>
        <v>0</v>
      </c>
      <c r="L546" s="96">
        <f>VLOOKUP(D546,Steuerseite!A$3:G$38,6,FALSE)</f>
        <v>0</v>
      </c>
      <c r="M546" s="96">
        <f>VLOOKUP(D546,Steuerseite!A$3:G$38,7,FALSE)</f>
        <v>0</v>
      </c>
      <c r="N546" s="96">
        <f>VLOOKUP(D546,Steuerseite!A$3:$D$38,2,FALSE)</f>
        <v>0</v>
      </c>
      <c r="O546" s="96">
        <f>VLOOKUP(D546,Steuerseite!A$3:D$38,3,FALSE)</f>
        <v>0</v>
      </c>
      <c r="P546" s="96">
        <f>VLOOKUP(D546,Steuerseite!A$3:D$38,4,FALSE)</f>
        <v>0</v>
      </c>
      <c r="Q546" s="94"/>
      <c r="R546" s="98"/>
      <c r="S546" s="95">
        <f t="shared" si="47"/>
        <v>0</v>
      </c>
      <c r="T546" s="137">
        <f>IF(AND(J546="VOR",Leistungen!A$52="SVS VOR"),Leistungen!B$52, IF(AND(J546="QOR",Leistungen!A$31="SVS QOR"),Leistungen!B$31,""))</f>
        <v>0</v>
      </c>
      <c r="U546" s="97">
        <f t="shared" si="48"/>
        <v>0</v>
      </c>
      <c r="V546" s="100">
        <f t="shared" si="49"/>
        <v>0</v>
      </c>
      <c r="W546" s="100">
        <f t="shared" si="50"/>
        <v>0</v>
      </c>
      <c r="X546" s="99"/>
    </row>
    <row r="547" spans="1:24" ht="15" x14ac:dyDescent="0.2">
      <c r="A547" s="91" t="s">
        <v>174</v>
      </c>
      <c r="B547" s="91" t="s">
        <v>181</v>
      </c>
      <c r="C547" s="91" t="s">
        <v>924</v>
      </c>
      <c r="D547" s="91" t="s">
        <v>21</v>
      </c>
      <c r="E547" s="91" t="s">
        <v>18</v>
      </c>
      <c r="F547" s="91" t="s">
        <v>117</v>
      </c>
      <c r="G547" s="167">
        <v>8.17</v>
      </c>
      <c r="H547" s="91"/>
      <c r="I547" s="136">
        <f t="shared" si="46"/>
        <v>8.17</v>
      </c>
      <c r="J547" s="91" t="s">
        <v>10</v>
      </c>
      <c r="K547" s="96">
        <f>VLOOKUP(D547,Steuerseite!A$3:G$38,5,FALSE)</f>
        <v>0</v>
      </c>
      <c r="L547" s="96">
        <f>VLOOKUP(D547,Steuerseite!A$3:G$38,6,FALSE)</f>
        <v>0</v>
      </c>
      <c r="M547" s="96">
        <f>VLOOKUP(D547,Steuerseite!A$3:G$38,7,FALSE)</f>
        <v>1E-3</v>
      </c>
      <c r="N547" s="96">
        <f>VLOOKUP(D547,Steuerseite!A$3:$D$38,2,FALSE)</f>
        <v>0</v>
      </c>
      <c r="O547" s="96">
        <f>VLOOKUP(D547,Steuerseite!A$3:D$38,3,FALSE)</f>
        <v>0</v>
      </c>
      <c r="P547" s="96">
        <f>VLOOKUP(D547,Steuerseite!A$3:D$38,4,FALSE)</f>
        <v>0</v>
      </c>
      <c r="Q547" s="94"/>
      <c r="R547" s="98"/>
      <c r="S547" s="95">
        <f t="shared" si="47"/>
        <v>0</v>
      </c>
      <c r="T547" s="137">
        <f>IF(AND(J547="VOR",Leistungen!A$52="SVS VOR"),Leistungen!B$52, IF(AND(J547="QOR",Leistungen!A$31="SVS QOR"),Leistungen!B$31,""))</f>
        <v>0</v>
      </c>
      <c r="U547" s="97">
        <f t="shared" si="48"/>
        <v>0</v>
      </c>
      <c r="V547" s="100">
        <f t="shared" si="49"/>
        <v>0</v>
      </c>
      <c r="W547" s="100">
        <f t="shared" si="50"/>
        <v>0</v>
      </c>
      <c r="X547" s="99"/>
    </row>
    <row r="548" spans="1:24" ht="15" x14ac:dyDescent="0.2">
      <c r="A548" s="92" t="s">
        <v>174</v>
      </c>
      <c r="B548" s="92" t="s">
        <v>370</v>
      </c>
      <c r="C548" s="92" t="s">
        <v>925</v>
      </c>
      <c r="D548" s="92" t="s">
        <v>59</v>
      </c>
      <c r="E548" s="92" t="s">
        <v>110</v>
      </c>
      <c r="F548" s="92" t="s">
        <v>956</v>
      </c>
      <c r="G548" s="168">
        <v>20.59</v>
      </c>
      <c r="H548" s="92"/>
      <c r="I548" s="138">
        <f t="shared" si="46"/>
        <v>20.59</v>
      </c>
      <c r="J548" s="92" t="s">
        <v>10</v>
      </c>
      <c r="K548" s="96">
        <f>VLOOKUP(D548,Steuerseite!A$3:G$38,5,FALSE)</f>
        <v>0</v>
      </c>
      <c r="L548" s="96">
        <f>VLOOKUP(D548,Steuerseite!A$3:G$38,6,FALSE)</f>
        <v>0</v>
      </c>
      <c r="M548" s="96">
        <f>VLOOKUP(D548,Steuerseite!A$3:G$38,7,FALSE)</f>
        <v>0</v>
      </c>
      <c r="N548" s="96">
        <f>VLOOKUP(D548,Steuerseite!A$3:$D$38,2,FALSE)</f>
        <v>0</v>
      </c>
      <c r="O548" s="96">
        <f>VLOOKUP(D548,Steuerseite!A$3:D$38,3,FALSE)</f>
        <v>0</v>
      </c>
      <c r="P548" s="96">
        <f>VLOOKUP(D548,Steuerseite!A$3:D$38,4,FALSE)</f>
        <v>0</v>
      </c>
      <c r="Q548" s="94"/>
      <c r="R548" s="98"/>
      <c r="S548" s="95">
        <f t="shared" si="47"/>
        <v>0</v>
      </c>
      <c r="T548" s="137">
        <f>IF(AND(J548="VOR",Leistungen!A$52="SVS VOR"),Leistungen!B$52, IF(AND(J548="QOR",Leistungen!A$31="SVS QOR"),Leistungen!B$31,""))</f>
        <v>0</v>
      </c>
      <c r="U548" s="97">
        <f t="shared" si="48"/>
        <v>0</v>
      </c>
      <c r="V548" s="100">
        <f t="shared" si="49"/>
        <v>0</v>
      </c>
      <c r="W548" s="100">
        <f t="shared" si="50"/>
        <v>0</v>
      </c>
      <c r="X548" s="99"/>
    </row>
    <row r="549" spans="1:24" ht="15" x14ac:dyDescent="0.2">
      <c r="A549" s="91" t="s">
        <v>174</v>
      </c>
      <c r="B549" s="91" t="s">
        <v>183</v>
      </c>
      <c r="C549" s="91" t="s">
        <v>926</v>
      </c>
      <c r="D549" s="91" t="s">
        <v>21</v>
      </c>
      <c r="E549" s="91" t="s">
        <v>18</v>
      </c>
      <c r="F549" s="91" t="s">
        <v>117</v>
      </c>
      <c r="G549" s="167">
        <v>8.3699999999999992</v>
      </c>
      <c r="H549" s="91"/>
      <c r="I549" s="136">
        <f t="shared" si="46"/>
        <v>8.3699999999999992</v>
      </c>
      <c r="J549" s="91" t="s">
        <v>10</v>
      </c>
      <c r="K549" s="96">
        <f>VLOOKUP(D549,Steuerseite!A$3:G$38,5,FALSE)</f>
        <v>0</v>
      </c>
      <c r="L549" s="96">
        <f>VLOOKUP(D549,Steuerseite!A$3:G$38,6,FALSE)</f>
        <v>0</v>
      </c>
      <c r="M549" s="96">
        <f>VLOOKUP(D549,Steuerseite!A$3:G$38,7,FALSE)</f>
        <v>1E-3</v>
      </c>
      <c r="N549" s="96">
        <f>VLOOKUP(D549,Steuerseite!A$3:$D$38,2,FALSE)</f>
        <v>0</v>
      </c>
      <c r="O549" s="96">
        <f>VLOOKUP(D549,Steuerseite!A$3:D$38,3,FALSE)</f>
        <v>0</v>
      </c>
      <c r="P549" s="96">
        <f>VLOOKUP(D549,Steuerseite!A$3:D$38,4,FALSE)</f>
        <v>0</v>
      </c>
      <c r="Q549" s="94"/>
      <c r="R549" s="98"/>
      <c r="S549" s="95">
        <f t="shared" si="47"/>
        <v>0</v>
      </c>
      <c r="T549" s="137">
        <f>IF(AND(J549="VOR",Leistungen!A$52="SVS VOR"),Leistungen!B$52, IF(AND(J549="QOR",Leistungen!A$31="SVS QOR"),Leistungen!B$31,""))</f>
        <v>0</v>
      </c>
      <c r="U549" s="97">
        <f t="shared" si="48"/>
        <v>0</v>
      </c>
      <c r="V549" s="100">
        <f t="shared" si="49"/>
        <v>0</v>
      </c>
      <c r="W549" s="100">
        <f t="shared" si="50"/>
        <v>0</v>
      </c>
      <c r="X549" s="99"/>
    </row>
    <row r="550" spans="1:24" ht="15" x14ac:dyDescent="0.2">
      <c r="A550" s="92" t="s">
        <v>174</v>
      </c>
      <c r="B550" s="92" t="s">
        <v>372</v>
      </c>
      <c r="C550" s="92" t="s">
        <v>927</v>
      </c>
      <c r="D550" s="92" t="s">
        <v>59</v>
      </c>
      <c r="E550" s="92" t="s">
        <v>110</v>
      </c>
      <c r="F550" s="92" t="s">
        <v>956</v>
      </c>
      <c r="G550" s="168">
        <v>20.53</v>
      </c>
      <c r="H550" s="92"/>
      <c r="I550" s="138">
        <f t="shared" si="46"/>
        <v>20.53</v>
      </c>
      <c r="J550" s="92" t="s">
        <v>10</v>
      </c>
      <c r="K550" s="96">
        <f>VLOOKUP(D550,Steuerseite!A$3:G$38,5,FALSE)</f>
        <v>0</v>
      </c>
      <c r="L550" s="96">
        <f>VLOOKUP(D550,Steuerseite!A$3:G$38,6,FALSE)</f>
        <v>0</v>
      </c>
      <c r="M550" s="96">
        <f>VLOOKUP(D550,Steuerseite!A$3:G$38,7,FALSE)</f>
        <v>0</v>
      </c>
      <c r="N550" s="96">
        <f>VLOOKUP(D550,Steuerseite!A$3:$D$38,2,FALSE)</f>
        <v>0</v>
      </c>
      <c r="O550" s="96">
        <f>VLOOKUP(D550,Steuerseite!A$3:D$38,3,FALSE)</f>
        <v>0</v>
      </c>
      <c r="P550" s="96">
        <f>VLOOKUP(D550,Steuerseite!A$3:D$38,4,FALSE)</f>
        <v>0</v>
      </c>
      <c r="Q550" s="94"/>
      <c r="R550" s="98"/>
      <c r="S550" s="95">
        <f t="shared" si="47"/>
        <v>0</v>
      </c>
      <c r="T550" s="137">
        <f>IF(AND(J550="VOR",Leistungen!A$52="SVS VOR"),Leistungen!B$52, IF(AND(J550="QOR",Leistungen!A$31="SVS QOR"),Leistungen!B$31,""))</f>
        <v>0</v>
      </c>
      <c r="U550" s="97">
        <f t="shared" si="48"/>
        <v>0</v>
      </c>
      <c r="V550" s="100">
        <f t="shared" si="49"/>
        <v>0</v>
      </c>
      <c r="W550" s="100">
        <f t="shared" si="50"/>
        <v>0</v>
      </c>
      <c r="X550" s="99"/>
    </row>
    <row r="551" spans="1:24" ht="15" x14ac:dyDescent="0.2">
      <c r="A551" s="91" t="s">
        <v>174</v>
      </c>
      <c r="B551" s="91" t="s">
        <v>181</v>
      </c>
      <c r="C551" s="91" t="s">
        <v>928</v>
      </c>
      <c r="D551" s="91" t="s">
        <v>21</v>
      </c>
      <c r="E551" s="91" t="s">
        <v>18</v>
      </c>
      <c r="F551" s="91" t="s">
        <v>117</v>
      </c>
      <c r="G551" s="167">
        <v>8.36</v>
      </c>
      <c r="H551" s="91"/>
      <c r="I551" s="136">
        <f t="shared" si="46"/>
        <v>8.36</v>
      </c>
      <c r="J551" s="91" t="s">
        <v>10</v>
      </c>
      <c r="K551" s="96">
        <f>VLOOKUP(D551,Steuerseite!A$3:G$38,5,FALSE)</f>
        <v>0</v>
      </c>
      <c r="L551" s="96">
        <f>VLOOKUP(D551,Steuerseite!A$3:G$38,6,FALSE)</f>
        <v>0</v>
      </c>
      <c r="M551" s="96">
        <f>VLOOKUP(D551,Steuerseite!A$3:G$38,7,FALSE)</f>
        <v>1E-3</v>
      </c>
      <c r="N551" s="96">
        <f>VLOOKUP(D551,Steuerseite!A$3:$D$38,2,FALSE)</f>
        <v>0</v>
      </c>
      <c r="O551" s="96">
        <f>VLOOKUP(D551,Steuerseite!A$3:D$38,3,FALSE)</f>
        <v>0</v>
      </c>
      <c r="P551" s="96">
        <f>VLOOKUP(D551,Steuerseite!A$3:D$38,4,FALSE)</f>
        <v>0</v>
      </c>
      <c r="Q551" s="94"/>
      <c r="R551" s="98"/>
      <c r="S551" s="95">
        <f t="shared" si="47"/>
        <v>0</v>
      </c>
      <c r="T551" s="137">
        <f>IF(AND(J551="VOR",Leistungen!A$52="SVS VOR"),Leistungen!B$52, IF(AND(J551="QOR",Leistungen!A$31="SVS QOR"),Leistungen!B$31,""))</f>
        <v>0</v>
      </c>
      <c r="U551" s="97">
        <f t="shared" si="48"/>
        <v>0</v>
      </c>
      <c r="V551" s="100">
        <f t="shared" si="49"/>
        <v>0</v>
      </c>
      <c r="W551" s="100">
        <f t="shared" si="50"/>
        <v>0</v>
      </c>
      <c r="X551" s="99"/>
    </row>
    <row r="552" spans="1:24" ht="15" x14ac:dyDescent="0.2">
      <c r="A552" s="92" t="s">
        <v>174</v>
      </c>
      <c r="B552" s="92" t="s">
        <v>183</v>
      </c>
      <c r="C552" s="92" t="s">
        <v>929</v>
      </c>
      <c r="D552" s="92" t="s">
        <v>21</v>
      </c>
      <c r="E552" s="92" t="s">
        <v>18</v>
      </c>
      <c r="F552" s="92" t="s">
        <v>117</v>
      </c>
      <c r="G552" s="168">
        <v>8.17</v>
      </c>
      <c r="H552" s="92"/>
      <c r="I552" s="138">
        <f t="shared" si="46"/>
        <v>8.17</v>
      </c>
      <c r="J552" s="92" t="s">
        <v>10</v>
      </c>
      <c r="K552" s="96">
        <f>VLOOKUP(D552,Steuerseite!A$3:G$38,5,FALSE)</f>
        <v>0</v>
      </c>
      <c r="L552" s="96">
        <f>VLOOKUP(D552,Steuerseite!A$3:G$38,6,FALSE)</f>
        <v>0</v>
      </c>
      <c r="M552" s="96">
        <f>VLOOKUP(D552,Steuerseite!A$3:G$38,7,FALSE)</f>
        <v>1E-3</v>
      </c>
      <c r="N552" s="96">
        <f>VLOOKUP(D552,Steuerseite!A$3:$D$38,2,FALSE)</f>
        <v>0</v>
      </c>
      <c r="O552" s="96">
        <f>VLOOKUP(D552,Steuerseite!A$3:D$38,3,FALSE)</f>
        <v>0</v>
      </c>
      <c r="P552" s="96">
        <f>VLOOKUP(D552,Steuerseite!A$3:D$38,4,FALSE)</f>
        <v>0</v>
      </c>
      <c r="Q552" s="94"/>
      <c r="R552" s="98"/>
      <c r="S552" s="95">
        <f t="shared" si="47"/>
        <v>0</v>
      </c>
      <c r="T552" s="137">
        <f>IF(AND(J552="VOR",Leistungen!A$52="SVS VOR"),Leistungen!B$52, IF(AND(J552="QOR",Leistungen!A$31="SVS QOR"),Leistungen!B$31,""))</f>
        <v>0</v>
      </c>
      <c r="U552" s="97">
        <f t="shared" si="48"/>
        <v>0</v>
      </c>
      <c r="V552" s="100">
        <f t="shared" si="49"/>
        <v>0</v>
      </c>
      <c r="W552" s="100">
        <f t="shared" si="50"/>
        <v>0</v>
      </c>
      <c r="X552" s="99"/>
    </row>
    <row r="553" spans="1:24" ht="15" x14ac:dyDescent="0.2">
      <c r="A553" s="91" t="s">
        <v>174</v>
      </c>
      <c r="B553" s="91" t="s">
        <v>373</v>
      </c>
      <c r="C553" s="91" t="s">
        <v>930</v>
      </c>
      <c r="D553" s="91" t="s">
        <v>29</v>
      </c>
      <c r="E553" s="91" t="s">
        <v>116</v>
      </c>
      <c r="F553" s="91" t="s">
        <v>956</v>
      </c>
      <c r="G553" s="167">
        <v>13.5</v>
      </c>
      <c r="H553" s="91"/>
      <c r="I553" s="136">
        <f t="shared" si="46"/>
        <v>13.5</v>
      </c>
      <c r="J553" s="91" t="s">
        <v>124</v>
      </c>
      <c r="K553" s="96">
        <f>VLOOKUP(D553,Steuerseite!A$3:G$38,5,FALSE)</f>
        <v>0</v>
      </c>
      <c r="L553" s="96">
        <f>VLOOKUP(D553,Steuerseite!A$3:G$38,6,FALSE)</f>
        <v>0</v>
      </c>
      <c r="M553" s="96">
        <f>VLOOKUP(D553,Steuerseite!A$3:G$38,7,FALSE)</f>
        <v>0</v>
      </c>
      <c r="N553" s="96">
        <f>VLOOKUP(D553,Steuerseite!A$3:$D$38,2,FALSE)</f>
        <v>0</v>
      </c>
      <c r="O553" s="96">
        <f>VLOOKUP(D553,Steuerseite!A$3:D$38,3,FALSE)</f>
        <v>0</v>
      </c>
      <c r="P553" s="96">
        <f>VLOOKUP(D553,Steuerseite!A$3:D$38,4,FALSE)</f>
        <v>0</v>
      </c>
      <c r="Q553" s="94">
        <v>0</v>
      </c>
      <c r="R553" s="98">
        <v>2</v>
      </c>
      <c r="S553" s="95" t="e">
        <f t="shared" si="47"/>
        <v>#DIV/0!</v>
      </c>
      <c r="T553" s="137">
        <f>IF(AND(J553="VOR",Leistungen!A$52="SVS VOR"),Leistungen!B$52, IF(AND(J553="QOR",Leistungen!A$31="SVS QOR"),Leistungen!B$31,""))</f>
        <v>0</v>
      </c>
      <c r="U553" s="97" t="e">
        <f t="shared" si="48"/>
        <v>#DIV/0!</v>
      </c>
      <c r="V553" s="100" t="e">
        <f t="shared" si="49"/>
        <v>#DIV/0!</v>
      </c>
      <c r="W553" s="100" t="e">
        <f t="shared" si="50"/>
        <v>#DIV/0!</v>
      </c>
      <c r="X553" s="99"/>
    </row>
    <row r="554" spans="1:24" ht="15" x14ac:dyDescent="0.2">
      <c r="A554" s="92" t="s">
        <v>174</v>
      </c>
      <c r="B554" s="92" t="s">
        <v>227</v>
      </c>
      <c r="C554" s="92" t="s">
        <v>931</v>
      </c>
      <c r="D554" s="92" t="s">
        <v>20</v>
      </c>
      <c r="E554" s="92" t="s">
        <v>115</v>
      </c>
      <c r="F554" s="92" t="s">
        <v>956</v>
      </c>
      <c r="G554" s="168">
        <v>14.37</v>
      </c>
      <c r="H554" s="92" t="s">
        <v>157</v>
      </c>
      <c r="I554" s="138">
        <f t="shared" si="46"/>
        <v>0</v>
      </c>
      <c r="J554" s="92" t="s">
        <v>10</v>
      </c>
      <c r="K554" s="96">
        <f>VLOOKUP(D554,Steuerseite!A$3:G$38,5,FALSE)</f>
        <v>0</v>
      </c>
      <c r="L554" s="96">
        <f>VLOOKUP(D554,Steuerseite!A$3:G$38,6,FALSE)</f>
        <v>0</v>
      </c>
      <c r="M554" s="96">
        <f>VLOOKUP(D554,Steuerseite!A$3:G$38,7,FALSE)</f>
        <v>0</v>
      </c>
      <c r="N554" s="96">
        <f>VLOOKUP(D554,Steuerseite!A$3:$D$38,2,FALSE)</f>
        <v>0</v>
      </c>
      <c r="O554" s="96">
        <f>VLOOKUP(D554,Steuerseite!A$3:D$38,3,FALSE)</f>
        <v>0</v>
      </c>
      <c r="P554" s="96">
        <f>VLOOKUP(D554,Steuerseite!A$3:D$38,4,FALSE)</f>
        <v>0</v>
      </c>
      <c r="Q554" s="94"/>
      <c r="R554" s="98"/>
      <c r="S554" s="95">
        <f t="shared" si="47"/>
        <v>0</v>
      </c>
      <c r="T554" s="137">
        <f>IF(AND(J554="VOR",Leistungen!A$52="SVS VOR"),Leistungen!B$52, IF(AND(J554="QOR",Leistungen!A$31="SVS QOR"),Leistungen!B$31,""))</f>
        <v>0</v>
      </c>
      <c r="U554" s="97">
        <f t="shared" si="48"/>
        <v>0</v>
      </c>
      <c r="V554" s="100">
        <f t="shared" si="49"/>
        <v>0</v>
      </c>
      <c r="W554" s="100">
        <f t="shared" si="50"/>
        <v>0</v>
      </c>
      <c r="X554" s="99"/>
    </row>
    <row r="555" spans="1:24" ht="15" x14ac:dyDescent="0.2">
      <c r="A555" s="91" t="s">
        <v>174</v>
      </c>
      <c r="B555" s="91" t="s">
        <v>111</v>
      </c>
      <c r="C555" s="91" t="s">
        <v>932</v>
      </c>
      <c r="D555" s="91" t="s">
        <v>59</v>
      </c>
      <c r="E555" s="91" t="s">
        <v>110</v>
      </c>
      <c r="F555" s="91" t="s">
        <v>956</v>
      </c>
      <c r="G555" s="167">
        <v>20.59</v>
      </c>
      <c r="H555" s="91"/>
      <c r="I555" s="136">
        <f t="shared" si="46"/>
        <v>20.59</v>
      </c>
      <c r="J555" s="91" t="s">
        <v>10</v>
      </c>
      <c r="K555" s="96">
        <f>VLOOKUP(D555,Steuerseite!A$3:G$38,5,FALSE)</f>
        <v>0</v>
      </c>
      <c r="L555" s="96">
        <f>VLOOKUP(D555,Steuerseite!A$3:G$38,6,FALSE)</f>
        <v>0</v>
      </c>
      <c r="M555" s="96">
        <f>VLOOKUP(D555,Steuerseite!A$3:G$38,7,FALSE)</f>
        <v>0</v>
      </c>
      <c r="N555" s="96">
        <f>VLOOKUP(D555,Steuerseite!A$3:$D$38,2,FALSE)</f>
        <v>0</v>
      </c>
      <c r="O555" s="96">
        <f>VLOOKUP(D555,Steuerseite!A$3:D$38,3,FALSE)</f>
        <v>0</v>
      </c>
      <c r="P555" s="96">
        <f>VLOOKUP(D555,Steuerseite!A$3:D$38,4,FALSE)</f>
        <v>0</v>
      </c>
      <c r="Q555" s="94"/>
      <c r="R555" s="98"/>
      <c r="S555" s="95">
        <f t="shared" si="47"/>
        <v>0</v>
      </c>
      <c r="T555" s="137">
        <f>IF(AND(J555="VOR",Leistungen!A$52="SVS VOR"),Leistungen!B$52, IF(AND(J555="QOR",Leistungen!A$31="SVS QOR"),Leistungen!B$31,""))</f>
        <v>0</v>
      </c>
      <c r="U555" s="97">
        <f t="shared" si="48"/>
        <v>0</v>
      </c>
      <c r="V555" s="100">
        <f t="shared" si="49"/>
        <v>0</v>
      </c>
      <c r="W555" s="100">
        <f t="shared" si="50"/>
        <v>0</v>
      </c>
      <c r="X555" s="99"/>
    </row>
    <row r="556" spans="1:24" ht="15" x14ac:dyDescent="0.2">
      <c r="A556" s="92" t="s">
        <v>174</v>
      </c>
      <c r="B556" s="92" t="s">
        <v>374</v>
      </c>
      <c r="C556" s="92" t="s">
        <v>933</v>
      </c>
      <c r="D556" s="92" t="s">
        <v>60</v>
      </c>
      <c r="E556" s="92" t="s">
        <v>126</v>
      </c>
      <c r="F556" s="92" t="s">
        <v>112</v>
      </c>
      <c r="G556" s="168">
        <v>34.53</v>
      </c>
      <c r="H556" s="92"/>
      <c r="I556" s="138">
        <f t="shared" si="46"/>
        <v>34.53</v>
      </c>
      <c r="J556" s="92" t="s">
        <v>10</v>
      </c>
      <c r="K556" s="96">
        <f>VLOOKUP(D556,Steuerseite!A$3:G$38,5,FALSE)</f>
        <v>0</v>
      </c>
      <c r="L556" s="96">
        <f>VLOOKUP(D556,Steuerseite!A$3:G$38,6,FALSE)</f>
        <v>0</v>
      </c>
      <c r="M556" s="96">
        <f>VLOOKUP(D556,Steuerseite!A$3:G$38,7,FALSE)</f>
        <v>0</v>
      </c>
      <c r="N556" s="96">
        <f>VLOOKUP(D556,Steuerseite!A$3:$D$38,2,FALSE)</f>
        <v>0</v>
      </c>
      <c r="O556" s="96">
        <f>VLOOKUP(D556,Steuerseite!A$3:D$38,3,FALSE)</f>
        <v>0</v>
      </c>
      <c r="P556" s="96">
        <f>VLOOKUP(D556,Steuerseite!A$3:D$38,4,FALSE)</f>
        <v>0</v>
      </c>
      <c r="Q556" s="94"/>
      <c r="R556" s="98"/>
      <c r="S556" s="95">
        <f t="shared" si="47"/>
        <v>0</v>
      </c>
      <c r="T556" s="137">
        <f>IF(AND(J556="VOR",Leistungen!A$52="SVS VOR"),Leistungen!B$52, IF(AND(J556="QOR",Leistungen!A$31="SVS QOR"),Leistungen!B$31,""))</f>
        <v>0</v>
      </c>
      <c r="U556" s="97">
        <f t="shared" si="48"/>
        <v>0</v>
      </c>
      <c r="V556" s="100">
        <f t="shared" si="49"/>
        <v>0</v>
      </c>
      <c r="W556" s="100">
        <f t="shared" si="50"/>
        <v>0</v>
      </c>
      <c r="X556" s="99"/>
    </row>
    <row r="557" spans="1:24" ht="15" x14ac:dyDescent="0.2">
      <c r="A557" s="91" t="s">
        <v>174</v>
      </c>
      <c r="B557" s="91" t="s">
        <v>375</v>
      </c>
      <c r="C557" s="91" t="s">
        <v>934</v>
      </c>
      <c r="D557" s="91" t="s">
        <v>59</v>
      </c>
      <c r="E557" s="91" t="s">
        <v>110</v>
      </c>
      <c r="F557" s="91" t="s">
        <v>956</v>
      </c>
      <c r="G557" s="167">
        <v>32.25</v>
      </c>
      <c r="H557" s="91"/>
      <c r="I557" s="136">
        <f t="shared" si="46"/>
        <v>32.25</v>
      </c>
      <c r="J557" s="91" t="s">
        <v>10</v>
      </c>
      <c r="K557" s="96">
        <f>VLOOKUP(D557,Steuerseite!A$3:G$38,5,FALSE)</f>
        <v>0</v>
      </c>
      <c r="L557" s="96">
        <f>VLOOKUP(D557,Steuerseite!A$3:G$38,6,FALSE)</f>
        <v>0</v>
      </c>
      <c r="M557" s="96">
        <f>VLOOKUP(D557,Steuerseite!A$3:G$38,7,FALSE)</f>
        <v>0</v>
      </c>
      <c r="N557" s="96">
        <f>VLOOKUP(D557,Steuerseite!A$3:$D$38,2,FALSE)</f>
        <v>0</v>
      </c>
      <c r="O557" s="96">
        <f>VLOOKUP(D557,Steuerseite!A$3:D$38,3,FALSE)</f>
        <v>0</v>
      </c>
      <c r="P557" s="96">
        <f>VLOOKUP(D557,Steuerseite!A$3:D$38,4,FALSE)</f>
        <v>0</v>
      </c>
      <c r="Q557" s="94"/>
      <c r="R557" s="98"/>
      <c r="S557" s="95">
        <f t="shared" si="47"/>
        <v>0</v>
      </c>
      <c r="T557" s="137">
        <f>IF(AND(J557="VOR",Leistungen!A$52="SVS VOR"),Leistungen!B$52, IF(AND(J557="QOR",Leistungen!A$31="SVS QOR"),Leistungen!B$31,""))</f>
        <v>0</v>
      </c>
      <c r="U557" s="97">
        <f t="shared" si="48"/>
        <v>0</v>
      </c>
      <c r="V557" s="100">
        <f t="shared" si="49"/>
        <v>0</v>
      </c>
      <c r="W557" s="100">
        <f t="shared" si="50"/>
        <v>0</v>
      </c>
      <c r="X557" s="99"/>
    </row>
    <row r="558" spans="1:24" ht="15" x14ac:dyDescent="0.2">
      <c r="A558" s="92" t="s">
        <v>174</v>
      </c>
      <c r="B558" s="92" t="s">
        <v>375</v>
      </c>
      <c r="C558" s="92" t="s">
        <v>935</v>
      </c>
      <c r="D558" s="92" t="s">
        <v>59</v>
      </c>
      <c r="E558" s="92" t="s">
        <v>110</v>
      </c>
      <c r="F558" s="92" t="s">
        <v>956</v>
      </c>
      <c r="G558" s="168">
        <v>20.420000000000002</v>
      </c>
      <c r="H558" s="92"/>
      <c r="I558" s="138">
        <f t="shared" si="46"/>
        <v>20.420000000000002</v>
      </c>
      <c r="J558" s="92" t="s">
        <v>10</v>
      </c>
      <c r="K558" s="96">
        <f>VLOOKUP(D558,Steuerseite!A$3:G$38,5,FALSE)</f>
        <v>0</v>
      </c>
      <c r="L558" s="96">
        <f>VLOOKUP(D558,Steuerseite!A$3:G$38,6,FALSE)</f>
        <v>0</v>
      </c>
      <c r="M558" s="96">
        <f>VLOOKUP(D558,Steuerseite!A$3:G$38,7,FALSE)</f>
        <v>0</v>
      </c>
      <c r="N558" s="96">
        <f>VLOOKUP(D558,Steuerseite!A$3:$D$38,2,FALSE)</f>
        <v>0</v>
      </c>
      <c r="O558" s="96">
        <f>VLOOKUP(D558,Steuerseite!A$3:D$38,3,FALSE)</f>
        <v>0</v>
      </c>
      <c r="P558" s="96">
        <f>VLOOKUP(D558,Steuerseite!A$3:D$38,4,FALSE)</f>
        <v>0</v>
      </c>
      <c r="Q558" s="94"/>
      <c r="R558" s="98"/>
      <c r="S558" s="95">
        <f t="shared" si="47"/>
        <v>0</v>
      </c>
      <c r="T558" s="137">
        <f>IF(AND(J558="VOR",Leistungen!A$52="SVS VOR"),Leistungen!B$52, IF(AND(J558="QOR",Leistungen!A$31="SVS QOR"),Leistungen!B$31,""))</f>
        <v>0</v>
      </c>
      <c r="U558" s="97">
        <f t="shared" si="48"/>
        <v>0</v>
      </c>
      <c r="V558" s="100">
        <f t="shared" si="49"/>
        <v>0</v>
      </c>
      <c r="W558" s="100">
        <f t="shared" si="50"/>
        <v>0</v>
      </c>
      <c r="X558" s="99"/>
    </row>
    <row r="559" spans="1:24" ht="15" x14ac:dyDescent="0.2">
      <c r="A559" s="91" t="s">
        <v>174</v>
      </c>
      <c r="B559" s="91" t="s">
        <v>282</v>
      </c>
      <c r="C559" s="91" t="s">
        <v>936</v>
      </c>
      <c r="D559" s="91" t="s">
        <v>59</v>
      </c>
      <c r="E559" s="91" t="s">
        <v>110</v>
      </c>
      <c r="F559" s="91" t="s">
        <v>956</v>
      </c>
      <c r="G559" s="167">
        <v>21.77</v>
      </c>
      <c r="H559" s="91"/>
      <c r="I559" s="136">
        <f t="shared" si="46"/>
        <v>21.77</v>
      </c>
      <c r="J559" s="91" t="s">
        <v>10</v>
      </c>
      <c r="K559" s="96">
        <f>VLOOKUP(D559,Steuerseite!A$3:G$38,5,FALSE)</f>
        <v>0</v>
      </c>
      <c r="L559" s="96">
        <f>VLOOKUP(D559,Steuerseite!A$3:G$38,6,FALSE)</f>
        <v>0</v>
      </c>
      <c r="M559" s="96">
        <f>VLOOKUP(D559,Steuerseite!A$3:G$38,7,FALSE)</f>
        <v>0</v>
      </c>
      <c r="N559" s="96">
        <f>VLOOKUP(D559,Steuerseite!A$3:$D$38,2,FALSE)</f>
        <v>0</v>
      </c>
      <c r="O559" s="96">
        <f>VLOOKUP(D559,Steuerseite!A$3:D$38,3,FALSE)</f>
        <v>0</v>
      </c>
      <c r="P559" s="96">
        <f>VLOOKUP(D559,Steuerseite!A$3:D$38,4,FALSE)</f>
        <v>0</v>
      </c>
      <c r="Q559" s="94"/>
      <c r="R559" s="98"/>
      <c r="S559" s="95">
        <f t="shared" si="47"/>
        <v>0</v>
      </c>
      <c r="T559" s="137">
        <f>IF(AND(J559="VOR",Leistungen!A$52="SVS VOR"),Leistungen!B$52, IF(AND(J559="QOR",Leistungen!A$31="SVS QOR"),Leistungen!B$31,""))</f>
        <v>0</v>
      </c>
      <c r="U559" s="97">
        <f t="shared" si="48"/>
        <v>0</v>
      </c>
      <c r="V559" s="100">
        <f t="shared" si="49"/>
        <v>0</v>
      </c>
      <c r="W559" s="100">
        <f t="shared" si="50"/>
        <v>0</v>
      </c>
      <c r="X559" s="99"/>
    </row>
    <row r="560" spans="1:24" ht="15" x14ac:dyDescent="0.2">
      <c r="A560" s="92" t="s">
        <v>174</v>
      </c>
      <c r="B560" s="92" t="s">
        <v>283</v>
      </c>
      <c r="C560" s="92" t="s">
        <v>937</v>
      </c>
      <c r="D560" s="92" t="s">
        <v>59</v>
      </c>
      <c r="E560" s="92" t="s">
        <v>110</v>
      </c>
      <c r="F560" s="92" t="s">
        <v>112</v>
      </c>
      <c r="G560" s="168">
        <v>17.52</v>
      </c>
      <c r="H560" s="92"/>
      <c r="I560" s="138">
        <f t="shared" si="46"/>
        <v>17.52</v>
      </c>
      <c r="J560" s="92" t="s">
        <v>10</v>
      </c>
      <c r="K560" s="96">
        <f>VLOOKUP(D560,Steuerseite!A$3:G$38,5,FALSE)</f>
        <v>0</v>
      </c>
      <c r="L560" s="96">
        <f>VLOOKUP(D560,Steuerseite!A$3:G$38,6,FALSE)</f>
        <v>0</v>
      </c>
      <c r="M560" s="96">
        <f>VLOOKUP(D560,Steuerseite!A$3:G$38,7,FALSE)</f>
        <v>0</v>
      </c>
      <c r="N560" s="96">
        <f>VLOOKUP(D560,Steuerseite!A$3:$D$38,2,FALSE)</f>
        <v>0</v>
      </c>
      <c r="O560" s="96">
        <f>VLOOKUP(D560,Steuerseite!A$3:D$38,3,FALSE)</f>
        <v>0</v>
      </c>
      <c r="P560" s="96">
        <f>VLOOKUP(D560,Steuerseite!A$3:D$38,4,FALSE)</f>
        <v>0</v>
      </c>
      <c r="Q560" s="94"/>
      <c r="R560" s="98"/>
      <c r="S560" s="95">
        <f t="shared" si="47"/>
        <v>0</v>
      </c>
      <c r="T560" s="137">
        <f>IF(AND(J560="VOR",Leistungen!A$52="SVS VOR"),Leistungen!B$52, IF(AND(J560="QOR",Leistungen!A$31="SVS QOR"),Leistungen!B$31,""))</f>
        <v>0</v>
      </c>
      <c r="U560" s="97">
        <f t="shared" si="48"/>
        <v>0</v>
      </c>
      <c r="V560" s="100">
        <f t="shared" si="49"/>
        <v>0</v>
      </c>
      <c r="W560" s="100">
        <f t="shared" si="50"/>
        <v>0</v>
      </c>
      <c r="X560" s="99"/>
    </row>
    <row r="561" spans="1:24" ht="15" x14ac:dyDescent="0.2">
      <c r="A561" s="91" t="s">
        <v>174</v>
      </c>
      <c r="B561" s="91" t="s">
        <v>282</v>
      </c>
      <c r="C561" s="91" t="s">
        <v>938</v>
      </c>
      <c r="D561" s="91" t="s">
        <v>59</v>
      </c>
      <c r="E561" s="91" t="s">
        <v>110</v>
      </c>
      <c r="F561" s="91" t="s">
        <v>956</v>
      </c>
      <c r="G561" s="167">
        <v>17.63</v>
      </c>
      <c r="H561" s="91"/>
      <c r="I561" s="136">
        <f t="shared" si="46"/>
        <v>17.63</v>
      </c>
      <c r="J561" s="91" t="s">
        <v>10</v>
      </c>
      <c r="K561" s="96">
        <f>VLOOKUP(D561,Steuerseite!A$3:G$38,5,FALSE)</f>
        <v>0</v>
      </c>
      <c r="L561" s="96">
        <f>VLOOKUP(D561,Steuerseite!A$3:G$38,6,FALSE)</f>
        <v>0</v>
      </c>
      <c r="M561" s="96">
        <f>VLOOKUP(D561,Steuerseite!A$3:G$38,7,FALSE)</f>
        <v>0</v>
      </c>
      <c r="N561" s="96">
        <f>VLOOKUP(D561,Steuerseite!A$3:$D$38,2,FALSE)</f>
        <v>0</v>
      </c>
      <c r="O561" s="96">
        <f>VLOOKUP(D561,Steuerseite!A$3:D$38,3,FALSE)</f>
        <v>0</v>
      </c>
      <c r="P561" s="96">
        <f>VLOOKUP(D561,Steuerseite!A$3:D$38,4,FALSE)</f>
        <v>0</v>
      </c>
      <c r="Q561" s="94"/>
      <c r="R561" s="98"/>
      <c r="S561" s="95">
        <f t="shared" si="47"/>
        <v>0</v>
      </c>
      <c r="T561" s="137">
        <f>IF(AND(J561="VOR",Leistungen!A$52="SVS VOR"),Leistungen!B$52, IF(AND(J561="QOR",Leistungen!A$31="SVS QOR"),Leistungen!B$31,""))</f>
        <v>0</v>
      </c>
      <c r="U561" s="97">
        <f t="shared" si="48"/>
        <v>0</v>
      </c>
      <c r="V561" s="100">
        <f t="shared" si="49"/>
        <v>0</v>
      </c>
      <c r="W561" s="100">
        <f t="shared" si="50"/>
        <v>0</v>
      </c>
      <c r="X561" s="99"/>
    </row>
    <row r="562" spans="1:24" ht="15" x14ac:dyDescent="0.2">
      <c r="A562" s="92" t="s">
        <v>174</v>
      </c>
      <c r="B562" s="92" t="s">
        <v>123</v>
      </c>
      <c r="C562" s="92" t="s">
        <v>939</v>
      </c>
      <c r="D562" s="92" t="s">
        <v>21</v>
      </c>
      <c r="E562" s="92" t="s">
        <v>18</v>
      </c>
      <c r="F562" s="92" t="s">
        <v>117</v>
      </c>
      <c r="G562" s="168">
        <v>12.29</v>
      </c>
      <c r="H562" s="92"/>
      <c r="I562" s="138">
        <f t="shared" si="46"/>
        <v>12.29</v>
      </c>
      <c r="J562" s="92" t="s">
        <v>10</v>
      </c>
      <c r="K562" s="96">
        <f>VLOOKUP(D562,Steuerseite!A$3:G$38,5,FALSE)</f>
        <v>0</v>
      </c>
      <c r="L562" s="96">
        <f>VLOOKUP(D562,Steuerseite!A$3:G$38,6,FALSE)</f>
        <v>0</v>
      </c>
      <c r="M562" s="96">
        <f>VLOOKUP(D562,Steuerseite!A$3:G$38,7,FALSE)</f>
        <v>1E-3</v>
      </c>
      <c r="N562" s="96">
        <f>VLOOKUP(D562,Steuerseite!A$3:$D$38,2,FALSE)</f>
        <v>0</v>
      </c>
      <c r="O562" s="96">
        <f>VLOOKUP(D562,Steuerseite!A$3:D$38,3,FALSE)</f>
        <v>0</v>
      </c>
      <c r="P562" s="96">
        <f>VLOOKUP(D562,Steuerseite!A$3:D$38,4,FALSE)</f>
        <v>0</v>
      </c>
      <c r="Q562" s="94"/>
      <c r="R562" s="98"/>
      <c r="S562" s="95">
        <f t="shared" si="47"/>
        <v>0</v>
      </c>
      <c r="T562" s="137">
        <f>IF(AND(J562="VOR",Leistungen!A$52="SVS VOR"),Leistungen!B$52, IF(AND(J562="QOR",Leistungen!A$31="SVS QOR"),Leistungen!B$31,""))</f>
        <v>0</v>
      </c>
      <c r="U562" s="97">
        <f t="shared" si="48"/>
        <v>0</v>
      </c>
      <c r="V562" s="100">
        <f t="shared" si="49"/>
        <v>0</v>
      </c>
      <c r="W562" s="100">
        <f t="shared" si="50"/>
        <v>0</v>
      </c>
      <c r="X562" s="99"/>
    </row>
    <row r="563" spans="1:24" ht="15" x14ac:dyDescent="0.2">
      <c r="A563" s="91" t="s">
        <v>174</v>
      </c>
      <c r="B563" s="91" t="s">
        <v>249</v>
      </c>
      <c r="C563" s="91" t="s">
        <v>940</v>
      </c>
      <c r="D563" s="91" t="s">
        <v>20</v>
      </c>
      <c r="E563" s="91" t="s">
        <v>115</v>
      </c>
      <c r="F563" s="91" t="s">
        <v>956</v>
      </c>
      <c r="G563" s="167">
        <v>18.670000000000002</v>
      </c>
      <c r="H563" s="91"/>
      <c r="I563" s="136">
        <f t="shared" si="46"/>
        <v>18.670000000000002</v>
      </c>
      <c r="J563" s="91" t="s">
        <v>10</v>
      </c>
      <c r="K563" s="96">
        <f>VLOOKUP(D563,Steuerseite!A$3:G$38,5,FALSE)</f>
        <v>0</v>
      </c>
      <c r="L563" s="96">
        <f>VLOOKUP(D563,Steuerseite!A$3:G$38,6,FALSE)</f>
        <v>0</v>
      </c>
      <c r="M563" s="96">
        <f>VLOOKUP(D563,Steuerseite!A$3:G$38,7,FALSE)</f>
        <v>0</v>
      </c>
      <c r="N563" s="96">
        <f>VLOOKUP(D563,Steuerseite!A$3:$D$38,2,FALSE)</f>
        <v>0</v>
      </c>
      <c r="O563" s="96">
        <f>VLOOKUP(D563,Steuerseite!A$3:D$38,3,FALSE)</f>
        <v>0</v>
      </c>
      <c r="P563" s="96">
        <f>VLOOKUP(D563,Steuerseite!A$3:D$38,4,FALSE)</f>
        <v>0</v>
      </c>
      <c r="Q563" s="94"/>
      <c r="R563" s="98"/>
      <c r="S563" s="95">
        <f t="shared" si="47"/>
        <v>0</v>
      </c>
      <c r="T563" s="137">
        <f>IF(AND(J563="VOR",Leistungen!A$52="SVS VOR"),Leistungen!B$52, IF(AND(J563="QOR",Leistungen!A$31="SVS QOR"),Leistungen!B$31,""))</f>
        <v>0</v>
      </c>
      <c r="U563" s="97">
        <f t="shared" si="48"/>
        <v>0</v>
      </c>
      <c r="V563" s="100">
        <f t="shared" si="49"/>
        <v>0</v>
      </c>
      <c r="W563" s="100">
        <f t="shared" si="50"/>
        <v>0</v>
      </c>
      <c r="X563" s="99"/>
    </row>
    <row r="564" spans="1:24" ht="15" x14ac:dyDescent="0.2">
      <c r="A564" s="92" t="s">
        <v>120</v>
      </c>
      <c r="B564" s="92" t="s">
        <v>376</v>
      </c>
      <c r="C564" s="92" t="s">
        <v>941</v>
      </c>
      <c r="D564" s="92" t="s">
        <v>32</v>
      </c>
      <c r="E564" s="92" t="s">
        <v>954</v>
      </c>
      <c r="F564" s="92" t="s">
        <v>956</v>
      </c>
      <c r="G564" s="168">
        <v>27.59</v>
      </c>
      <c r="H564" s="92"/>
      <c r="I564" s="138">
        <f t="shared" si="46"/>
        <v>27.59</v>
      </c>
      <c r="J564" s="92" t="s">
        <v>10</v>
      </c>
      <c r="K564" s="96">
        <f>VLOOKUP(D564,Steuerseite!A$3:G$38,5,FALSE)</f>
        <v>0</v>
      </c>
      <c r="L564" s="96">
        <f>VLOOKUP(D564,Steuerseite!A$3:G$38,6,FALSE)</f>
        <v>0</v>
      </c>
      <c r="M564" s="96">
        <f>VLOOKUP(D564,Steuerseite!A$3:G$38,7,FALSE)</f>
        <v>0</v>
      </c>
      <c r="N564" s="96">
        <f>VLOOKUP(D564,Steuerseite!A$3:$D$38,2,FALSE)</f>
        <v>0</v>
      </c>
      <c r="O564" s="96">
        <f>VLOOKUP(D564,Steuerseite!A$3:D$38,3,FALSE)</f>
        <v>0</v>
      </c>
      <c r="P564" s="96">
        <f>VLOOKUP(D564,Steuerseite!A$3:D$38,4,FALSE)</f>
        <v>0</v>
      </c>
      <c r="Q564" s="94"/>
      <c r="R564" s="98"/>
      <c r="S564" s="95">
        <f t="shared" si="47"/>
        <v>0</v>
      </c>
      <c r="T564" s="137">
        <f>IF(AND(J564="VOR",Leistungen!A$52="SVS VOR"),Leistungen!B$52, IF(AND(J564="QOR",Leistungen!A$31="SVS QOR"),Leistungen!B$31,""))</f>
        <v>0</v>
      </c>
      <c r="U564" s="97">
        <f t="shared" si="48"/>
        <v>0</v>
      </c>
      <c r="V564" s="100">
        <f t="shared" si="49"/>
        <v>0</v>
      </c>
      <c r="W564" s="100">
        <f t="shared" si="50"/>
        <v>0</v>
      </c>
      <c r="X564" s="99"/>
    </row>
    <row r="565" spans="1:24" ht="15" x14ac:dyDescent="0.2">
      <c r="A565" s="91" t="s">
        <v>120</v>
      </c>
      <c r="B565" s="91" t="s">
        <v>377</v>
      </c>
      <c r="C565" s="91" t="s">
        <v>942</v>
      </c>
      <c r="D565" s="91" t="s">
        <v>59</v>
      </c>
      <c r="E565" s="91" t="s">
        <v>110</v>
      </c>
      <c r="F565" s="91" t="s">
        <v>956</v>
      </c>
      <c r="G565" s="167">
        <v>13.38</v>
      </c>
      <c r="H565" s="91"/>
      <c r="I565" s="136">
        <f t="shared" si="46"/>
        <v>13.38</v>
      </c>
      <c r="J565" s="91" t="s">
        <v>10</v>
      </c>
      <c r="K565" s="96">
        <f>VLOOKUP(D565,Steuerseite!A$3:G$38,5,FALSE)</f>
        <v>0</v>
      </c>
      <c r="L565" s="96">
        <f>VLOOKUP(D565,Steuerseite!A$3:G$38,6,FALSE)</f>
        <v>0</v>
      </c>
      <c r="M565" s="96">
        <f>VLOOKUP(D565,Steuerseite!A$3:G$38,7,FALSE)</f>
        <v>0</v>
      </c>
      <c r="N565" s="96">
        <f>VLOOKUP(D565,Steuerseite!A$3:$D$38,2,FALSE)</f>
        <v>0</v>
      </c>
      <c r="O565" s="96">
        <f>VLOOKUP(D565,Steuerseite!A$3:D$38,3,FALSE)</f>
        <v>0</v>
      </c>
      <c r="P565" s="96">
        <f>VLOOKUP(D565,Steuerseite!A$3:D$38,4,FALSE)</f>
        <v>0</v>
      </c>
      <c r="Q565" s="94"/>
      <c r="R565" s="98"/>
      <c r="S565" s="95">
        <f t="shared" si="47"/>
        <v>0</v>
      </c>
      <c r="T565" s="137">
        <f>IF(AND(J565="VOR",Leistungen!A$52="SVS VOR"),Leistungen!B$52, IF(AND(J565="QOR",Leistungen!A$31="SVS QOR"),Leistungen!B$31,""))</f>
        <v>0</v>
      </c>
      <c r="U565" s="97">
        <f t="shared" si="48"/>
        <v>0</v>
      </c>
      <c r="V565" s="100">
        <f t="shared" si="49"/>
        <v>0</v>
      </c>
      <c r="W565" s="100">
        <f t="shared" si="50"/>
        <v>0</v>
      </c>
      <c r="X565" s="99"/>
    </row>
    <row r="566" spans="1:24" ht="15" x14ac:dyDescent="0.2">
      <c r="A566" s="92" t="s">
        <v>120</v>
      </c>
      <c r="B566" s="92" t="s">
        <v>377</v>
      </c>
      <c r="C566" s="92" t="s">
        <v>943</v>
      </c>
      <c r="D566" s="92" t="s">
        <v>59</v>
      </c>
      <c r="E566" s="92" t="s">
        <v>110</v>
      </c>
      <c r="F566" s="92" t="s">
        <v>956</v>
      </c>
      <c r="G566" s="168">
        <v>13.38</v>
      </c>
      <c r="H566" s="92"/>
      <c r="I566" s="138">
        <f t="shared" si="46"/>
        <v>13.38</v>
      </c>
      <c r="J566" s="92" t="s">
        <v>10</v>
      </c>
      <c r="K566" s="96">
        <f>VLOOKUP(D566,Steuerseite!A$3:G$38,5,FALSE)</f>
        <v>0</v>
      </c>
      <c r="L566" s="96">
        <f>VLOOKUP(D566,Steuerseite!A$3:G$38,6,FALSE)</f>
        <v>0</v>
      </c>
      <c r="M566" s="96">
        <f>VLOOKUP(D566,Steuerseite!A$3:G$38,7,FALSE)</f>
        <v>0</v>
      </c>
      <c r="N566" s="96">
        <f>VLOOKUP(D566,Steuerseite!A$3:$D$38,2,FALSE)</f>
        <v>0</v>
      </c>
      <c r="O566" s="96">
        <f>VLOOKUP(D566,Steuerseite!A$3:D$38,3,FALSE)</f>
        <v>0</v>
      </c>
      <c r="P566" s="96">
        <f>VLOOKUP(D566,Steuerseite!A$3:D$38,4,FALSE)</f>
        <v>0</v>
      </c>
      <c r="Q566" s="94"/>
      <c r="R566" s="98"/>
      <c r="S566" s="95">
        <f t="shared" si="47"/>
        <v>0</v>
      </c>
      <c r="T566" s="137">
        <f>IF(AND(J566="VOR",Leistungen!A$52="SVS VOR"),Leistungen!B$52, IF(AND(J566="QOR",Leistungen!A$31="SVS QOR"),Leistungen!B$31,""))</f>
        <v>0</v>
      </c>
      <c r="U566" s="97">
        <f t="shared" si="48"/>
        <v>0</v>
      </c>
      <c r="V566" s="100">
        <f t="shared" si="49"/>
        <v>0</v>
      </c>
      <c r="W566" s="100">
        <f t="shared" si="50"/>
        <v>0</v>
      </c>
      <c r="X566" s="99"/>
    </row>
    <row r="567" spans="1:24" ht="15" x14ac:dyDescent="0.2">
      <c r="A567" s="91" t="s">
        <v>120</v>
      </c>
      <c r="B567" s="91" t="s">
        <v>368</v>
      </c>
      <c r="C567" s="91" t="s">
        <v>944</v>
      </c>
      <c r="D567" s="91" t="s">
        <v>32</v>
      </c>
      <c r="E567" s="91" t="s">
        <v>954</v>
      </c>
      <c r="F567" s="91" t="s">
        <v>958</v>
      </c>
      <c r="G567" s="167">
        <v>13.31</v>
      </c>
      <c r="H567" s="91"/>
      <c r="I567" s="136">
        <f t="shared" si="46"/>
        <v>13.31</v>
      </c>
      <c r="J567" s="91" t="s">
        <v>10</v>
      </c>
      <c r="K567" s="96">
        <f>VLOOKUP(D567,Steuerseite!A$3:G$38,5,FALSE)</f>
        <v>0</v>
      </c>
      <c r="L567" s="96">
        <f>VLOOKUP(D567,Steuerseite!A$3:G$38,6,FALSE)</f>
        <v>0</v>
      </c>
      <c r="M567" s="96">
        <f>VLOOKUP(D567,Steuerseite!A$3:G$38,7,FALSE)</f>
        <v>0</v>
      </c>
      <c r="N567" s="96">
        <f>VLOOKUP(D567,Steuerseite!A$3:$D$38,2,FALSE)</f>
        <v>0</v>
      </c>
      <c r="O567" s="96">
        <f>VLOOKUP(D567,Steuerseite!A$3:D$38,3,FALSE)</f>
        <v>0</v>
      </c>
      <c r="P567" s="96">
        <f>VLOOKUP(D567,Steuerseite!A$3:D$38,4,FALSE)</f>
        <v>0</v>
      </c>
      <c r="Q567" s="94"/>
      <c r="R567" s="98"/>
      <c r="S567" s="95">
        <f t="shared" si="47"/>
        <v>0</v>
      </c>
      <c r="T567" s="137">
        <f>IF(AND(J567="VOR",Leistungen!A$52="SVS VOR"),Leistungen!B$52, IF(AND(J567="QOR",Leistungen!A$31="SVS QOR"),Leistungen!B$31,""))</f>
        <v>0</v>
      </c>
      <c r="U567" s="97">
        <f t="shared" si="48"/>
        <v>0</v>
      </c>
      <c r="V567" s="100">
        <f t="shared" si="49"/>
        <v>0</v>
      </c>
      <c r="W567" s="100">
        <f t="shared" si="50"/>
        <v>0</v>
      </c>
      <c r="X567" s="99"/>
    </row>
    <row r="568" spans="1:24" ht="15" x14ac:dyDescent="0.2">
      <c r="A568" s="92" t="s">
        <v>120</v>
      </c>
      <c r="B568" s="92" t="s">
        <v>368</v>
      </c>
      <c r="C568" s="92" t="s">
        <v>945</v>
      </c>
      <c r="D568" s="92" t="s">
        <v>32</v>
      </c>
      <c r="E568" s="92" t="s">
        <v>954</v>
      </c>
      <c r="F568" s="92" t="s">
        <v>958</v>
      </c>
      <c r="G568" s="168">
        <v>13.5</v>
      </c>
      <c r="H568" s="92"/>
      <c r="I568" s="138">
        <f t="shared" si="46"/>
        <v>13.5</v>
      </c>
      <c r="J568" s="92" t="s">
        <v>10</v>
      </c>
      <c r="K568" s="96">
        <f>VLOOKUP(D568,Steuerseite!A$3:G$38,5,FALSE)</f>
        <v>0</v>
      </c>
      <c r="L568" s="96">
        <f>VLOOKUP(D568,Steuerseite!A$3:G$38,6,FALSE)</f>
        <v>0</v>
      </c>
      <c r="M568" s="96">
        <f>VLOOKUP(D568,Steuerseite!A$3:G$38,7,FALSE)</f>
        <v>0</v>
      </c>
      <c r="N568" s="96">
        <f>VLOOKUP(D568,Steuerseite!A$3:$D$38,2,FALSE)</f>
        <v>0</v>
      </c>
      <c r="O568" s="96">
        <f>VLOOKUP(D568,Steuerseite!A$3:D$38,3,FALSE)</f>
        <v>0</v>
      </c>
      <c r="P568" s="96">
        <f>VLOOKUP(D568,Steuerseite!A$3:D$38,4,FALSE)</f>
        <v>0</v>
      </c>
      <c r="Q568" s="94"/>
      <c r="R568" s="98"/>
      <c r="S568" s="95">
        <f t="shared" si="47"/>
        <v>0</v>
      </c>
      <c r="T568" s="137">
        <f>IF(AND(J568="VOR",Leistungen!A$52="SVS VOR"),Leistungen!B$52, IF(AND(J568="QOR",Leistungen!A$31="SVS QOR"),Leistungen!B$31,""))</f>
        <v>0</v>
      </c>
      <c r="U568" s="97">
        <f t="shared" si="48"/>
        <v>0</v>
      </c>
      <c r="V568" s="100">
        <f t="shared" si="49"/>
        <v>0</v>
      </c>
      <c r="W568" s="100">
        <f t="shared" si="50"/>
        <v>0</v>
      </c>
      <c r="X568" s="99"/>
    </row>
    <row r="569" spans="1:24" ht="15" x14ac:dyDescent="0.2">
      <c r="A569" s="91" t="s">
        <v>120</v>
      </c>
      <c r="B569" s="91" t="s">
        <v>377</v>
      </c>
      <c r="C569" s="91" t="s">
        <v>946</v>
      </c>
      <c r="D569" s="91" t="s">
        <v>59</v>
      </c>
      <c r="E569" s="91" t="s">
        <v>110</v>
      </c>
      <c r="F569" s="91" t="s">
        <v>956</v>
      </c>
      <c r="G569" s="167">
        <v>13.31</v>
      </c>
      <c r="H569" s="91"/>
      <c r="I569" s="136">
        <f t="shared" si="46"/>
        <v>13.31</v>
      </c>
      <c r="J569" s="91" t="s">
        <v>10</v>
      </c>
      <c r="K569" s="96">
        <f>VLOOKUP(D569,Steuerseite!A$3:G$38,5,FALSE)</f>
        <v>0</v>
      </c>
      <c r="L569" s="96">
        <f>VLOOKUP(D569,Steuerseite!A$3:G$38,6,FALSE)</f>
        <v>0</v>
      </c>
      <c r="M569" s="96">
        <f>VLOOKUP(D569,Steuerseite!A$3:G$38,7,FALSE)</f>
        <v>0</v>
      </c>
      <c r="N569" s="96">
        <f>VLOOKUP(D569,Steuerseite!A$3:$D$38,2,FALSE)</f>
        <v>0</v>
      </c>
      <c r="O569" s="96">
        <f>VLOOKUP(D569,Steuerseite!A$3:D$38,3,FALSE)</f>
        <v>0</v>
      </c>
      <c r="P569" s="96">
        <f>VLOOKUP(D569,Steuerseite!A$3:D$38,4,FALSE)</f>
        <v>0</v>
      </c>
      <c r="Q569" s="94"/>
      <c r="R569" s="98"/>
      <c r="S569" s="95">
        <f t="shared" si="47"/>
        <v>0</v>
      </c>
      <c r="T569" s="137">
        <f>IF(AND(J569="VOR",Leistungen!A$52="SVS VOR"),Leistungen!B$52, IF(AND(J569="QOR",Leistungen!A$31="SVS QOR"),Leistungen!B$31,""))</f>
        <v>0</v>
      </c>
      <c r="U569" s="97">
        <f t="shared" si="48"/>
        <v>0</v>
      </c>
      <c r="V569" s="100">
        <f t="shared" si="49"/>
        <v>0</v>
      </c>
      <c r="W569" s="100">
        <f t="shared" ref="W569:W580" si="51">U569/250</f>
        <v>0</v>
      </c>
      <c r="X569" s="99"/>
    </row>
    <row r="570" spans="1:24" ht="15" x14ac:dyDescent="0.2">
      <c r="A570" s="92" t="s">
        <v>120</v>
      </c>
      <c r="B570" s="92" t="s">
        <v>378</v>
      </c>
      <c r="C570" s="92" t="s">
        <v>947</v>
      </c>
      <c r="D570" s="92" t="s">
        <v>32</v>
      </c>
      <c r="E570" s="92" t="s">
        <v>954</v>
      </c>
      <c r="F570" s="92" t="s">
        <v>112</v>
      </c>
      <c r="G570" s="168">
        <v>18.079999999999998</v>
      </c>
      <c r="H570" s="92"/>
      <c r="I570" s="138">
        <f t="shared" si="46"/>
        <v>18.079999999999998</v>
      </c>
      <c r="J570" s="92" t="s">
        <v>10</v>
      </c>
      <c r="K570" s="96">
        <f>VLOOKUP(D570,Steuerseite!A$3:G$38,5,FALSE)</f>
        <v>0</v>
      </c>
      <c r="L570" s="96">
        <f>VLOOKUP(D570,Steuerseite!A$3:G$38,6,FALSE)</f>
        <v>0</v>
      </c>
      <c r="M570" s="96">
        <f>VLOOKUP(D570,Steuerseite!A$3:G$38,7,FALSE)</f>
        <v>0</v>
      </c>
      <c r="N570" s="96">
        <f>VLOOKUP(D570,Steuerseite!A$3:$D$38,2,FALSE)</f>
        <v>0</v>
      </c>
      <c r="O570" s="96">
        <f>VLOOKUP(D570,Steuerseite!A$3:D$38,3,FALSE)</f>
        <v>0</v>
      </c>
      <c r="P570" s="96">
        <f>VLOOKUP(D570,Steuerseite!A$3:D$38,4,FALSE)</f>
        <v>0</v>
      </c>
      <c r="Q570" s="94"/>
      <c r="R570" s="98"/>
      <c r="S570" s="95">
        <f t="shared" si="47"/>
        <v>0</v>
      </c>
      <c r="T570" s="137">
        <f>IF(AND(J570="VOR",Leistungen!A$52="SVS VOR"),Leistungen!B$52, IF(AND(J570="QOR",Leistungen!A$31="SVS QOR"),Leistungen!B$31,""))</f>
        <v>0</v>
      </c>
      <c r="U570" s="97">
        <f t="shared" si="48"/>
        <v>0</v>
      </c>
      <c r="V570" s="100">
        <f t="shared" si="49"/>
        <v>0</v>
      </c>
      <c r="W570" s="100">
        <f t="shared" si="51"/>
        <v>0</v>
      </c>
      <c r="X570" s="99"/>
    </row>
    <row r="571" spans="1:24" ht="15" x14ac:dyDescent="0.2">
      <c r="A571" s="91" t="s">
        <v>120</v>
      </c>
      <c r="B571" s="91" t="s">
        <v>379</v>
      </c>
      <c r="C571" s="91" t="s">
        <v>948</v>
      </c>
      <c r="D571" s="91" t="s">
        <v>32</v>
      </c>
      <c r="E571" s="91" t="s">
        <v>954</v>
      </c>
      <c r="F571" s="91" t="s">
        <v>958</v>
      </c>
      <c r="G571" s="167">
        <v>21.68</v>
      </c>
      <c r="H571" s="91"/>
      <c r="I571" s="136">
        <f t="shared" si="46"/>
        <v>21.68</v>
      </c>
      <c r="J571" s="91" t="s">
        <v>10</v>
      </c>
      <c r="K571" s="96">
        <f>VLOOKUP(D571,Steuerseite!A$3:G$38,5,FALSE)</f>
        <v>0</v>
      </c>
      <c r="L571" s="96">
        <f>VLOOKUP(D571,Steuerseite!A$3:G$38,6,FALSE)</f>
        <v>0</v>
      </c>
      <c r="M571" s="96">
        <f>VLOOKUP(D571,Steuerseite!A$3:G$38,7,FALSE)</f>
        <v>0</v>
      </c>
      <c r="N571" s="96">
        <f>VLOOKUP(D571,Steuerseite!A$3:$D$38,2,FALSE)</f>
        <v>0</v>
      </c>
      <c r="O571" s="96">
        <f>VLOOKUP(D571,Steuerseite!A$3:D$38,3,FALSE)</f>
        <v>0</v>
      </c>
      <c r="P571" s="96">
        <f>VLOOKUP(D571,Steuerseite!A$3:D$38,4,FALSE)</f>
        <v>0</v>
      </c>
      <c r="Q571" s="94"/>
      <c r="R571" s="98"/>
      <c r="S571" s="95">
        <f t="shared" si="47"/>
        <v>0</v>
      </c>
      <c r="T571" s="137">
        <f>IF(AND(J571="VOR",Leistungen!A$52="SVS VOR"),Leistungen!B$52, IF(AND(J571="QOR",Leistungen!A$31="SVS QOR"),Leistungen!B$31,""))</f>
        <v>0</v>
      </c>
      <c r="U571" s="97">
        <f t="shared" si="48"/>
        <v>0</v>
      </c>
      <c r="V571" s="100">
        <f t="shared" si="49"/>
        <v>0</v>
      </c>
      <c r="W571" s="100">
        <f t="shared" si="51"/>
        <v>0</v>
      </c>
      <c r="X571" s="99"/>
    </row>
    <row r="572" spans="1:24" ht="15" x14ac:dyDescent="0.2">
      <c r="A572" s="92" t="s">
        <v>120</v>
      </c>
      <c r="B572" s="92" t="s">
        <v>380</v>
      </c>
      <c r="C572" s="92" t="s">
        <v>949</v>
      </c>
      <c r="D572" s="92" t="s">
        <v>21</v>
      </c>
      <c r="E572" s="92" t="s">
        <v>18</v>
      </c>
      <c r="F572" s="92" t="s">
        <v>117</v>
      </c>
      <c r="G572" s="168">
        <v>2.94</v>
      </c>
      <c r="H572" s="92"/>
      <c r="I572" s="138">
        <f t="shared" si="46"/>
        <v>2.94</v>
      </c>
      <c r="J572" s="92" t="s">
        <v>10</v>
      </c>
      <c r="K572" s="96">
        <f>VLOOKUP(D572,Steuerseite!A$3:G$38,5,FALSE)</f>
        <v>0</v>
      </c>
      <c r="L572" s="96">
        <f>VLOOKUP(D572,Steuerseite!A$3:G$38,6,FALSE)</f>
        <v>0</v>
      </c>
      <c r="M572" s="96">
        <f>VLOOKUP(D572,Steuerseite!A$3:G$38,7,FALSE)</f>
        <v>1E-3</v>
      </c>
      <c r="N572" s="96">
        <f>VLOOKUP(D572,Steuerseite!A$3:$D$38,2,FALSE)</f>
        <v>0</v>
      </c>
      <c r="O572" s="96">
        <f>VLOOKUP(D572,Steuerseite!A$3:D$38,3,FALSE)</f>
        <v>0</v>
      </c>
      <c r="P572" s="96">
        <f>VLOOKUP(D572,Steuerseite!A$3:D$38,4,FALSE)</f>
        <v>0</v>
      </c>
      <c r="Q572" s="94"/>
      <c r="R572" s="98"/>
      <c r="S572" s="95">
        <f t="shared" si="47"/>
        <v>0</v>
      </c>
      <c r="T572" s="137">
        <f>IF(AND(J572="VOR",Leistungen!A$52="SVS VOR"),Leistungen!B$52, IF(AND(J572="QOR",Leistungen!A$31="SVS QOR"),Leistungen!B$31,""))</f>
        <v>0</v>
      </c>
      <c r="U572" s="97">
        <f t="shared" si="48"/>
        <v>0</v>
      </c>
      <c r="V572" s="100">
        <f t="shared" si="49"/>
        <v>0</v>
      </c>
      <c r="W572" s="100">
        <f t="shared" si="51"/>
        <v>0</v>
      </c>
      <c r="X572" s="99"/>
    </row>
    <row r="573" spans="1:24" ht="15" x14ac:dyDescent="0.2">
      <c r="A573" s="91" t="s">
        <v>120</v>
      </c>
      <c r="B573" s="91" t="s">
        <v>381</v>
      </c>
      <c r="C573" s="91" t="s">
        <v>950</v>
      </c>
      <c r="D573" s="91" t="s">
        <v>33</v>
      </c>
      <c r="E573" s="91" t="s">
        <v>46</v>
      </c>
      <c r="F573" s="91" t="s">
        <v>958</v>
      </c>
      <c r="G573" s="167">
        <v>27.35</v>
      </c>
      <c r="H573" s="91"/>
      <c r="I573" s="136">
        <f t="shared" si="46"/>
        <v>27.35</v>
      </c>
      <c r="J573" s="91" t="s">
        <v>10</v>
      </c>
      <c r="K573" s="96">
        <f>VLOOKUP(D573,Steuerseite!A$3:G$38,5,FALSE)</f>
        <v>0</v>
      </c>
      <c r="L573" s="96">
        <f>VLOOKUP(D573,Steuerseite!A$3:G$38,6,FALSE)</f>
        <v>0</v>
      </c>
      <c r="M573" s="96">
        <f>VLOOKUP(D573,Steuerseite!A$3:G$38,7,FALSE)</f>
        <v>0</v>
      </c>
      <c r="N573" s="96">
        <f>VLOOKUP(D573,Steuerseite!A$3:$D$38,2,FALSE)</f>
        <v>0</v>
      </c>
      <c r="O573" s="96">
        <f>VLOOKUP(D573,Steuerseite!A$3:D$38,3,FALSE)</f>
        <v>0</v>
      </c>
      <c r="P573" s="96">
        <f>VLOOKUP(D573,Steuerseite!A$3:D$38,4,FALSE)</f>
        <v>0</v>
      </c>
      <c r="Q573" s="94"/>
      <c r="R573" s="98"/>
      <c r="S573" s="95">
        <f t="shared" si="47"/>
        <v>0</v>
      </c>
      <c r="T573" s="137">
        <f>IF(AND(J573="VOR",Leistungen!A$52="SVS VOR"),Leistungen!B$52, IF(AND(J573="QOR",Leistungen!A$31="SVS QOR"),Leistungen!B$31,""))</f>
        <v>0</v>
      </c>
      <c r="U573" s="97">
        <f t="shared" si="48"/>
        <v>0</v>
      </c>
      <c r="V573" s="100">
        <f t="shared" si="49"/>
        <v>0</v>
      </c>
      <c r="W573" s="100">
        <f t="shared" si="51"/>
        <v>0</v>
      </c>
      <c r="X573" s="99"/>
    </row>
    <row r="574" spans="1:24" ht="15" x14ac:dyDescent="0.2">
      <c r="A574" s="92"/>
      <c r="B574" s="92"/>
      <c r="C574" s="92"/>
      <c r="D574" s="92"/>
      <c r="E574" s="92"/>
      <c r="F574" s="92"/>
      <c r="G574" s="162"/>
      <c r="H574" s="92"/>
      <c r="I574" s="138">
        <f t="shared" si="46"/>
        <v>0</v>
      </c>
      <c r="J574" s="92"/>
      <c r="K574" s="96" t="e">
        <f>VLOOKUP(D574,Steuerseite!A$3:G$38,5,FALSE)</f>
        <v>#N/A</v>
      </c>
      <c r="L574" s="96" t="e">
        <f>VLOOKUP(D574,Steuerseite!A$3:G$38,6,FALSE)</f>
        <v>#N/A</v>
      </c>
      <c r="M574" s="96" t="e">
        <f>VLOOKUP(D574,Steuerseite!A$3:G$38,7,FALSE)</f>
        <v>#N/A</v>
      </c>
      <c r="N574" s="96" t="e">
        <f>VLOOKUP(D574,Steuerseite!A$3:$D$38,2,FALSE)</f>
        <v>#N/A</v>
      </c>
      <c r="O574" s="96" t="e">
        <f>VLOOKUP(D574,Steuerseite!A$3:D$38,3,FALSE)</f>
        <v>#N/A</v>
      </c>
      <c r="P574" s="96" t="e">
        <f>VLOOKUP(D574,Steuerseite!A$3:D$38,4,FALSE)</f>
        <v>#N/A</v>
      </c>
      <c r="Q574" s="94"/>
      <c r="R574" s="98"/>
      <c r="S574" s="95" t="e">
        <f t="shared" si="47"/>
        <v>#N/A</v>
      </c>
      <c r="T574" s="137" t="str">
        <f>IF(AND(J574="VOR",Leistungen!A$52="SVS VOR"),Leistungen!B$52, IF(AND(J574="QOR",Leistungen!A$31="SVS QOR"),Leistungen!B$31,""))</f>
        <v/>
      </c>
      <c r="U574" s="97" t="e">
        <f t="shared" si="48"/>
        <v>#N/A</v>
      </c>
      <c r="V574" s="100" t="e">
        <f t="shared" si="49"/>
        <v>#N/A</v>
      </c>
      <c r="W574" s="100" t="e">
        <f t="shared" si="51"/>
        <v>#N/A</v>
      </c>
      <c r="X574" s="99"/>
    </row>
    <row r="575" spans="1:24" ht="15" x14ac:dyDescent="0.2">
      <c r="A575" s="91"/>
      <c r="B575" s="91"/>
      <c r="C575" s="91"/>
      <c r="D575" s="91"/>
      <c r="E575" s="91"/>
      <c r="F575" s="91"/>
      <c r="G575" s="163"/>
      <c r="H575" s="91"/>
      <c r="I575" s="136">
        <f t="shared" si="46"/>
        <v>0</v>
      </c>
      <c r="J575" s="91"/>
      <c r="K575" s="96" t="e">
        <f>VLOOKUP(D575,Steuerseite!A$3:G$38,5,FALSE)</f>
        <v>#N/A</v>
      </c>
      <c r="L575" s="96" t="e">
        <f>VLOOKUP(D575,Steuerseite!A$3:G$38,6,FALSE)</f>
        <v>#N/A</v>
      </c>
      <c r="M575" s="96" t="e">
        <f>VLOOKUP(D575,Steuerseite!A$3:G$38,7,FALSE)</f>
        <v>#N/A</v>
      </c>
      <c r="N575" s="96" t="e">
        <f>VLOOKUP(D575,Steuerseite!A$3:$D$38,2,FALSE)</f>
        <v>#N/A</v>
      </c>
      <c r="O575" s="96" t="e">
        <f>VLOOKUP(D575,Steuerseite!A$3:D$38,3,FALSE)</f>
        <v>#N/A</v>
      </c>
      <c r="P575" s="96" t="e">
        <f>VLOOKUP(D575,Steuerseite!A$3:D$38,4,FALSE)</f>
        <v>#N/A</v>
      </c>
      <c r="Q575" s="94"/>
      <c r="R575" s="98"/>
      <c r="S575" s="95" t="e">
        <f t="shared" si="47"/>
        <v>#N/A</v>
      </c>
      <c r="T575" s="137" t="str">
        <f>IF(AND(J575="VOR",Leistungen!A$52="SVS VOR"),Leistungen!B$52, IF(AND(J575="QOR",Leistungen!A$31="SVS QOR"),Leistungen!B$31,""))</f>
        <v/>
      </c>
      <c r="U575" s="97" t="e">
        <f t="shared" si="48"/>
        <v>#N/A</v>
      </c>
      <c r="V575" s="100" t="e">
        <f t="shared" si="49"/>
        <v>#N/A</v>
      </c>
      <c r="W575" s="100" t="e">
        <f t="shared" si="51"/>
        <v>#N/A</v>
      </c>
      <c r="X575" s="99"/>
    </row>
    <row r="576" spans="1:24" ht="15" x14ac:dyDescent="0.2">
      <c r="A576" s="92"/>
      <c r="B576" s="92"/>
      <c r="C576" s="92"/>
      <c r="D576" s="92"/>
      <c r="E576" s="92"/>
      <c r="F576" s="92"/>
      <c r="G576" s="162"/>
      <c r="H576" s="92"/>
      <c r="I576" s="138">
        <f t="shared" si="46"/>
        <v>0</v>
      </c>
      <c r="J576" s="92"/>
      <c r="K576" s="96" t="e">
        <f>VLOOKUP(D576,Steuerseite!A$3:G$38,5,FALSE)</f>
        <v>#N/A</v>
      </c>
      <c r="L576" s="96" t="e">
        <f>VLOOKUP(D576,Steuerseite!A$3:G$38,6,FALSE)</f>
        <v>#N/A</v>
      </c>
      <c r="M576" s="96" t="e">
        <f>VLOOKUP(D576,Steuerseite!A$3:G$38,7,FALSE)</f>
        <v>#N/A</v>
      </c>
      <c r="N576" s="96" t="e">
        <f>VLOOKUP(D576,Steuerseite!A$3:$D$38,2,FALSE)</f>
        <v>#N/A</v>
      </c>
      <c r="O576" s="96" t="e">
        <f>VLOOKUP(D576,Steuerseite!A$3:D$38,3,FALSE)</f>
        <v>#N/A</v>
      </c>
      <c r="P576" s="96" t="e">
        <f>VLOOKUP(D576,Steuerseite!A$3:D$38,4,FALSE)</f>
        <v>#N/A</v>
      </c>
      <c r="Q576" s="94"/>
      <c r="R576" s="98"/>
      <c r="S576" s="95" t="e">
        <f t="shared" si="47"/>
        <v>#N/A</v>
      </c>
      <c r="T576" s="137" t="str">
        <f>IF(AND(J576="VOR",Leistungen!A$52="SVS VOR"),Leistungen!B$52, IF(AND(J576="QOR",Leistungen!A$31="SVS QOR"),Leistungen!B$31,""))</f>
        <v/>
      </c>
      <c r="U576" s="97" t="e">
        <f t="shared" si="48"/>
        <v>#N/A</v>
      </c>
      <c r="V576" s="100" t="e">
        <f t="shared" si="49"/>
        <v>#N/A</v>
      </c>
      <c r="W576" s="100" t="e">
        <f t="shared" si="51"/>
        <v>#N/A</v>
      </c>
      <c r="X576" s="99"/>
    </row>
    <row r="577" spans="1:24" ht="15" x14ac:dyDescent="0.2">
      <c r="A577" s="91"/>
      <c r="B577" s="91"/>
      <c r="C577" s="91"/>
      <c r="D577" s="91"/>
      <c r="E577" s="91"/>
      <c r="F577" s="91"/>
      <c r="G577" s="163"/>
      <c r="H577" s="91"/>
      <c r="I577" s="136">
        <f t="shared" si="46"/>
        <v>0</v>
      </c>
      <c r="J577" s="91"/>
      <c r="K577" s="96" t="e">
        <f>VLOOKUP(D577,Steuerseite!A$3:G$38,5,FALSE)</f>
        <v>#N/A</v>
      </c>
      <c r="L577" s="96" t="e">
        <f>VLOOKUP(D577,Steuerseite!A$3:G$38,6,FALSE)</f>
        <v>#N/A</v>
      </c>
      <c r="M577" s="96" t="e">
        <f>VLOOKUP(D577,Steuerseite!A$3:G$38,7,FALSE)</f>
        <v>#N/A</v>
      </c>
      <c r="N577" s="96" t="e">
        <f>VLOOKUP(D577,Steuerseite!A$3:$D$38,2,FALSE)</f>
        <v>#N/A</v>
      </c>
      <c r="O577" s="96" t="e">
        <f>VLOOKUP(D577,Steuerseite!A$3:D$38,3,FALSE)</f>
        <v>#N/A</v>
      </c>
      <c r="P577" s="96" t="e">
        <f>VLOOKUP(D577,Steuerseite!A$3:D$38,4,FALSE)</f>
        <v>#N/A</v>
      </c>
      <c r="Q577" s="94"/>
      <c r="R577" s="98"/>
      <c r="S577" s="95" t="e">
        <f t="shared" si="47"/>
        <v>#N/A</v>
      </c>
      <c r="T577" s="137" t="str">
        <f>IF(AND(J577="VOR",Leistungen!A$52="SVS VOR"),Leistungen!B$52, IF(AND(J577="QOR",Leistungen!A$31="SVS QOR"),Leistungen!B$31,""))</f>
        <v/>
      </c>
      <c r="U577" s="97" t="e">
        <f t="shared" si="48"/>
        <v>#N/A</v>
      </c>
      <c r="V577" s="100" t="e">
        <f t="shared" si="49"/>
        <v>#N/A</v>
      </c>
      <c r="W577" s="100" t="e">
        <f t="shared" si="51"/>
        <v>#N/A</v>
      </c>
      <c r="X577" s="99"/>
    </row>
    <row r="578" spans="1:24" ht="15" x14ac:dyDescent="0.2">
      <c r="A578" s="92"/>
      <c r="B578" s="92"/>
      <c r="C578" s="92"/>
      <c r="D578" s="92"/>
      <c r="E578" s="92"/>
      <c r="F578" s="92"/>
      <c r="G578" s="162"/>
      <c r="H578" s="92"/>
      <c r="I578" s="138">
        <f t="shared" si="46"/>
        <v>0</v>
      </c>
      <c r="J578" s="92"/>
      <c r="K578" s="96" t="e">
        <f>VLOOKUP(D578,Steuerseite!A$3:G$38,5,FALSE)</f>
        <v>#N/A</v>
      </c>
      <c r="L578" s="96" t="e">
        <f>VLOOKUP(D578,Steuerseite!A$3:G$38,6,FALSE)</f>
        <v>#N/A</v>
      </c>
      <c r="M578" s="96" t="e">
        <f>VLOOKUP(D578,Steuerseite!A$3:G$38,7,FALSE)</f>
        <v>#N/A</v>
      </c>
      <c r="N578" s="96" t="e">
        <f>VLOOKUP(D578,Steuerseite!A$3:$D$38,2,FALSE)</f>
        <v>#N/A</v>
      </c>
      <c r="O578" s="96" t="e">
        <f>VLOOKUP(D578,Steuerseite!A$3:D$38,3,FALSE)</f>
        <v>#N/A</v>
      </c>
      <c r="P578" s="96" t="e">
        <f>VLOOKUP(D578,Steuerseite!A$3:D$38,4,FALSE)</f>
        <v>#N/A</v>
      </c>
      <c r="Q578" s="94"/>
      <c r="R578" s="98"/>
      <c r="S578" s="95" t="e">
        <f t="shared" si="47"/>
        <v>#N/A</v>
      </c>
      <c r="T578" s="137" t="str">
        <f>IF(AND(J578="VOR",Leistungen!A$52="SVS VOR"),Leistungen!B$52, IF(AND(J578="QOR",Leistungen!A$31="SVS QOR"),Leistungen!B$31,""))</f>
        <v/>
      </c>
      <c r="U578" s="97" t="e">
        <f t="shared" si="48"/>
        <v>#N/A</v>
      </c>
      <c r="V578" s="100" t="e">
        <f t="shared" si="49"/>
        <v>#N/A</v>
      </c>
      <c r="W578" s="100" t="e">
        <f t="shared" si="51"/>
        <v>#N/A</v>
      </c>
      <c r="X578" s="99"/>
    </row>
    <row r="579" spans="1:24" ht="15" x14ac:dyDescent="0.2">
      <c r="A579" s="91"/>
      <c r="B579" s="91"/>
      <c r="C579" s="91"/>
      <c r="D579" s="91"/>
      <c r="E579" s="91"/>
      <c r="F579" s="91"/>
      <c r="G579" s="163"/>
      <c r="H579" s="91"/>
      <c r="I579" s="136">
        <f t="shared" si="46"/>
        <v>0</v>
      </c>
      <c r="J579" s="91"/>
      <c r="K579" s="96" t="e">
        <f>VLOOKUP(D579,Steuerseite!A$3:G$38,5,FALSE)</f>
        <v>#N/A</v>
      </c>
      <c r="L579" s="96" t="e">
        <f>VLOOKUP(D579,Steuerseite!A$3:G$38,6,FALSE)</f>
        <v>#N/A</v>
      </c>
      <c r="M579" s="96" t="e">
        <f>VLOOKUP(D579,Steuerseite!A$3:G$38,7,FALSE)</f>
        <v>#N/A</v>
      </c>
      <c r="N579" s="96" t="e">
        <f>VLOOKUP(D579,Steuerseite!A$3:$D$38,2,FALSE)</f>
        <v>#N/A</v>
      </c>
      <c r="O579" s="96" t="e">
        <f>VLOOKUP(D579,Steuerseite!A$3:D$38,3,FALSE)</f>
        <v>#N/A</v>
      </c>
      <c r="P579" s="96" t="e">
        <f>VLOOKUP(D579,Steuerseite!A$3:D$38,4,FALSE)</f>
        <v>#N/A</v>
      </c>
      <c r="Q579" s="94"/>
      <c r="R579" s="98"/>
      <c r="S579" s="95" t="e">
        <f t="shared" si="47"/>
        <v>#N/A</v>
      </c>
      <c r="T579" s="137" t="str">
        <f>IF(AND(J579="VOR",Leistungen!A$52="SVS VOR"),Leistungen!B$52, IF(AND(J579="QOR",Leistungen!A$31="SVS QOR"),Leistungen!B$31,""))</f>
        <v/>
      </c>
      <c r="U579" s="97" t="e">
        <f t="shared" si="48"/>
        <v>#N/A</v>
      </c>
      <c r="V579" s="100" t="e">
        <f t="shared" si="49"/>
        <v>#N/A</v>
      </c>
      <c r="W579" s="100" t="e">
        <f t="shared" si="51"/>
        <v>#N/A</v>
      </c>
      <c r="X579" s="99"/>
    </row>
    <row r="580" spans="1:24" ht="15" x14ac:dyDescent="0.2">
      <c r="A580" s="92"/>
      <c r="B580" s="92"/>
      <c r="C580" s="92"/>
      <c r="D580" s="92"/>
      <c r="E580" s="92"/>
      <c r="F580" s="92"/>
      <c r="G580" s="162"/>
      <c r="H580" s="92"/>
      <c r="I580" s="138">
        <f t="shared" ref="I580" si="52">IF(H580="x",0,IF(ISBLANK(H580),G580,""))</f>
        <v>0</v>
      </c>
      <c r="J580" s="92"/>
      <c r="K580" s="96" t="e">
        <f>VLOOKUP(D580,Steuerseite!A$3:G$38,5,FALSE)</f>
        <v>#N/A</v>
      </c>
      <c r="L580" s="96" t="e">
        <f>VLOOKUP(D580,Steuerseite!A$3:G$38,6,FALSE)</f>
        <v>#N/A</v>
      </c>
      <c r="M580" s="96" t="e">
        <f>VLOOKUP(D580,Steuerseite!A$3:G$38,7,FALSE)</f>
        <v>#N/A</v>
      </c>
      <c r="N580" s="96" t="e">
        <f>VLOOKUP(D580,Steuerseite!A$3:$D$38,2,FALSE)</f>
        <v>#N/A</v>
      </c>
      <c r="O580" s="96" t="e">
        <f>VLOOKUP(D580,Steuerseite!A$3:D$38,3,FALSE)</f>
        <v>#N/A</v>
      </c>
      <c r="P580" s="96" t="e">
        <f>VLOOKUP(D580,Steuerseite!A$3:D$38,4,FALSE)</f>
        <v>#N/A</v>
      </c>
      <c r="Q580" s="94"/>
      <c r="R580" s="98"/>
      <c r="S580" s="95" t="e">
        <f t="shared" ref="S580" si="53">IF(J580="QOR",I580*K580,(I580/O580*Q580)+(I580/P580*R580))</f>
        <v>#N/A</v>
      </c>
      <c r="T580" s="137" t="str">
        <f>IF(AND(J580="VOR",Leistungen!A$52="SVS VOR"),Leistungen!B$52, IF(AND(J580="QOR",Leistungen!A$31="SVS QOR"),Leistungen!B$31,""))</f>
        <v/>
      </c>
      <c r="U580" s="97" t="e">
        <f t="shared" ref="U580" si="54">S580*T580</f>
        <v>#N/A</v>
      </c>
      <c r="V580" s="100" t="e">
        <f t="shared" ref="V580" si="55">U580/12</f>
        <v>#N/A</v>
      </c>
      <c r="W580" s="100" t="e">
        <f t="shared" si="51"/>
        <v>#N/A</v>
      </c>
      <c r="X580" s="99"/>
    </row>
  </sheetData>
  <sheetProtection algorithmName="SHA-512" hashValue="V2BaQbCLkecR8bPgwhfAM0F9pnuEFyT1hshXKpxB85HBF/6qqd05N0UNia8AaTTqfcYBa2lNztCdB7tI+As5yQ==" saltValue="bc7lP5Ml6F2S6CHqFLRybQ==" spinCount="100000" sheet="1" objects="1" scenarios="1" autoFilter="0"/>
  <autoFilter ref="A3:W580" xr:uid="{00000000-0009-0000-0000-000001000000}">
    <sortState xmlns:xlrd2="http://schemas.microsoft.com/office/spreadsheetml/2017/richdata2" ref="A5:W580">
      <sortCondition ref="C3:C580"/>
    </sortState>
  </autoFilter>
  <mergeCells count="23">
    <mergeCell ref="I2:I3"/>
    <mergeCell ref="A1:F1"/>
    <mergeCell ref="G1:J1"/>
    <mergeCell ref="S2:S3"/>
    <mergeCell ref="O2:O3"/>
    <mergeCell ref="P2:P3"/>
    <mergeCell ref="Q2:R2"/>
    <mergeCell ref="X2:X3"/>
    <mergeCell ref="V2:V3"/>
    <mergeCell ref="H2:H3"/>
    <mergeCell ref="A2:A3"/>
    <mergeCell ref="B2:B3"/>
    <mergeCell ref="E2:E3"/>
    <mergeCell ref="D2:D3"/>
    <mergeCell ref="C2:C3"/>
    <mergeCell ref="W2:W3"/>
    <mergeCell ref="T2:T3"/>
    <mergeCell ref="U2:U3"/>
    <mergeCell ref="N2:N3"/>
    <mergeCell ref="F2:F3"/>
    <mergeCell ref="G2:G3"/>
    <mergeCell ref="J2:J3"/>
    <mergeCell ref="K2:M2"/>
  </mergeCells>
  <pageMargins left="0.51181102362204722" right="0.15748031496062992" top="0.35433070866141736" bottom="0.35433070866141736" header="0.31496062992125984" footer="0.15748031496062992"/>
  <pageSetup paperSize="8" scale="75" orientation="landscape" r:id="rId1"/>
  <headerFooter>
    <oddHeader xml:space="preserve">&amp;C
</oddHeader>
    <oddFooter>&amp;R&amp;P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45"/>
  <sheetViews>
    <sheetView topLeftCell="A7" workbookViewId="0">
      <selection activeCell="E39" sqref="E39"/>
    </sheetView>
  </sheetViews>
  <sheetFormatPr baseColWidth="10" defaultRowHeight="12.75" x14ac:dyDescent="0.2"/>
  <cols>
    <col min="1" max="1" width="19.140625" customWidth="1"/>
    <col min="2" max="2" width="48.28515625" customWidth="1"/>
    <col min="3" max="3" width="24.7109375" customWidth="1"/>
    <col min="4" max="4" width="24.42578125" style="5" customWidth="1"/>
    <col min="5" max="5" width="14.5703125" customWidth="1"/>
    <col min="6" max="6" width="14.5703125" style="2" customWidth="1"/>
    <col min="7" max="7" width="18.5703125" customWidth="1"/>
    <col min="8" max="8" width="24" style="2" hidden="1" customWidth="1"/>
    <col min="9" max="11" width="0" hidden="1" customWidth="1"/>
  </cols>
  <sheetData>
    <row r="1" spans="1:11" s="1" customFormat="1" ht="62.25" customHeight="1" thickBot="1" x14ac:dyDescent="0.25">
      <c r="A1" s="6" t="s">
        <v>0</v>
      </c>
      <c r="B1" s="7" t="s">
        <v>2</v>
      </c>
      <c r="C1" s="129" t="s">
        <v>148</v>
      </c>
      <c r="D1" s="8" t="s">
        <v>101</v>
      </c>
      <c r="E1" s="221" t="s">
        <v>102</v>
      </c>
      <c r="F1" s="222"/>
      <c r="G1" s="223"/>
      <c r="H1" s="8" t="s">
        <v>82</v>
      </c>
      <c r="I1" s="8" t="s">
        <v>49</v>
      </c>
      <c r="J1" s="8" t="s">
        <v>15</v>
      </c>
      <c r="K1" s="8"/>
    </row>
    <row r="2" spans="1:11" s="4" customFormat="1" ht="24" customHeight="1" x14ac:dyDescent="0.2">
      <c r="A2" s="9"/>
      <c r="B2" s="9"/>
      <c r="C2" s="57"/>
      <c r="D2" s="58"/>
      <c r="E2" s="224" t="s">
        <v>103</v>
      </c>
      <c r="F2" s="225"/>
      <c r="G2" s="226"/>
      <c r="H2" s="224" t="s">
        <v>104</v>
      </c>
      <c r="I2" s="225"/>
      <c r="J2" s="225"/>
      <c r="K2" s="226"/>
    </row>
    <row r="3" spans="1:11" ht="12" customHeight="1" x14ac:dyDescent="0.2">
      <c r="A3" s="59">
        <v>1</v>
      </c>
      <c r="B3" s="59">
        <v>2</v>
      </c>
      <c r="C3" s="60">
        <v>3</v>
      </c>
      <c r="D3" s="61">
        <v>4</v>
      </c>
      <c r="E3" s="62">
        <v>5</v>
      </c>
      <c r="F3" s="63">
        <v>6</v>
      </c>
      <c r="G3" s="64">
        <v>7</v>
      </c>
      <c r="H3" s="61">
        <v>8</v>
      </c>
      <c r="I3" s="62">
        <v>9</v>
      </c>
      <c r="J3" s="63">
        <v>10</v>
      </c>
      <c r="K3" s="64">
        <v>11</v>
      </c>
    </row>
    <row r="4" spans="1:11" ht="14.25" customHeight="1" x14ac:dyDescent="0.2">
      <c r="A4" s="65"/>
      <c r="B4" s="65"/>
      <c r="C4" s="66"/>
      <c r="D4" s="67"/>
      <c r="E4" s="68" t="s">
        <v>131</v>
      </c>
      <c r="F4" s="69"/>
      <c r="G4" s="70"/>
      <c r="H4" s="67" t="s">
        <v>105</v>
      </c>
      <c r="I4" s="68" t="s">
        <v>106</v>
      </c>
      <c r="J4" s="69"/>
      <c r="K4" s="70"/>
    </row>
    <row r="5" spans="1:11" x14ac:dyDescent="0.2">
      <c r="A5" s="10"/>
      <c r="B5" s="10"/>
      <c r="C5" s="71"/>
      <c r="D5" s="72" t="s">
        <v>107</v>
      </c>
      <c r="E5" s="73" t="s">
        <v>107</v>
      </c>
      <c r="F5" s="73" t="s">
        <v>108</v>
      </c>
      <c r="G5" s="74" t="s">
        <v>109</v>
      </c>
      <c r="H5" s="75" t="s">
        <v>107</v>
      </c>
      <c r="I5" s="11"/>
      <c r="J5" s="14"/>
      <c r="K5" s="76"/>
    </row>
    <row r="6" spans="1:11" ht="18.75" customHeight="1" x14ac:dyDescent="0.2">
      <c r="A6" s="77" t="s">
        <v>960</v>
      </c>
      <c r="B6" s="119" t="s">
        <v>10</v>
      </c>
      <c r="C6" s="105"/>
      <c r="D6" s="78">
        <f>Leistungen!I34</f>
        <v>0</v>
      </c>
      <c r="E6" s="79">
        <f>D6/12</f>
        <v>0</v>
      </c>
      <c r="F6" s="80">
        <f>E6*0.19</f>
        <v>0</v>
      </c>
      <c r="G6" s="81">
        <f>E6+F6</f>
        <v>0</v>
      </c>
      <c r="H6" s="82"/>
      <c r="I6" s="83"/>
      <c r="J6" s="84">
        <v>0</v>
      </c>
      <c r="K6" s="85"/>
    </row>
    <row r="7" spans="1:11" ht="18.75" customHeight="1" x14ac:dyDescent="0.2">
      <c r="A7" s="77" t="s">
        <v>960</v>
      </c>
      <c r="B7" s="119" t="s">
        <v>124</v>
      </c>
      <c r="C7" s="105"/>
      <c r="D7" s="78" t="e">
        <f>Leistungen!I55</f>
        <v>#DIV/0!</v>
      </c>
      <c r="E7" s="79" t="e">
        <f t="shared" ref="E7:E8" si="0">D7/12</f>
        <v>#DIV/0!</v>
      </c>
      <c r="F7" s="80" t="e">
        <f t="shared" ref="F7:F8" si="1">E7*0.19</f>
        <v>#DIV/0!</v>
      </c>
      <c r="G7" s="81" t="e">
        <f t="shared" ref="G7:G8" si="2">E7+F7</f>
        <v>#DIV/0!</v>
      </c>
      <c r="H7" s="101"/>
      <c r="I7" s="102"/>
      <c r="J7" s="103"/>
      <c r="K7" s="104"/>
    </row>
    <row r="8" spans="1:11" ht="18.75" customHeight="1" x14ac:dyDescent="0.2">
      <c r="A8" s="77" t="s">
        <v>960</v>
      </c>
      <c r="B8" s="120" t="s">
        <v>154</v>
      </c>
      <c r="C8" s="121" t="s">
        <v>149</v>
      </c>
      <c r="D8" s="78">
        <f>Leistungen!I73</f>
        <v>0</v>
      </c>
      <c r="E8" s="79">
        <f t="shared" si="0"/>
        <v>0</v>
      </c>
      <c r="F8" s="80">
        <f t="shared" si="1"/>
        <v>0</v>
      </c>
      <c r="G8" s="81">
        <f t="shared" si="2"/>
        <v>0</v>
      </c>
      <c r="H8" s="101"/>
      <c r="I8" s="102"/>
      <c r="J8" s="103"/>
      <c r="K8" s="104"/>
    </row>
    <row r="9" spans="1:11" ht="18.75" customHeight="1" x14ac:dyDescent="0.2">
      <c r="A9" s="77" t="s">
        <v>960</v>
      </c>
      <c r="B9" s="120" t="s">
        <v>155</v>
      </c>
      <c r="C9" s="121" t="s">
        <v>150</v>
      </c>
      <c r="D9" s="111">
        <f>Leistungen!I90</f>
        <v>0</v>
      </c>
      <c r="E9" s="112">
        <f>D9/12</f>
        <v>0</v>
      </c>
      <c r="F9" s="113">
        <f>E9*0.19</f>
        <v>0</v>
      </c>
      <c r="G9" s="114">
        <f>E9+F9</f>
        <v>0</v>
      </c>
      <c r="H9" s="101"/>
      <c r="I9" s="102"/>
      <c r="J9" s="103"/>
      <c r="K9" s="104"/>
    </row>
    <row r="10" spans="1:11" ht="18.75" customHeight="1" x14ac:dyDescent="0.2">
      <c r="A10" s="77" t="s">
        <v>960</v>
      </c>
      <c r="B10" s="120" t="s">
        <v>985</v>
      </c>
      <c r="C10" s="121"/>
      <c r="D10" s="111">
        <f>Leistungen!I107</f>
        <v>0</v>
      </c>
      <c r="E10" s="112"/>
      <c r="F10" s="113"/>
      <c r="G10" s="114"/>
      <c r="H10" s="101"/>
      <c r="I10" s="102"/>
      <c r="J10" s="103"/>
      <c r="K10" s="104"/>
    </row>
    <row r="11" spans="1:11" ht="18.75" customHeight="1" x14ac:dyDescent="0.2">
      <c r="A11" s="77" t="s">
        <v>960</v>
      </c>
      <c r="B11" s="120" t="s">
        <v>977</v>
      </c>
      <c r="C11" s="121"/>
      <c r="D11" s="111">
        <f>Leistungen!I125</f>
        <v>0</v>
      </c>
      <c r="E11" s="112"/>
      <c r="F11" s="113"/>
      <c r="G11" s="114"/>
      <c r="H11" s="101"/>
      <c r="I11" s="102"/>
      <c r="J11" s="103"/>
      <c r="K11" s="104"/>
    </row>
    <row r="12" spans="1:11" ht="18.75" customHeight="1" x14ac:dyDescent="0.2">
      <c r="A12" s="77" t="s">
        <v>960</v>
      </c>
      <c r="B12" s="120" t="s">
        <v>984</v>
      </c>
      <c r="C12" s="121"/>
      <c r="D12" s="111">
        <f>Leistungen!I140</f>
        <v>0</v>
      </c>
      <c r="E12" s="112"/>
      <c r="F12" s="113"/>
      <c r="G12" s="114"/>
      <c r="H12" s="101"/>
      <c r="I12" s="102"/>
      <c r="J12" s="103"/>
      <c r="K12" s="104"/>
    </row>
    <row r="13" spans="1:11" ht="18.75" customHeight="1" x14ac:dyDescent="0.2">
      <c r="A13" s="77" t="s">
        <v>960</v>
      </c>
      <c r="B13" s="120" t="s">
        <v>986</v>
      </c>
      <c r="C13" s="121"/>
      <c r="D13" s="111">
        <f>Leistungen!I155</f>
        <v>0</v>
      </c>
      <c r="E13" s="112"/>
      <c r="F13" s="113"/>
      <c r="G13" s="114"/>
      <c r="H13" s="101"/>
      <c r="I13" s="102"/>
      <c r="J13" s="103"/>
      <c r="K13" s="104"/>
    </row>
    <row r="14" spans="1:11" ht="18.75" customHeight="1" x14ac:dyDescent="0.2">
      <c r="A14" s="77" t="s">
        <v>960</v>
      </c>
      <c r="B14" s="120"/>
      <c r="C14" s="121"/>
      <c r="D14" s="111"/>
      <c r="E14" s="112">
        <f t="shared" ref="E14:E16" si="3">D14/12</f>
        <v>0</v>
      </c>
      <c r="F14" s="113">
        <f t="shared" ref="F14:F16" si="4">E14*0.19</f>
        <v>0</v>
      </c>
      <c r="G14" s="114">
        <f t="shared" ref="G14" si="5">E14+F14</f>
        <v>0</v>
      </c>
      <c r="H14" s="101"/>
      <c r="I14" s="102"/>
      <c r="J14" s="103"/>
      <c r="K14" s="104"/>
    </row>
    <row r="15" spans="1:11" ht="18.75" customHeight="1" x14ac:dyDescent="0.2">
      <c r="A15" s="77" t="s">
        <v>960</v>
      </c>
      <c r="B15" s="120"/>
      <c r="C15" s="121"/>
      <c r="D15" s="111"/>
      <c r="E15" s="112">
        <f t="shared" si="3"/>
        <v>0</v>
      </c>
      <c r="F15" s="113">
        <f t="shared" si="4"/>
        <v>0</v>
      </c>
      <c r="G15" s="114">
        <f t="shared" ref="G15:G16" si="6">E15+F15</f>
        <v>0</v>
      </c>
      <c r="H15" s="101"/>
      <c r="I15" s="102"/>
      <c r="J15" s="103"/>
      <c r="K15" s="104"/>
    </row>
    <row r="16" spans="1:11" ht="18.75" customHeight="1" x14ac:dyDescent="0.2">
      <c r="A16" s="77" t="s">
        <v>960</v>
      </c>
      <c r="B16" s="120"/>
      <c r="C16" s="121"/>
      <c r="D16" s="111"/>
      <c r="E16" s="112">
        <f t="shared" si="3"/>
        <v>0</v>
      </c>
      <c r="F16" s="113">
        <f t="shared" si="4"/>
        <v>0</v>
      </c>
      <c r="G16" s="114">
        <f t="shared" si="6"/>
        <v>0</v>
      </c>
      <c r="H16" s="101"/>
      <c r="I16" s="102"/>
      <c r="J16" s="103"/>
      <c r="K16" s="104"/>
    </row>
    <row r="17" spans="1:11" s="55" customFormat="1" ht="28.15" customHeight="1" thickBot="1" x14ac:dyDescent="0.25">
      <c r="A17" s="122"/>
      <c r="B17" s="134" t="s">
        <v>147</v>
      </c>
      <c r="C17" s="134"/>
      <c r="D17" s="131" t="e">
        <f>SUM(D6:D15)</f>
        <v>#DIV/0!</v>
      </c>
      <c r="E17" s="132" t="e">
        <f>SUM(E6:E15)</f>
        <v>#DIV/0!</v>
      </c>
      <c r="F17" s="132" t="e">
        <f>SUM(F6:F15)</f>
        <v>#DIV/0!</v>
      </c>
      <c r="G17" s="133" t="e">
        <f>SUM(G6:G15)</f>
        <v>#DIV/0!</v>
      </c>
      <c r="H17" s="123"/>
      <c r="I17" s="124"/>
      <c r="J17" s="125"/>
      <c r="K17" s="126"/>
    </row>
    <row r="18" spans="1:11" ht="13.5" thickTop="1" x14ac:dyDescent="0.2">
      <c r="A18" s="89"/>
      <c r="B18" s="90"/>
      <c r="C18" s="90"/>
      <c r="G18" s="118"/>
      <c r="H18" s="115"/>
      <c r="I18" s="86"/>
      <c r="J18" s="87"/>
      <c r="K18" s="88"/>
    </row>
    <row r="19" spans="1:11" x14ac:dyDescent="0.2">
      <c r="G19" s="93"/>
      <c r="H19" s="116"/>
      <c r="I19" s="3"/>
      <c r="J19" s="87"/>
      <c r="K19" s="3"/>
    </row>
    <row r="20" spans="1:11" x14ac:dyDescent="0.2">
      <c r="G20" s="93"/>
      <c r="H20" s="117"/>
      <c r="I20" s="3"/>
      <c r="J20" s="87"/>
      <c r="K20" s="3"/>
    </row>
    <row r="21" spans="1:11" x14ac:dyDescent="0.2">
      <c r="G21" s="93"/>
      <c r="H21" s="116"/>
      <c r="I21" s="3"/>
      <c r="J21" s="87"/>
      <c r="K21" s="3"/>
    </row>
    <row r="22" spans="1:11" x14ac:dyDescent="0.2">
      <c r="A22" s="227" t="s">
        <v>167</v>
      </c>
      <c r="B22" s="227"/>
      <c r="C22" s="227"/>
      <c r="D22" s="227"/>
      <c r="E22" s="227"/>
      <c r="F22" s="227"/>
      <c r="G22" s="227"/>
      <c r="H22" s="5"/>
      <c r="J22" s="2"/>
    </row>
    <row r="23" spans="1:11" x14ac:dyDescent="0.2">
      <c r="A23" s="227"/>
      <c r="B23" s="227"/>
      <c r="C23" s="227"/>
      <c r="D23" s="227"/>
      <c r="E23" s="227"/>
      <c r="F23" s="227"/>
      <c r="G23" s="227"/>
    </row>
    <row r="25" spans="1:11" x14ac:dyDescent="0.2">
      <c r="D25" s="72" t="s">
        <v>107</v>
      </c>
      <c r="E25" s="72" t="s">
        <v>109</v>
      </c>
    </row>
    <row r="26" spans="1:11" ht="15" customHeight="1" x14ac:dyDescent="0.2">
      <c r="B26" s="159" t="s">
        <v>168</v>
      </c>
      <c r="C26" s="78"/>
      <c r="D26" s="78" t="e">
        <f>D17</f>
        <v>#DIV/0!</v>
      </c>
      <c r="E26" s="173" t="e">
        <f>D26*1.19</f>
        <v>#DIV/0!</v>
      </c>
      <c r="F26"/>
    </row>
    <row r="27" spans="1:11" ht="15" customHeight="1" x14ac:dyDescent="0.2">
      <c r="E27" s="158"/>
      <c r="F27"/>
    </row>
    <row r="28" spans="1:11" ht="15" customHeight="1" x14ac:dyDescent="0.2">
      <c r="B28" s="159" t="s">
        <v>165</v>
      </c>
      <c r="C28" s="159"/>
      <c r="D28" s="159" t="e">
        <f>D26/12</f>
        <v>#DIV/0!</v>
      </c>
      <c r="E28" s="174" t="e">
        <f t="shared" ref="E28:E31" si="7">D28*1.19</f>
        <v>#DIV/0!</v>
      </c>
      <c r="F28"/>
      <c r="H28"/>
    </row>
    <row r="29" spans="1:11" ht="15" customHeight="1" x14ac:dyDescent="0.2">
      <c r="E29" s="158"/>
      <c r="F29"/>
      <c r="H29"/>
    </row>
    <row r="30" spans="1:11" ht="15" customHeight="1" x14ac:dyDescent="0.2">
      <c r="E30" s="158"/>
      <c r="F30"/>
    </row>
    <row r="31" spans="1:11" ht="15" customHeight="1" x14ac:dyDescent="0.2">
      <c r="B31" s="159" t="s">
        <v>166</v>
      </c>
      <c r="C31" s="159"/>
      <c r="D31" s="175" t="e">
        <f>D28*15</f>
        <v>#DIV/0!</v>
      </c>
      <c r="E31" s="176" t="e">
        <f t="shared" si="7"/>
        <v>#DIV/0!</v>
      </c>
      <c r="F31"/>
    </row>
    <row r="32" spans="1:11" x14ac:dyDescent="0.2">
      <c r="F32"/>
    </row>
    <row r="33" spans="2:6" x14ac:dyDescent="0.2">
      <c r="F33"/>
    </row>
    <row r="34" spans="2:6" x14ac:dyDescent="0.2">
      <c r="B34" s="140" t="s">
        <v>990</v>
      </c>
    </row>
    <row r="35" spans="2:6" x14ac:dyDescent="0.2">
      <c r="B35" s="140" t="s">
        <v>994</v>
      </c>
      <c r="C35" s="177"/>
    </row>
    <row r="36" spans="2:6" x14ac:dyDescent="0.2">
      <c r="B36" t="s">
        <v>991</v>
      </c>
      <c r="C36" s="178"/>
    </row>
    <row r="37" spans="2:6" x14ac:dyDescent="0.2">
      <c r="C37" s="178"/>
    </row>
    <row r="38" spans="2:6" x14ac:dyDescent="0.2">
      <c r="B38" s="140" t="s">
        <v>995</v>
      </c>
      <c r="C38" s="177"/>
    </row>
    <row r="39" spans="2:6" x14ac:dyDescent="0.2">
      <c r="B39" t="s">
        <v>992</v>
      </c>
      <c r="C39" s="178"/>
    </row>
    <row r="40" spans="2:6" x14ac:dyDescent="0.2">
      <c r="C40" s="178"/>
    </row>
    <row r="41" spans="2:6" x14ac:dyDescent="0.2">
      <c r="B41" s="140" t="s">
        <v>996</v>
      </c>
      <c r="C41" s="177"/>
    </row>
    <row r="42" spans="2:6" x14ac:dyDescent="0.2">
      <c r="B42" t="s">
        <v>993</v>
      </c>
      <c r="C42" s="178"/>
    </row>
    <row r="43" spans="2:6" x14ac:dyDescent="0.2">
      <c r="C43" s="178"/>
    </row>
    <row r="44" spans="2:6" x14ac:dyDescent="0.2">
      <c r="B44" s="140" t="s">
        <v>997</v>
      </c>
      <c r="C44" s="177"/>
    </row>
    <row r="45" spans="2:6" x14ac:dyDescent="0.2">
      <c r="C45" s="140"/>
    </row>
  </sheetData>
  <sheetProtection algorithmName="SHA-512" hashValue="d3lDrVtwoIkaiT0FYxBqoTmA7bjf3h9di9V57Ua1ACOvAkSsak09shw0XrUwr5NJqSeBWRm7TV5TVtnkKHiNBw==" saltValue="iyGko88Gi6uxa7XvP21RIQ==" spinCount="100000" sheet="1" objects="1" scenarios="1"/>
  <mergeCells count="4">
    <mergeCell ref="E1:G1"/>
    <mergeCell ref="E2:G2"/>
    <mergeCell ref="H2:K2"/>
    <mergeCell ref="A22:G23"/>
  </mergeCells>
  <phoneticPr fontId="19" type="noConversion"/>
  <pageMargins left="0.70866141732283472" right="0.70866141732283472" top="0.78740157480314965" bottom="0.78740157480314965"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Anleitung</vt:lpstr>
      <vt:lpstr>Steuerseite</vt:lpstr>
      <vt:lpstr>Leistungen</vt:lpstr>
      <vt:lpstr>Räume</vt:lpstr>
      <vt:lpstr>Kosten</vt:lpstr>
      <vt:lpstr>Räume!Drucktitel</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065Brinkmann</dc:creator>
  <cp:lastModifiedBy>Schierholz Stephanie (BLB D)</cp:lastModifiedBy>
  <cp:lastPrinted>2026-01-05T13:56:41Z</cp:lastPrinted>
  <dcterms:created xsi:type="dcterms:W3CDTF">2014-02-03T08:58:32Z</dcterms:created>
  <dcterms:modified xsi:type="dcterms:W3CDTF">2026-01-21T12:33:50Z</dcterms:modified>
</cp:coreProperties>
</file>