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vrroffice.sharepoint.com/sites/AusschreibungTeilnetze9/Freigegebene Dokumente/General/088 RE3/Vergabeunterlagen/Teil C/"/>
    </mc:Choice>
  </mc:AlternateContent>
  <xr:revisionPtr revIDLastSave="4" documentId="13_ncr:20000001_{8E11FC0B-C331-475C-8D0C-EAFDB2E5B342}" xr6:coauthVersionLast="47" xr6:coauthVersionMax="47" xr10:uidLastSave="{D5B2126B-3CF0-48AC-AAEB-27FF1A6D8E28}"/>
  <bookViews>
    <workbookView xWindow="-120" yWindow="-120" windowWidth="29040" windowHeight="15720" xr2:uid="{922DE9A1-6C29-4BA6-ABA9-F7CFD6FD67AB}"/>
  </bookViews>
  <sheets>
    <sheet name="Stromnebenkostenindex" sheetId="1" r:id="rId1"/>
  </sheets>
  <definedNames>
    <definedName name="_xlnm.Print_Area" localSheetId="0">Stromnebenkostenindex!$B$2:$K$71</definedName>
    <definedName name="Stromnebenkostenindex">OFFSET(Stromnebenkostenindex!$E$67,,,,COUNTIF(Stromnebenkostenindex!$E$67:$J$67,"&lt;&gt;"&amp;0))</definedName>
  </definedNames>
  <calcPr calcId="191029" iterateCount="25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7" i="1" l="1"/>
  <c r="F57" i="1" l="1"/>
  <c r="G22" i="1" l="1"/>
  <c r="G16" i="1"/>
  <c r="C61" i="1" l="1"/>
  <c r="D8" i="1" l="1"/>
  <c r="K38" i="1"/>
  <c r="J37" i="1"/>
  <c r="I37" i="1"/>
  <c r="K36" i="1"/>
  <c r="I36" i="1"/>
  <c r="I33" i="1"/>
  <c r="J25" i="1"/>
  <c r="K25" i="1" s="1"/>
  <c r="I25" i="1"/>
  <c r="H22" i="1"/>
  <c r="I22" i="1" s="1"/>
  <c r="H21" i="1"/>
  <c r="I21" i="1" s="1"/>
  <c r="H19" i="1"/>
  <c r="I19" i="1" s="1"/>
  <c r="H18" i="1"/>
  <c r="I18" i="1" s="1"/>
  <c r="H16" i="1"/>
  <c r="I16" i="1" s="1"/>
  <c r="H15" i="1"/>
  <c r="I15" i="1" s="1"/>
  <c r="K33" i="1" l="1"/>
  <c r="K39" i="1" s="1"/>
  <c r="K17" i="1"/>
  <c r="K20" i="1"/>
  <c r="K23" i="1"/>
  <c r="E54" i="1" l="1"/>
  <c r="E53" i="1"/>
  <c r="E52" i="1"/>
  <c r="E60" i="1"/>
  <c r="J65" i="1"/>
  <c r="I65" i="1"/>
  <c r="H65" i="1"/>
  <c r="G65" i="1"/>
  <c r="J57" i="1"/>
  <c r="J66" i="1" s="1"/>
  <c r="I57" i="1"/>
  <c r="H57" i="1"/>
  <c r="G57" i="1"/>
  <c r="C54" i="1"/>
  <c r="C53" i="1"/>
  <c r="C52" i="1"/>
  <c r="C51" i="1"/>
  <c r="C62" i="1"/>
  <c r="C60" i="1"/>
  <c r="C59" i="1"/>
  <c r="E62" i="1"/>
  <c r="E61" i="1"/>
  <c r="E51" i="1"/>
  <c r="I66" i="1" l="1"/>
  <c r="G66" i="1"/>
  <c r="H66" i="1"/>
  <c r="E57" i="1"/>
  <c r="E59" i="1"/>
  <c r="E65" i="1" s="1"/>
  <c r="K26" i="1"/>
  <c r="F65" i="1" l="1"/>
  <c r="K44" i="1"/>
  <c r="E66" i="1"/>
  <c r="F66" i="1" l="1"/>
  <c r="F67" i="1" s="1"/>
  <c r="J67" i="1"/>
  <c r="G67" i="1"/>
  <c r="I67" i="1"/>
  <c r="H67" i="1"/>
</calcChain>
</file>

<file path=xl/sharedStrings.xml><?xml version="1.0" encoding="utf-8"?>
<sst xmlns="http://schemas.openxmlformats.org/spreadsheetml/2006/main" count="129" uniqueCount="85">
  <si>
    <t>Bezeichnung</t>
  </si>
  <si>
    <t>Stromsteuer</t>
  </si>
  <si>
    <t>§9 Abs. 2 StromStG</t>
  </si>
  <si>
    <t>§9 Abs. 1 Nr. 5 StromStG</t>
  </si>
  <si>
    <t>Summe Steuern, Abgaben und Umlagen</t>
  </si>
  <si>
    <t>Messung</t>
  </si>
  <si>
    <t>Summe Netznutzungsentgelte</t>
  </si>
  <si>
    <t>Steuern, Abgaben, Entgelte</t>
  </si>
  <si>
    <t>Offshore-Netzumlage</t>
  </si>
  <si>
    <t>Prämissen Stromnebenkostenindex</t>
  </si>
  <si>
    <t>Stromnebenkostenindex</t>
  </si>
  <si>
    <t>Stromnebenkosten</t>
  </si>
  <si>
    <t>1.1</t>
  </si>
  <si>
    <t>1.2</t>
  </si>
  <si>
    <t>1.3</t>
  </si>
  <si>
    <t>1.4</t>
  </si>
  <si>
    <t>2.1</t>
  </si>
  <si>
    <t>2.2</t>
  </si>
  <si>
    <t>2.3</t>
  </si>
  <si>
    <t>2.4</t>
  </si>
  <si>
    <t>Bruttotraktionsenergie</t>
  </si>
  <si>
    <t>Rekuperationsquote</t>
  </si>
  <si>
    <t>Entnahmestelle</t>
  </si>
  <si>
    <t>Mittelspannung</t>
  </si>
  <si>
    <t>[kWh/a]</t>
  </si>
  <si>
    <t>[%]</t>
  </si>
  <si>
    <t>[*]</t>
  </si>
  <si>
    <t xml:space="preserve">Benutzungsdauer </t>
  </si>
  <si>
    <t>[h/a]</t>
  </si>
  <si>
    <t>[Jahr]</t>
  </si>
  <si>
    <t>Referenzjahr</t>
  </si>
  <si>
    <t>1.5</t>
  </si>
  <si>
    <t>Wert</t>
  </si>
  <si>
    <t>2.5</t>
  </si>
  <si>
    <t>bis</t>
  </si>
  <si>
    <t>über</t>
  </si>
  <si>
    <t>Umlage nach KWKG</t>
  </si>
  <si>
    <t>Umlage nach Stromnetzentgeltverordnung</t>
  </si>
  <si>
    <t xml:space="preserve">§ 19 StromNEV </t>
  </si>
  <si>
    <t>und 30 KWK-G</t>
  </si>
  <si>
    <t>[ct/kWh]</t>
  </si>
  <si>
    <t>Verbrauchsteile</t>
  </si>
  <si>
    <t>Grenz-/Schwellen-werte</t>
  </si>
  <si>
    <t>Grundlagen</t>
  </si>
  <si>
    <t>3.1</t>
  </si>
  <si>
    <t>3.3</t>
  </si>
  <si>
    <t>3.4</t>
  </si>
  <si>
    <t>3.5</t>
  </si>
  <si>
    <t>Entgeltsätze</t>
  </si>
  <si>
    <t>Verbrauchs-faktor</t>
  </si>
  <si>
    <t>Entgelt</t>
  </si>
  <si>
    <t>Netzentgelt Leistungspreis - Mittelspannungsnetz</t>
  </si>
  <si>
    <t>ab</t>
  </si>
  <si>
    <t>[EUR/kWa]</t>
  </si>
  <si>
    <t>1.6</t>
  </si>
  <si>
    <t>Jahreshöchstleistung Viertelstunden-Mittelwert</t>
  </si>
  <si>
    <t>[kW]</t>
  </si>
  <si>
    <t>Netzentgelt Arbeitspreis - Mittelspannungsnetz</t>
  </si>
  <si>
    <t xml:space="preserve">Summe Stromnebenkosten </t>
  </si>
  <si>
    <t>Stromnetzentgelte</t>
  </si>
  <si>
    <t>5.1</t>
  </si>
  <si>
    <t>5.2</t>
  </si>
  <si>
    <t>5.3</t>
  </si>
  <si>
    <t>5.4</t>
  </si>
  <si>
    <t>5.5</t>
  </si>
  <si>
    <t>Summe Steuern, Abgaben, Entgelte</t>
  </si>
  <si>
    <t>Summe Stromnetzentgelte</t>
  </si>
  <si>
    <t>Änderungsrate gegenüber Vorperiode</t>
  </si>
  <si>
    <t xml:space="preserve">Stromnebenkostenindex </t>
  </si>
  <si>
    <t>Entgeltanteile</t>
  </si>
  <si>
    <t>*</t>
  </si>
  <si>
    <t>3.2</t>
  </si>
  <si>
    <t>Unter Berücksichtigung von § 18 StromNEV; Wegfall der Rückvergütung, sofern die dezentralen Erzeugungsanlagen (hier Fahrzeuge) nach dem 31.12.2022 in Betrieb genommen worden sind</t>
  </si>
  <si>
    <t>§ 37 EnFG</t>
  </si>
  <si>
    <t xml:space="preserve">§ 2 Nr. 6 i. V. m. </t>
  </si>
  <si>
    <t xml:space="preserve">§ 2 Nr. 11 i. V. m. </t>
  </si>
  <si>
    <t xml:space="preserve">i. V. m. §§ 26, 28 </t>
  </si>
  <si>
    <t>Steuern, Abgaben und Umlagen (Ermittlung Jahreswert 2024)</t>
  </si>
  <si>
    <t>Netznutzungsentgelte (16,7-Hz-Bahnstromnetzes) (Ermittlung Jahreswert 2024)</t>
  </si>
  <si>
    <t>1.7</t>
  </si>
  <si>
    <t>Erstinbetriebnahme Fahrzeuge</t>
  </si>
  <si>
    <t>[Datum]</t>
  </si>
  <si>
    <t>StromNEV Rückspeisung*</t>
  </si>
  <si>
    <t>[2024=100]</t>
  </si>
  <si>
    <t>bis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</si>
</sst>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0.0000"/>
    <numFmt numFmtId="165" formatCode="0.0%"/>
    <numFmt numFmtId="166" formatCode="0.0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Segoe UI"/>
      <family val="2"/>
    </font>
    <font>
      <b/>
      <sz val="9"/>
      <color theme="1"/>
      <name val="Segoe UI"/>
      <family val="2"/>
    </font>
    <font>
      <sz val="12"/>
      <color theme="1"/>
      <name val="Calibri"/>
      <family val="2"/>
      <scheme val="minor"/>
    </font>
    <font>
      <b/>
      <sz val="12"/>
      <color theme="0"/>
      <name val="Segoe UI"/>
      <family val="2"/>
    </font>
    <font>
      <sz val="12"/>
      <color theme="0"/>
      <name val="Segoe UI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1499984740745262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14999847407452621"/>
      </right>
      <top style="thin">
        <color theme="0" tint="-0.34998626667073579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34998626667073579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34998626667073579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34998626667073579"/>
      </right>
      <top/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14999847407452621"/>
      </right>
      <top/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14999847407452621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14999847407452621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theme="0" tint="-0.14999847407452621"/>
      </right>
      <top style="thin">
        <color theme="0" tint="-0.34998626667073579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14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2" xfId="0" applyFont="1" applyBorder="1"/>
    <xf numFmtId="164" fontId="5" fillId="0" borderId="2" xfId="0" applyNumberFormat="1" applyFont="1" applyBorder="1"/>
    <xf numFmtId="165" fontId="5" fillId="0" borderId="2" xfId="2" applyNumberFormat="1" applyFont="1" applyBorder="1"/>
    <xf numFmtId="3" fontId="5" fillId="0" borderId="2" xfId="2" applyNumberFormat="1" applyFont="1" applyBorder="1"/>
    <xf numFmtId="0" fontId="5" fillId="0" borderId="4" xfId="0" applyFont="1" applyBorder="1"/>
    <xf numFmtId="164" fontId="5" fillId="0" borderId="4" xfId="0" applyNumberFormat="1" applyFont="1" applyBorder="1"/>
    <xf numFmtId="165" fontId="5" fillId="0" borderId="4" xfId="2" applyNumberFormat="1" applyFont="1" applyBorder="1"/>
    <xf numFmtId="3" fontId="5" fillId="0" borderId="4" xfId="2" applyNumberFormat="1" applyFont="1" applyBorder="1"/>
    <xf numFmtId="166" fontId="5" fillId="0" borderId="2" xfId="0" applyNumberFormat="1" applyFont="1" applyBorder="1"/>
    <xf numFmtId="3" fontId="5" fillId="0" borderId="2" xfId="0" applyNumberFormat="1" applyFont="1" applyBorder="1"/>
    <xf numFmtId="0" fontId="5" fillId="0" borderId="2" xfId="0" applyFont="1" applyBorder="1" applyAlignment="1">
      <alignment horizontal="center"/>
    </xf>
    <xf numFmtId="166" fontId="5" fillId="0" borderId="0" xfId="0" applyNumberFormat="1" applyFont="1"/>
    <xf numFmtId="0" fontId="5" fillId="0" borderId="6" xfId="0" applyFont="1" applyBorder="1"/>
    <xf numFmtId="164" fontId="5" fillId="0" borderId="6" xfId="0" applyNumberFormat="1" applyFont="1" applyBorder="1"/>
    <xf numFmtId="165" fontId="5" fillId="0" borderId="6" xfId="2" applyNumberFormat="1" applyFont="1" applyBorder="1"/>
    <xf numFmtId="3" fontId="5" fillId="0" borderId="6" xfId="2" applyNumberFormat="1" applyFont="1" applyBorder="1"/>
    <xf numFmtId="166" fontId="5" fillId="0" borderId="7" xfId="0" applyNumberFormat="1" applyFont="1" applyBorder="1"/>
    <xf numFmtId="166" fontId="5" fillId="0" borderId="9" xfId="0" applyNumberFormat="1" applyFont="1" applyBorder="1"/>
    <xf numFmtId="0" fontId="5" fillId="0" borderId="11" xfId="0" applyFont="1" applyBorder="1"/>
    <xf numFmtId="164" fontId="5" fillId="0" borderId="11" xfId="0" applyNumberFormat="1" applyFont="1" applyBorder="1"/>
    <xf numFmtId="3" fontId="5" fillId="0" borderId="11" xfId="0" applyNumberFormat="1" applyFont="1" applyBorder="1"/>
    <xf numFmtId="166" fontId="5" fillId="0" borderId="12" xfId="0" applyNumberFormat="1" applyFont="1" applyBorder="1"/>
    <xf numFmtId="3" fontId="5" fillId="3" borderId="2" xfId="3" applyNumberFormat="1" applyFont="1" applyFill="1" applyBorder="1" applyAlignment="1">
      <alignment horizontal="right" vertical="center"/>
    </xf>
    <xf numFmtId="0" fontId="5" fillId="0" borderId="19" xfId="0" quotePrefix="1" applyFont="1" applyBorder="1" applyAlignment="1">
      <alignment horizontal="left"/>
    </xf>
    <xf numFmtId="166" fontId="5" fillId="0" borderId="3" xfId="0" applyNumberFormat="1" applyFont="1" applyBorder="1"/>
    <xf numFmtId="0" fontId="5" fillId="0" borderId="22" xfId="0" applyFont="1" applyBorder="1"/>
    <xf numFmtId="164" fontId="5" fillId="0" borderId="22" xfId="0" applyNumberFormat="1" applyFont="1" applyBorder="1"/>
    <xf numFmtId="3" fontId="5" fillId="0" borderId="22" xfId="2" applyNumberFormat="1" applyFont="1" applyBorder="1"/>
    <xf numFmtId="166" fontId="5" fillId="0" borderId="23" xfId="0" applyNumberFormat="1" applyFont="1" applyBorder="1"/>
    <xf numFmtId="3" fontId="5" fillId="0" borderId="11" xfId="2" applyNumberFormat="1" applyFont="1" applyBorder="1"/>
    <xf numFmtId="0" fontId="5" fillId="0" borderId="28" xfId="0" applyFont="1" applyBorder="1"/>
    <xf numFmtId="0" fontId="5" fillId="0" borderId="29" xfId="0" applyFont="1" applyBorder="1"/>
    <xf numFmtId="0" fontId="5" fillId="0" borderId="30" xfId="0" applyFont="1" applyBorder="1"/>
    <xf numFmtId="3" fontId="5" fillId="0" borderId="6" xfId="0" applyNumberFormat="1" applyFont="1" applyBorder="1"/>
    <xf numFmtId="3" fontId="5" fillId="0" borderId="4" xfId="0" applyNumberFormat="1" applyFont="1" applyBorder="1"/>
    <xf numFmtId="166" fontId="5" fillId="0" borderId="32" xfId="0" applyNumberFormat="1" applyFont="1" applyBorder="1"/>
    <xf numFmtId="0" fontId="5" fillId="0" borderId="30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7" fillId="0" borderId="0" xfId="0" applyFont="1" applyAlignment="1">
      <alignment vertical="center"/>
    </xf>
    <xf numFmtId="0" fontId="8" fillId="4" borderId="19" xfId="0" applyFont="1" applyFill="1" applyBorder="1" applyAlignment="1">
      <alignment horizontal="left" vertical="center"/>
    </xf>
    <xf numFmtId="0" fontId="8" fillId="4" borderId="37" xfId="0" applyFont="1" applyFill="1" applyBorder="1" applyAlignment="1">
      <alignment vertical="center"/>
    </xf>
    <xf numFmtId="0" fontId="9" fillId="4" borderId="37" xfId="0" applyFont="1" applyFill="1" applyBorder="1" applyAlignment="1">
      <alignment vertical="center"/>
    </xf>
    <xf numFmtId="0" fontId="9" fillId="4" borderId="20" xfId="0" applyFont="1" applyFill="1" applyBorder="1" applyAlignment="1">
      <alignment vertical="center"/>
    </xf>
    <xf numFmtId="0" fontId="5" fillId="0" borderId="5" xfId="0" quotePrefix="1" applyFont="1" applyBorder="1" applyAlignment="1">
      <alignment horizontal="left"/>
    </xf>
    <xf numFmtId="0" fontId="5" fillId="0" borderId="8" xfId="0" quotePrefix="1" applyFont="1" applyBorder="1" applyAlignment="1">
      <alignment horizontal="left"/>
    </xf>
    <xf numFmtId="0" fontId="5" fillId="0" borderId="10" xfId="0" quotePrefix="1" applyFont="1" applyBorder="1" applyAlignment="1">
      <alignment horizontal="left"/>
    </xf>
    <xf numFmtId="0" fontId="0" fillId="0" borderId="0" xfId="0" applyAlignment="1">
      <alignment vertical="center"/>
    </xf>
    <xf numFmtId="0" fontId="5" fillId="5" borderId="19" xfId="0" quotePrefix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6" fillId="5" borderId="19" xfId="0" quotePrefix="1" applyFont="1" applyFill="1" applyBorder="1" applyAlignment="1">
      <alignment horizontal="left" vertical="center"/>
    </xf>
    <xf numFmtId="0" fontId="6" fillId="5" borderId="21" xfId="0" applyFont="1" applyFill="1" applyBorder="1" applyAlignment="1">
      <alignment horizontal="left" vertical="center"/>
    </xf>
    <xf numFmtId="0" fontId="6" fillId="5" borderId="22" xfId="0" applyFont="1" applyFill="1" applyBorder="1" applyAlignment="1">
      <alignment vertical="center"/>
    </xf>
    <xf numFmtId="164" fontId="6" fillId="5" borderId="22" xfId="0" applyNumberFormat="1" applyFont="1" applyFill="1" applyBorder="1" applyAlignment="1">
      <alignment vertical="center"/>
    </xf>
    <xf numFmtId="166" fontId="6" fillId="5" borderId="23" xfId="0" applyNumberFormat="1" applyFont="1" applyFill="1" applyBorder="1" applyAlignment="1">
      <alignment vertical="center"/>
    </xf>
    <xf numFmtId="0" fontId="0" fillId="0" borderId="0" xfId="0" applyAlignment="1">
      <alignment vertical="top"/>
    </xf>
    <xf numFmtId="0" fontId="5" fillId="2" borderId="16" xfId="0" applyFont="1" applyFill="1" applyBorder="1" applyAlignment="1">
      <alignment horizontal="left" vertical="top"/>
    </xf>
    <xf numFmtId="0" fontId="5" fillId="2" borderId="30" xfId="0" applyFont="1" applyFill="1" applyBorder="1" applyAlignment="1">
      <alignment horizontal="center" vertical="top" wrapText="1"/>
    </xf>
    <xf numFmtId="0" fontId="5" fillId="2" borderId="34" xfId="0" applyFont="1" applyFill="1" applyBorder="1" applyAlignment="1">
      <alignment horizontal="center" vertical="top" wrapText="1"/>
    </xf>
    <xf numFmtId="0" fontId="5" fillId="0" borderId="15" xfId="0" quotePrefix="1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16" xfId="0" quotePrefix="1" applyFont="1" applyBorder="1" applyAlignment="1">
      <alignment horizontal="left" vertical="top"/>
    </xf>
    <xf numFmtId="0" fontId="5" fillId="0" borderId="13" xfId="0" quotePrefix="1" applyFont="1" applyBorder="1" applyAlignment="1">
      <alignment horizontal="left" vertical="top"/>
    </xf>
    <xf numFmtId="0" fontId="10" fillId="0" borderId="0" xfId="0" applyFont="1" applyAlignment="1">
      <alignment vertical="center"/>
    </xf>
    <xf numFmtId="0" fontId="8" fillId="4" borderId="20" xfId="0" applyFont="1" applyFill="1" applyBorder="1" applyAlignment="1">
      <alignment vertical="center"/>
    </xf>
    <xf numFmtId="0" fontId="8" fillId="4" borderId="13" xfId="0" applyFont="1" applyFill="1" applyBorder="1" applyAlignment="1">
      <alignment horizontal="left" vertical="center"/>
    </xf>
    <xf numFmtId="0" fontId="8" fillId="4" borderId="38" xfId="0" applyFont="1" applyFill="1" applyBorder="1" applyAlignment="1">
      <alignment vertical="center"/>
    </xf>
    <xf numFmtId="0" fontId="9" fillId="4" borderId="38" xfId="0" applyFont="1" applyFill="1" applyBorder="1" applyAlignment="1">
      <alignment vertical="center"/>
    </xf>
    <xf numFmtId="0" fontId="9" fillId="4" borderId="14" xfId="0" applyFont="1" applyFill="1" applyBorder="1" applyAlignment="1">
      <alignment vertical="center"/>
    </xf>
    <xf numFmtId="0" fontId="6" fillId="5" borderId="16" xfId="0" quotePrefix="1" applyFont="1" applyFill="1" applyBorder="1" applyAlignment="1">
      <alignment horizontal="left" vertical="center"/>
    </xf>
    <xf numFmtId="0" fontId="6" fillId="5" borderId="36" xfId="0" applyFont="1" applyFill="1" applyBorder="1" applyAlignment="1">
      <alignment horizontal="left" vertical="center"/>
    </xf>
    <xf numFmtId="0" fontId="6" fillId="5" borderId="30" xfId="0" applyFont="1" applyFill="1" applyBorder="1" applyAlignment="1">
      <alignment vertical="center"/>
    </xf>
    <xf numFmtId="164" fontId="6" fillId="5" borderId="30" xfId="0" applyNumberFormat="1" applyFont="1" applyFill="1" applyBorder="1" applyAlignment="1">
      <alignment vertical="center"/>
    </xf>
    <xf numFmtId="166" fontId="6" fillId="5" borderId="34" xfId="0" applyNumberFormat="1" applyFont="1" applyFill="1" applyBorder="1" applyAlignment="1">
      <alignment vertical="center"/>
    </xf>
    <xf numFmtId="166" fontId="5" fillId="0" borderId="2" xfId="2" applyNumberFormat="1" applyFont="1" applyBorder="1"/>
    <xf numFmtId="0" fontId="5" fillId="2" borderId="21" xfId="0" applyFont="1" applyFill="1" applyBorder="1" applyAlignment="1">
      <alignment horizontal="left" vertical="center" wrapText="1"/>
    </xf>
    <xf numFmtId="0" fontId="5" fillId="2" borderId="36" xfId="0" applyFont="1" applyFill="1" applyBorder="1" applyAlignment="1">
      <alignment horizontal="left" vertical="top" wrapText="1"/>
    </xf>
    <xf numFmtId="0" fontId="5" fillId="0" borderId="38" xfId="0" applyFont="1" applyBorder="1"/>
    <xf numFmtId="166" fontId="5" fillId="0" borderId="6" xfId="2" applyNumberFormat="1" applyFont="1" applyBorder="1"/>
    <xf numFmtId="166" fontId="5" fillId="0" borderId="11" xfId="2" applyNumberFormat="1" applyFont="1" applyBorder="1"/>
    <xf numFmtId="166" fontId="5" fillId="0" borderId="22" xfId="0" applyNumberFormat="1" applyFont="1" applyBorder="1"/>
    <xf numFmtId="0" fontId="5" fillId="0" borderId="21" xfId="1" applyNumberFormat="1" applyFont="1" applyBorder="1" applyAlignment="1">
      <alignment horizontal="left" vertical="center"/>
    </xf>
    <xf numFmtId="1" fontId="5" fillId="3" borderId="11" xfId="3" applyNumberFormat="1" applyFont="1" applyFill="1" applyBorder="1" applyAlignment="1">
      <alignment horizontal="right" vertical="center"/>
    </xf>
    <xf numFmtId="0" fontId="5" fillId="0" borderId="5" xfId="0" applyFont="1" applyBorder="1"/>
    <xf numFmtId="0" fontId="5" fillId="0" borderId="8" xfId="0" applyFont="1" applyBorder="1"/>
    <xf numFmtId="166" fontId="5" fillId="0" borderId="6" xfId="0" applyNumberFormat="1" applyFont="1" applyBorder="1"/>
    <xf numFmtId="0" fontId="5" fillId="2" borderId="35" xfId="0" applyFont="1" applyFill="1" applyBorder="1" applyAlignment="1">
      <alignment horizontal="center" vertical="top" wrapText="1"/>
    </xf>
    <xf numFmtId="0" fontId="5" fillId="2" borderId="22" xfId="0" applyFont="1" applyFill="1" applyBorder="1" applyAlignment="1">
      <alignment horizontal="center" vertical="top" wrapText="1"/>
    </xf>
    <xf numFmtId="0" fontId="5" fillId="0" borderId="7" xfId="0" applyFont="1" applyBorder="1"/>
    <xf numFmtId="0" fontId="5" fillId="0" borderId="40" xfId="0" applyFont="1" applyBorder="1"/>
    <xf numFmtId="166" fontId="5" fillId="0" borderId="41" xfId="0" applyNumberFormat="1" applyFont="1" applyBorder="1"/>
    <xf numFmtId="0" fontId="5" fillId="0" borderId="43" xfId="0" quotePrefix="1" applyFont="1" applyBorder="1" applyAlignment="1">
      <alignment horizontal="left"/>
    </xf>
    <xf numFmtId="0" fontId="5" fillId="0" borderId="26" xfId="0" quotePrefix="1" applyFont="1" applyBorder="1" applyAlignment="1">
      <alignment horizontal="left" vertical="center"/>
    </xf>
    <xf numFmtId="0" fontId="5" fillId="0" borderId="27" xfId="0" quotePrefix="1" applyFont="1" applyBorder="1" applyAlignment="1">
      <alignment horizontal="left" vertical="center"/>
    </xf>
    <xf numFmtId="0" fontId="6" fillId="0" borderId="25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10" fontId="6" fillId="0" borderId="11" xfId="2" applyNumberFormat="1" applyFont="1" applyBorder="1" applyAlignment="1">
      <alignment vertical="center"/>
    </xf>
    <xf numFmtId="10" fontId="6" fillId="0" borderId="12" xfId="2" applyNumberFormat="1" applyFont="1" applyBorder="1" applyAlignment="1">
      <alignment vertical="center"/>
    </xf>
    <xf numFmtId="0" fontId="6" fillId="0" borderId="44" xfId="0" applyFont="1" applyBorder="1" applyAlignment="1">
      <alignment vertical="center"/>
    </xf>
    <xf numFmtId="166" fontId="6" fillId="0" borderId="28" xfId="0" applyNumberFormat="1" applyFont="1" applyBorder="1" applyAlignment="1">
      <alignment vertical="center"/>
    </xf>
    <xf numFmtId="166" fontId="6" fillId="0" borderId="42" xfId="0" applyNumberFormat="1" applyFont="1" applyBorder="1" applyAlignment="1">
      <alignment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/>
    </xf>
    <xf numFmtId="0" fontId="5" fillId="0" borderId="43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35" xfId="0" applyFont="1" applyBorder="1"/>
    <xf numFmtId="166" fontId="5" fillId="0" borderId="22" xfId="0" applyNumberFormat="1" applyFont="1" applyBorder="1" applyAlignment="1">
      <alignment horizontal="right"/>
    </xf>
    <xf numFmtId="166" fontId="5" fillId="0" borderId="23" xfId="0" applyNumberFormat="1" applyFont="1" applyBorder="1" applyAlignment="1">
      <alignment horizontal="right"/>
    </xf>
    <xf numFmtId="166" fontId="6" fillId="5" borderId="22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8" xfId="0" applyFont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left" vertical="center" wrapText="1"/>
    </xf>
    <xf numFmtId="3" fontId="5" fillId="3" borderId="7" xfId="3" applyNumberFormat="1" applyFont="1" applyFill="1" applyBorder="1" applyAlignment="1">
      <alignment horizontal="left" vertical="center" indent="1"/>
    </xf>
    <xf numFmtId="9" fontId="5" fillId="3" borderId="9" xfId="2" applyFont="1" applyFill="1" applyBorder="1" applyAlignment="1">
      <alignment horizontal="left" vertical="center" indent="1"/>
    </xf>
    <xf numFmtId="3" fontId="5" fillId="3" borderId="9" xfId="3" applyNumberFormat="1" applyFont="1" applyFill="1" applyBorder="1" applyAlignment="1">
      <alignment horizontal="left" vertical="center" indent="1"/>
    </xf>
    <xf numFmtId="3" fontId="5" fillId="3" borderId="12" xfId="3" applyNumberFormat="1" applyFont="1" applyFill="1" applyBorder="1" applyAlignment="1">
      <alignment horizontal="left" vertical="center" indent="1"/>
    </xf>
    <xf numFmtId="0" fontId="5" fillId="0" borderId="11" xfId="0" applyFont="1" applyBorder="1" applyAlignment="1">
      <alignment horizontal="center" vertical="center"/>
    </xf>
    <xf numFmtId="0" fontId="5" fillId="2" borderId="30" xfId="0" applyFont="1" applyFill="1" applyBorder="1" applyAlignment="1">
      <alignment horizontal="right" vertical="top" wrapText="1"/>
    </xf>
    <xf numFmtId="0" fontId="5" fillId="0" borderId="30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0" fontId="6" fillId="5" borderId="22" xfId="0" applyFont="1" applyFill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9" fillId="4" borderId="38" xfId="0" applyFont="1" applyFill="1" applyBorder="1" applyAlignment="1">
      <alignment horizontal="right" vertical="center"/>
    </xf>
    <xf numFmtId="3" fontId="5" fillId="3" borderId="6" xfId="3" applyNumberFormat="1" applyFont="1" applyFill="1" applyBorder="1" applyAlignment="1">
      <alignment horizontal="right" vertical="center"/>
    </xf>
    <xf numFmtId="9" fontId="5" fillId="3" borderId="2" xfId="2" applyFont="1" applyFill="1" applyBorder="1" applyAlignment="1">
      <alignment horizontal="right" vertical="center"/>
    </xf>
    <xf numFmtId="0" fontId="5" fillId="3" borderId="2" xfId="3" applyNumberFormat="1" applyFont="1" applyFill="1" applyBorder="1" applyAlignment="1">
      <alignment horizontal="right" vertical="center"/>
    </xf>
    <xf numFmtId="0" fontId="5" fillId="2" borderId="39" xfId="0" applyFont="1" applyFill="1" applyBorder="1" applyAlignment="1">
      <alignment horizontal="center" vertical="top" wrapText="1"/>
    </xf>
    <xf numFmtId="0" fontId="5" fillId="2" borderId="36" xfId="0" applyFont="1" applyFill="1" applyBorder="1" applyAlignment="1">
      <alignment horizontal="center" vertical="top" wrapText="1"/>
    </xf>
    <xf numFmtId="0" fontId="5" fillId="0" borderId="24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17" xfId="1" applyNumberFormat="1" applyFont="1" applyBorder="1" applyAlignment="1">
      <alignment horizontal="left" vertical="top"/>
    </xf>
    <xf numFmtId="0" fontId="5" fillId="0" borderId="18" xfId="1" applyNumberFormat="1" applyFont="1" applyBorder="1" applyAlignment="1">
      <alignment horizontal="left" vertical="top"/>
    </xf>
    <xf numFmtId="0" fontId="5" fillId="0" borderId="25" xfId="1" applyNumberFormat="1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</cellXfs>
  <cellStyles count="4">
    <cellStyle name="Prozent" xfId="2" builtinId="5"/>
    <cellStyle name="Standard" xfId="0" builtinId="0"/>
    <cellStyle name="Überschrift 3" xfId="3" builtinId="18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522D8-02AC-40AE-B70F-843A38B07E37}">
  <sheetPr codeName="Tabelle1">
    <pageSetUpPr fitToPage="1"/>
  </sheetPr>
  <dimension ref="B2:K71"/>
  <sheetViews>
    <sheetView showGridLines="0" tabSelected="1" zoomScaleNormal="100" zoomScaleSheetLayoutView="85" zoomScalePageLayoutView="85" workbookViewId="0">
      <selection activeCell="C75" sqref="C75"/>
    </sheetView>
  </sheetViews>
  <sheetFormatPr baseColWidth="10" defaultRowHeight="15" x14ac:dyDescent="0.25"/>
  <cols>
    <col min="2" max="2" width="3.42578125" style="3" customWidth="1"/>
    <col min="3" max="3" width="50.28515625" style="1" customWidth="1"/>
    <col min="4" max="4" width="20" style="1" bestFit="1" customWidth="1"/>
    <col min="5" max="11" width="12.7109375" style="1" customWidth="1"/>
  </cols>
  <sheetData>
    <row r="2" spans="2:11" s="71" customFormat="1" ht="19.899999999999999" customHeight="1" x14ac:dyDescent="0.25">
      <c r="B2" s="48">
        <v>1</v>
      </c>
      <c r="C2" s="49" t="s">
        <v>9</v>
      </c>
      <c r="D2" s="49"/>
      <c r="E2" s="72"/>
    </row>
    <row r="3" spans="2:11" x14ac:dyDescent="0.25">
      <c r="B3" s="45"/>
      <c r="C3" s="83" t="s">
        <v>0</v>
      </c>
      <c r="D3" s="42" t="s">
        <v>32</v>
      </c>
      <c r="E3" s="43"/>
      <c r="G3"/>
      <c r="H3"/>
      <c r="I3"/>
      <c r="J3"/>
      <c r="K3"/>
    </row>
    <row r="4" spans="2:11" ht="15" customHeight="1" x14ac:dyDescent="0.25">
      <c r="B4" s="52" t="s">
        <v>12</v>
      </c>
      <c r="C4" s="16" t="s">
        <v>20</v>
      </c>
      <c r="D4" s="137">
        <v>22000000</v>
      </c>
      <c r="E4" s="122" t="s">
        <v>24</v>
      </c>
      <c r="G4" s="2"/>
    </row>
    <row r="5" spans="2:11" ht="15" customHeight="1" x14ac:dyDescent="0.25">
      <c r="B5" s="53" t="s">
        <v>13</v>
      </c>
      <c r="C5" s="4" t="s">
        <v>21</v>
      </c>
      <c r="D5" s="138">
        <v>0.25</v>
      </c>
      <c r="E5" s="123" t="s">
        <v>25</v>
      </c>
    </row>
    <row r="6" spans="2:11" ht="15" customHeight="1" x14ac:dyDescent="0.25">
      <c r="B6" s="53" t="s">
        <v>14</v>
      </c>
      <c r="C6" s="4" t="s">
        <v>22</v>
      </c>
      <c r="D6" s="26" t="s">
        <v>23</v>
      </c>
      <c r="E6" s="124" t="s">
        <v>26</v>
      </c>
      <c r="G6" s="2"/>
    </row>
    <row r="7" spans="2:11" ht="15" customHeight="1" x14ac:dyDescent="0.25">
      <c r="B7" s="53" t="s">
        <v>15</v>
      </c>
      <c r="C7" s="4" t="s">
        <v>55</v>
      </c>
      <c r="D7" s="26">
        <v>4000</v>
      </c>
      <c r="E7" s="124" t="s">
        <v>56</v>
      </c>
      <c r="G7" s="2"/>
    </row>
    <row r="8" spans="2:11" ht="15" customHeight="1" x14ac:dyDescent="0.25">
      <c r="B8" s="53" t="s">
        <v>31</v>
      </c>
      <c r="C8" s="4" t="s">
        <v>27</v>
      </c>
      <c r="D8" s="26">
        <f>+D4/D7</f>
        <v>5500</v>
      </c>
      <c r="E8" s="124" t="s">
        <v>28</v>
      </c>
      <c r="G8" s="2"/>
    </row>
    <row r="9" spans="2:11" ht="15" customHeight="1" x14ac:dyDescent="0.25">
      <c r="B9" s="53" t="s">
        <v>54</v>
      </c>
      <c r="C9" s="4" t="s">
        <v>30</v>
      </c>
      <c r="D9" s="139">
        <v>2024</v>
      </c>
      <c r="E9" s="124" t="s">
        <v>29</v>
      </c>
    </row>
    <row r="10" spans="2:11" ht="15" customHeight="1" x14ac:dyDescent="0.25">
      <c r="B10" s="54" t="s">
        <v>79</v>
      </c>
      <c r="C10" s="22" t="s">
        <v>80</v>
      </c>
      <c r="D10" s="90" t="s">
        <v>84</v>
      </c>
      <c r="E10" s="125" t="s">
        <v>81</v>
      </c>
    </row>
    <row r="12" spans="2:11" s="47" customFormat="1" ht="19.899999999999999" customHeight="1" x14ac:dyDescent="0.25">
      <c r="B12" s="48">
        <v>2</v>
      </c>
      <c r="C12" s="49" t="s">
        <v>77</v>
      </c>
      <c r="D12" s="50"/>
      <c r="E12" s="50"/>
      <c r="F12" s="50"/>
      <c r="G12" s="50"/>
      <c r="H12" s="50"/>
      <c r="I12" s="50"/>
      <c r="J12" s="50"/>
      <c r="K12" s="51"/>
    </row>
    <row r="13" spans="2:11" s="63" customFormat="1" ht="36" x14ac:dyDescent="0.25">
      <c r="B13" s="64"/>
      <c r="C13" s="84" t="s">
        <v>0</v>
      </c>
      <c r="D13" s="65" t="s">
        <v>43</v>
      </c>
      <c r="E13" s="127"/>
      <c r="F13" s="65" t="s">
        <v>42</v>
      </c>
      <c r="G13" s="65" t="s">
        <v>48</v>
      </c>
      <c r="H13" s="65" t="s">
        <v>69</v>
      </c>
      <c r="I13" s="65" t="s">
        <v>41</v>
      </c>
      <c r="J13" s="65" t="s">
        <v>49</v>
      </c>
      <c r="K13" s="66" t="s">
        <v>50</v>
      </c>
    </row>
    <row r="14" spans="2:11" ht="15" customHeight="1" x14ac:dyDescent="0.25">
      <c r="B14" s="46"/>
      <c r="C14" s="121"/>
      <c r="D14" s="40"/>
      <c r="E14" s="128"/>
      <c r="F14" s="40"/>
      <c r="G14" s="40" t="s">
        <v>40</v>
      </c>
      <c r="H14" s="40" t="s">
        <v>25</v>
      </c>
      <c r="I14" s="40" t="s">
        <v>24</v>
      </c>
      <c r="J14" s="40" t="s">
        <v>26</v>
      </c>
      <c r="K14" s="41" t="s">
        <v>40</v>
      </c>
    </row>
    <row r="15" spans="2:11" ht="15" customHeight="1" x14ac:dyDescent="0.25">
      <c r="B15" s="67" t="s">
        <v>16</v>
      </c>
      <c r="C15" s="145" t="s">
        <v>36</v>
      </c>
      <c r="D15" s="8" t="s">
        <v>74</v>
      </c>
      <c r="E15" s="129" t="s">
        <v>34</v>
      </c>
      <c r="F15" s="38">
        <v>1000000</v>
      </c>
      <c r="G15" s="9">
        <v>0.27500000000000002</v>
      </c>
      <c r="H15" s="10">
        <f>1000000/$D$4</f>
        <v>4.5454545454545456E-2</v>
      </c>
      <c r="I15" s="11">
        <f>+H15*$D$4</f>
        <v>1000000</v>
      </c>
      <c r="J15" s="8"/>
      <c r="K15" s="39"/>
    </row>
    <row r="16" spans="2:11" ht="15" customHeight="1" x14ac:dyDescent="0.25">
      <c r="B16" s="68"/>
      <c r="C16" s="146"/>
      <c r="D16" s="35" t="s">
        <v>73</v>
      </c>
      <c r="E16" s="130" t="s">
        <v>35</v>
      </c>
      <c r="F16" s="13">
        <v>1000000</v>
      </c>
      <c r="G16" s="5">
        <f>+G15*0.1</f>
        <v>2.7500000000000004E-2</v>
      </c>
      <c r="H16" s="6">
        <f>($D$4-1000000)/$D$4</f>
        <v>0.95454545454545459</v>
      </c>
      <c r="I16" s="7">
        <f>+H16*$D$4</f>
        <v>21000000</v>
      </c>
      <c r="J16" s="4"/>
      <c r="K16" s="21"/>
    </row>
    <row r="17" spans="2:11" ht="15" customHeight="1" x14ac:dyDescent="0.25">
      <c r="B17" s="69"/>
      <c r="C17" s="147"/>
      <c r="D17" s="22"/>
      <c r="E17" s="131"/>
      <c r="F17" s="22"/>
      <c r="G17" s="23"/>
      <c r="H17" s="22"/>
      <c r="I17" s="24"/>
      <c r="J17" s="22">
        <v>1</v>
      </c>
      <c r="K17" s="25">
        <f>SUMPRODUCT(G15:G16,I15:I16)/$D$4</f>
        <v>3.8750000000000007E-2</v>
      </c>
    </row>
    <row r="18" spans="2:11" ht="15" customHeight="1" x14ac:dyDescent="0.25">
      <c r="B18" s="70" t="s">
        <v>17</v>
      </c>
      <c r="C18" s="142" t="s">
        <v>37</v>
      </c>
      <c r="D18" s="34" t="s">
        <v>38</v>
      </c>
      <c r="E18" s="132" t="s">
        <v>34</v>
      </c>
      <c r="F18" s="37">
        <v>1000000</v>
      </c>
      <c r="G18" s="17">
        <v>0.64300000000000002</v>
      </c>
      <c r="H18" s="18">
        <f>1000000/$D$4</f>
        <v>4.5454545454545456E-2</v>
      </c>
      <c r="I18" s="19">
        <f>+H18*$D$4</f>
        <v>1000000</v>
      </c>
      <c r="J18" s="16"/>
      <c r="K18" s="20"/>
    </row>
    <row r="19" spans="2:11" ht="15" customHeight="1" x14ac:dyDescent="0.25">
      <c r="B19" s="68"/>
      <c r="C19" s="148"/>
      <c r="D19" s="35" t="s">
        <v>76</v>
      </c>
      <c r="E19" s="130" t="s">
        <v>35</v>
      </c>
      <c r="F19" s="13">
        <v>1000000</v>
      </c>
      <c r="G19" s="5">
        <v>2.5000000000000001E-2</v>
      </c>
      <c r="H19" s="6">
        <f>($D$4-1000000)/$D$4</f>
        <v>0.95454545454545459</v>
      </c>
      <c r="I19" s="7">
        <f>+H19*$D$4</f>
        <v>21000000</v>
      </c>
      <c r="J19" s="4"/>
      <c r="K19" s="21"/>
    </row>
    <row r="20" spans="2:11" ht="15" customHeight="1" x14ac:dyDescent="0.25">
      <c r="B20" s="69"/>
      <c r="C20" s="144"/>
      <c r="D20" s="36" t="s">
        <v>39</v>
      </c>
      <c r="E20" s="131"/>
      <c r="F20" s="22"/>
      <c r="G20" s="23"/>
      <c r="H20" s="22"/>
      <c r="I20" s="24"/>
      <c r="J20" s="22">
        <v>1</v>
      </c>
      <c r="K20" s="25">
        <f>SUMPRODUCT(G18:G19,I18:I19)/$D$4</f>
        <v>5.3090909090909091E-2</v>
      </c>
    </row>
    <row r="21" spans="2:11" ht="15" customHeight="1" x14ac:dyDescent="0.25">
      <c r="B21" s="70" t="s">
        <v>18</v>
      </c>
      <c r="C21" s="142" t="s">
        <v>8</v>
      </c>
      <c r="D21" s="34" t="s">
        <v>75</v>
      </c>
      <c r="E21" s="132" t="s">
        <v>34</v>
      </c>
      <c r="F21" s="37">
        <v>1000000</v>
      </c>
      <c r="G21" s="17">
        <v>0.65600000000000003</v>
      </c>
      <c r="H21" s="18">
        <f>1000000/$D$4</f>
        <v>4.5454545454545456E-2</v>
      </c>
      <c r="I21" s="19">
        <f>+H21*$D$4</f>
        <v>1000000</v>
      </c>
      <c r="J21" s="16"/>
      <c r="K21" s="20"/>
    </row>
    <row r="22" spans="2:11" ht="15" customHeight="1" x14ac:dyDescent="0.25">
      <c r="B22" s="68"/>
      <c r="C22" s="148"/>
      <c r="D22" s="35" t="s">
        <v>73</v>
      </c>
      <c r="E22" s="130" t="s">
        <v>35</v>
      </c>
      <c r="F22" s="13">
        <v>1000000</v>
      </c>
      <c r="G22" s="5">
        <f>+G21*0.1</f>
        <v>6.5600000000000006E-2</v>
      </c>
      <c r="H22" s="6">
        <f>($D$4-1000000)/$D$4</f>
        <v>0.95454545454545459</v>
      </c>
      <c r="I22" s="7">
        <f>+H22*$D$4</f>
        <v>21000000</v>
      </c>
      <c r="J22" s="4"/>
      <c r="K22" s="21"/>
    </row>
    <row r="23" spans="2:11" ht="15" customHeight="1" x14ac:dyDescent="0.25">
      <c r="B23" s="69"/>
      <c r="C23" s="144"/>
      <c r="D23" s="36"/>
      <c r="E23" s="131"/>
      <c r="F23" s="22"/>
      <c r="G23" s="23"/>
      <c r="H23" s="22"/>
      <c r="I23" s="24"/>
      <c r="J23" s="22">
        <v>1</v>
      </c>
      <c r="K23" s="25">
        <f>SUMPRODUCT(G21:G22,I21:I22)/$D$4</f>
        <v>9.2436363636363636E-2</v>
      </c>
    </row>
    <row r="24" spans="2:11" ht="15" customHeight="1" x14ac:dyDescent="0.25">
      <c r="B24" s="70" t="s">
        <v>19</v>
      </c>
      <c r="C24" s="142" t="s">
        <v>1</v>
      </c>
      <c r="D24" s="16" t="s">
        <v>2</v>
      </c>
      <c r="E24" s="132"/>
      <c r="F24" s="16"/>
      <c r="G24" s="17">
        <v>1.1419999999999999</v>
      </c>
      <c r="H24" s="18">
        <v>1</v>
      </c>
      <c r="I24" s="19"/>
      <c r="J24" s="16"/>
      <c r="K24" s="20"/>
    </row>
    <row r="25" spans="2:11" ht="15" customHeight="1" x14ac:dyDescent="0.25">
      <c r="B25" s="69"/>
      <c r="C25" s="144"/>
      <c r="D25" s="22" t="s">
        <v>3</v>
      </c>
      <c r="E25" s="131"/>
      <c r="F25" s="22"/>
      <c r="G25" s="23"/>
      <c r="H25" s="22"/>
      <c r="I25" s="24">
        <f>+D4*(1-D5)</f>
        <v>16500000</v>
      </c>
      <c r="J25" s="22">
        <f>1-D5</f>
        <v>0.75</v>
      </c>
      <c r="K25" s="25">
        <f>G24*H24*J25</f>
        <v>0.85649999999999993</v>
      </c>
    </row>
    <row r="26" spans="2:11" s="57" customFormat="1" ht="19.899999999999999" customHeight="1" x14ac:dyDescent="0.25">
      <c r="B26" s="58" t="s">
        <v>33</v>
      </c>
      <c r="C26" s="59" t="s">
        <v>4</v>
      </c>
      <c r="D26" s="60"/>
      <c r="E26" s="134"/>
      <c r="F26" s="60"/>
      <c r="G26" s="61"/>
      <c r="H26" s="60"/>
      <c r="I26" s="60"/>
      <c r="J26" s="60"/>
      <c r="K26" s="62">
        <f>ROUND(SUM(K15:K25),6)</f>
        <v>1.0407770000000001</v>
      </c>
    </row>
    <row r="27" spans="2:11" x14ac:dyDescent="0.25">
      <c r="E27" s="135"/>
    </row>
    <row r="28" spans="2:11" s="47" customFormat="1" ht="19.899999999999999" customHeight="1" x14ac:dyDescent="0.25">
      <c r="B28" s="73">
        <v>3</v>
      </c>
      <c r="C28" s="74" t="s">
        <v>78</v>
      </c>
      <c r="D28" s="75"/>
      <c r="E28" s="136"/>
      <c r="F28" s="75"/>
      <c r="G28" s="75"/>
      <c r="H28" s="75"/>
      <c r="I28" s="75"/>
      <c r="J28" s="75"/>
      <c r="K28" s="76"/>
    </row>
    <row r="29" spans="2:11" s="63" customFormat="1" ht="36" x14ac:dyDescent="0.25">
      <c r="B29" s="64"/>
      <c r="C29" s="84" t="s">
        <v>0</v>
      </c>
      <c r="D29" s="65"/>
      <c r="E29" s="127"/>
      <c r="F29" s="65" t="s">
        <v>42</v>
      </c>
      <c r="G29" s="140" t="s">
        <v>48</v>
      </c>
      <c r="H29" s="141"/>
      <c r="I29" s="65" t="s">
        <v>41</v>
      </c>
      <c r="J29" s="65" t="s">
        <v>49</v>
      </c>
      <c r="K29" s="66" t="s">
        <v>50</v>
      </c>
    </row>
    <row r="30" spans="2:11" ht="15" customHeight="1" x14ac:dyDescent="0.25">
      <c r="B30" s="46"/>
      <c r="C30" s="44"/>
      <c r="D30" s="40"/>
      <c r="E30" s="128"/>
      <c r="F30" s="40" t="s">
        <v>28</v>
      </c>
      <c r="G30" s="40" t="s">
        <v>53</v>
      </c>
      <c r="H30" s="40" t="s">
        <v>40</v>
      </c>
      <c r="I30" s="40" t="s">
        <v>24</v>
      </c>
      <c r="J30" s="40" t="s">
        <v>26</v>
      </c>
      <c r="K30" s="41" t="s">
        <v>40</v>
      </c>
    </row>
    <row r="31" spans="2:11" ht="15" customHeight="1" x14ac:dyDescent="0.25">
      <c r="B31" s="70" t="s">
        <v>44</v>
      </c>
      <c r="C31" s="142" t="s">
        <v>51</v>
      </c>
      <c r="D31" s="34"/>
      <c r="E31" s="132" t="s">
        <v>34</v>
      </c>
      <c r="F31" s="16">
        <v>2499</v>
      </c>
      <c r="G31" s="85">
        <v>0</v>
      </c>
      <c r="H31" s="86"/>
      <c r="I31" s="86"/>
      <c r="J31" s="16"/>
      <c r="K31" s="20"/>
    </row>
    <row r="32" spans="2:11" ht="15" customHeight="1" x14ac:dyDescent="0.25">
      <c r="B32" s="68"/>
      <c r="C32" s="143"/>
      <c r="D32" s="35"/>
      <c r="E32" s="130" t="s">
        <v>52</v>
      </c>
      <c r="F32" s="4">
        <v>2500</v>
      </c>
      <c r="G32" s="5">
        <v>129.97</v>
      </c>
      <c r="H32" s="82"/>
      <c r="I32" s="82"/>
      <c r="J32" s="4"/>
      <c r="K32" s="21"/>
    </row>
    <row r="33" spans="2:11" ht="15" customHeight="1" x14ac:dyDescent="0.25">
      <c r="B33" s="69"/>
      <c r="C33" s="144"/>
      <c r="D33" s="36"/>
      <c r="E33" s="131"/>
      <c r="F33" s="22"/>
      <c r="G33" s="23"/>
      <c r="H33" s="87"/>
      <c r="I33" s="33">
        <f>+D4</f>
        <v>22000000</v>
      </c>
      <c r="J33" s="22">
        <v>1</v>
      </c>
      <c r="K33" s="25">
        <f>+IF(D8&gt;=F32,(G32*$D$7)/I33*100,0)</f>
        <v>2.3630909090909089</v>
      </c>
    </row>
    <row r="34" spans="2:11" ht="15" customHeight="1" x14ac:dyDescent="0.25">
      <c r="B34" s="70" t="s">
        <v>71</v>
      </c>
      <c r="C34" s="142" t="s">
        <v>57</v>
      </c>
      <c r="D34" s="34"/>
      <c r="E34" s="132" t="s">
        <v>34</v>
      </c>
      <c r="F34" s="16">
        <v>2499</v>
      </c>
      <c r="G34" s="85"/>
      <c r="H34" s="86">
        <v>8.68</v>
      </c>
      <c r="I34" s="86"/>
      <c r="J34" s="16"/>
      <c r="K34" s="20"/>
    </row>
    <row r="35" spans="2:11" ht="15" customHeight="1" x14ac:dyDescent="0.25">
      <c r="B35" s="68"/>
      <c r="C35" s="143"/>
      <c r="D35" s="35"/>
      <c r="E35" s="130" t="s">
        <v>52</v>
      </c>
      <c r="F35" s="4">
        <v>2500</v>
      </c>
      <c r="G35" s="5"/>
      <c r="H35" s="82">
        <v>3.48</v>
      </c>
      <c r="I35" s="82"/>
      <c r="J35" s="4"/>
      <c r="K35" s="21"/>
    </row>
    <row r="36" spans="2:11" ht="15" customHeight="1" x14ac:dyDescent="0.25">
      <c r="B36" s="69"/>
      <c r="C36" s="144"/>
      <c r="D36" s="36"/>
      <c r="E36" s="131"/>
      <c r="F36" s="22"/>
      <c r="G36" s="23"/>
      <c r="H36" s="87"/>
      <c r="I36" s="33">
        <f>+D4</f>
        <v>22000000</v>
      </c>
      <c r="J36" s="22">
        <v>1</v>
      </c>
      <c r="K36" s="25">
        <f>+IF(D7&gt;=F35,H35,H34)</f>
        <v>3.48</v>
      </c>
    </row>
    <row r="37" spans="2:11" ht="15" customHeight="1" x14ac:dyDescent="0.25">
      <c r="B37" s="27" t="s">
        <v>45</v>
      </c>
      <c r="C37" s="89" t="s">
        <v>82</v>
      </c>
      <c r="D37" s="29"/>
      <c r="E37" s="133"/>
      <c r="F37" s="29"/>
      <c r="G37" s="30"/>
      <c r="H37" s="88">
        <v>2.73</v>
      </c>
      <c r="I37" s="31">
        <f>+D5*D4</f>
        <v>5500000</v>
      </c>
      <c r="J37" s="29">
        <f>-D5</f>
        <v>-0.25</v>
      </c>
      <c r="K37" s="32">
        <f>+H37*J37</f>
        <v>-0.6825</v>
      </c>
    </row>
    <row r="38" spans="2:11" ht="15" customHeight="1" x14ac:dyDescent="0.25">
      <c r="B38" s="27" t="s">
        <v>46</v>
      </c>
      <c r="C38" s="89" t="s">
        <v>5</v>
      </c>
      <c r="D38" s="29"/>
      <c r="E38" s="133"/>
      <c r="F38" s="29"/>
      <c r="G38" s="30"/>
      <c r="H38" s="88">
        <v>1.54E-2</v>
      </c>
      <c r="I38" s="88"/>
      <c r="J38" s="29">
        <v>1</v>
      </c>
      <c r="K38" s="32">
        <f>H38*J38</f>
        <v>1.54E-2</v>
      </c>
    </row>
    <row r="39" spans="2:11" s="57" customFormat="1" ht="19.899999999999999" customHeight="1" x14ac:dyDescent="0.25">
      <c r="B39" s="77" t="s">
        <v>47</v>
      </c>
      <c r="C39" s="78" t="s">
        <v>6</v>
      </c>
      <c r="D39" s="79"/>
      <c r="E39" s="79"/>
      <c r="F39" s="79"/>
      <c r="G39" s="80"/>
      <c r="H39" s="79"/>
      <c r="I39" s="79"/>
      <c r="J39" s="79"/>
      <c r="K39" s="81">
        <f>SUM(K31:K38)</f>
        <v>5.1759909090909089</v>
      </c>
    </row>
    <row r="40" spans="2:11" x14ac:dyDescent="0.25">
      <c r="K40" s="15"/>
    </row>
    <row r="41" spans="2:11" s="47" customFormat="1" ht="19.899999999999999" customHeight="1" x14ac:dyDescent="0.25">
      <c r="B41" s="73">
        <v>4</v>
      </c>
      <c r="C41" s="74" t="s">
        <v>11</v>
      </c>
      <c r="D41" s="75"/>
      <c r="E41" s="75"/>
      <c r="F41" s="75"/>
      <c r="G41" s="75"/>
      <c r="H41" s="75"/>
      <c r="I41" s="75"/>
      <c r="J41" s="75"/>
      <c r="K41" s="76"/>
    </row>
    <row r="42" spans="2:11" s="63" customFormat="1" x14ac:dyDescent="0.25">
      <c r="B42" s="64"/>
      <c r="C42" s="84" t="s">
        <v>0</v>
      </c>
      <c r="D42" s="65"/>
      <c r="E42" s="65"/>
      <c r="F42" s="65"/>
      <c r="G42" s="140"/>
      <c r="H42" s="141"/>
      <c r="I42" s="65"/>
      <c r="J42" s="65"/>
      <c r="K42" s="66" t="s">
        <v>50</v>
      </c>
    </row>
    <row r="43" spans="2:11" ht="15" customHeight="1" x14ac:dyDescent="0.25">
      <c r="B43" s="46"/>
      <c r="C43" s="44"/>
      <c r="D43" s="40"/>
      <c r="E43" s="40"/>
      <c r="F43" s="40"/>
      <c r="G43" s="40"/>
      <c r="H43" s="40"/>
      <c r="I43" s="40"/>
      <c r="J43" s="40"/>
      <c r="K43" s="41" t="s">
        <v>40</v>
      </c>
    </row>
    <row r="44" spans="2:11" s="57" customFormat="1" ht="19.899999999999999" customHeight="1" x14ac:dyDescent="0.25">
      <c r="B44" s="77"/>
      <c r="C44" s="78" t="s">
        <v>58</v>
      </c>
      <c r="D44" s="79"/>
      <c r="E44" s="79"/>
      <c r="F44" s="79"/>
      <c r="G44" s="80"/>
      <c r="H44" s="79"/>
      <c r="I44" s="79"/>
      <c r="J44" s="79"/>
      <c r="K44" s="81">
        <f>+K26+K39</f>
        <v>6.2167679090909091</v>
      </c>
    </row>
    <row r="47" spans="2:11" s="47" customFormat="1" ht="19.899999999999999" customHeight="1" x14ac:dyDescent="0.25">
      <c r="B47" s="48">
        <v>5</v>
      </c>
      <c r="C47" s="49" t="s">
        <v>10</v>
      </c>
      <c r="D47" s="50"/>
      <c r="E47" s="50"/>
      <c r="F47" s="50"/>
      <c r="G47" s="50"/>
      <c r="H47" s="50"/>
      <c r="I47" s="50"/>
      <c r="J47" s="50"/>
      <c r="K47" s="51"/>
    </row>
    <row r="48" spans="2:11" x14ac:dyDescent="0.25">
      <c r="B48" s="110"/>
      <c r="C48" s="94"/>
      <c r="D48" s="95"/>
      <c r="E48" s="95">
        <v>2024</v>
      </c>
      <c r="F48" s="95">
        <v>2025</v>
      </c>
      <c r="G48" s="95">
        <v>2026</v>
      </c>
      <c r="H48" s="95">
        <v>2027</v>
      </c>
      <c r="I48" s="95">
        <v>2028</v>
      </c>
      <c r="J48" s="95">
        <v>2029</v>
      </c>
      <c r="K48"/>
    </row>
    <row r="49" spans="2:11" x14ac:dyDescent="0.25">
      <c r="B49" s="112"/>
      <c r="C49" s="109"/>
      <c r="D49" s="40"/>
      <c r="E49" s="40"/>
      <c r="F49" s="40"/>
      <c r="G49" s="40"/>
      <c r="H49" s="40"/>
      <c r="I49" s="40"/>
      <c r="J49" s="41"/>
      <c r="K49"/>
    </row>
    <row r="50" spans="2:11" x14ac:dyDescent="0.25">
      <c r="B50" s="99" t="s">
        <v>60</v>
      </c>
      <c r="C50" s="91" t="s">
        <v>7</v>
      </c>
      <c r="D50" s="16"/>
      <c r="E50" s="16"/>
      <c r="F50" s="16"/>
      <c r="G50" s="16"/>
      <c r="H50" s="16"/>
      <c r="I50" s="16"/>
      <c r="J50" s="96"/>
      <c r="K50"/>
    </row>
    <row r="51" spans="2:11" x14ac:dyDescent="0.25">
      <c r="B51" s="111"/>
      <c r="C51" s="92" t="str">
        <f>+C15</f>
        <v>Umlage nach KWKG</v>
      </c>
      <c r="D51" s="14" t="s">
        <v>40</v>
      </c>
      <c r="E51" s="12">
        <f>K17</f>
        <v>3.8750000000000007E-2</v>
      </c>
      <c r="F51" s="12"/>
      <c r="G51" s="12"/>
      <c r="H51" s="12"/>
      <c r="I51" s="12"/>
      <c r="J51" s="21"/>
      <c r="K51"/>
    </row>
    <row r="52" spans="2:11" x14ac:dyDescent="0.25">
      <c r="B52" s="111"/>
      <c r="C52" s="92" t="str">
        <f>+C18</f>
        <v>Umlage nach Stromnetzentgeltverordnung</v>
      </c>
      <c r="D52" s="14" t="s">
        <v>40</v>
      </c>
      <c r="E52" s="12">
        <f>K20</f>
        <v>5.3090909090909091E-2</v>
      </c>
      <c r="F52" s="12"/>
      <c r="G52" s="12"/>
      <c r="H52" s="12"/>
      <c r="I52" s="12"/>
      <c r="J52" s="21"/>
      <c r="K52"/>
    </row>
    <row r="53" spans="2:11" x14ac:dyDescent="0.25">
      <c r="B53" s="111"/>
      <c r="C53" s="92" t="str">
        <f>+C21</f>
        <v>Offshore-Netzumlage</v>
      </c>
      <c r="D53" s="14" t="s">
        <v>40</v>
      </c>
      <c r="E53" s="12">
        <f>K23</f>
        <v>9.2436363636363636E-2</v>
      </c>
      <c r="F53" s="12"/>
      <c r="G53" s="12"/>
      <c r="H53" s="12"/>
      <c r="I53" s="12"/>
      <c r="J53" s="21"/>
      <c r="K53"/>
    </row>
    <row r="54" spans="2:11" x14ac:dyDescent="0.25">
      <c r="B54" s="111"/>
      <c r="C54" s="92" t="str">
        <f>+C24</f>
        <v>Stromsteuer</v>
      </c>
      <c r="D54" s="14" t="s">
        <v>40</v>
      </c>
      <c r="E54" s="12">
        <f>K25</f>
        <v>0.85649999999999993</v>
      </c>
      <c r="F54" s="12"/>
      <c r="G54" s="12"/>
      <c r="H54" s="12"/>
      <c r="I54" s="12"/>
      <c r="J54" s="21"/>
      <c r="K54"/>
    </row>
    <row r="55" spans="2:11" x14ac:dyDescent="0.25">
      <c r="B55" s="111"/>
      <c r="C55" s="92"/>
      <c r="D55" s="14" t="s">
        <v>40</v>
      </c>
      <c r="E55" s="12"/>
      <c r="F55" s="12"/>
      <c r="G55" s="12"/>
      <c r="H55" s="12"/>
      <c r="I55" s="12"/>
      <c r="J55" s="21"/>
      <c r="K55"/>
    </row>
    <row r="56" spans="2:11" x14ac:dyDescent="0.25">
      <c r="B56" s="111"/>
      <c r="C56" s="97"/>
      <c r="D56" s="117" t="s">
        <v>40</v>
      </c>
      <c r="E56" s="28"/>
      <c r="F56" s="28"/>
      <c r="G56" s="28"/>
      <c r="H56" s="28"/>
      <c r="I56" s="28"/>
      <c r="J56" s="98"/>
      <c r="K56"/>
    </row>
    <row r="57" spans="2:11" x14ac:dyDescent="0.25">
      <c r="B57" s="112"/>
      <c r="C57" s="113" t="s">
        <v>65</v>
      </c>
      <c r="D57" s="118" t="s">
        <v>40</v>
      </c>
      <c r="E57" s="88">
        <f t="shared" ref="E57:J57" si="0">SUM(E51:E56)</f>
        <v>1.0407772727272726</v>
      </c>
      <c r="F57" s="88">
        <f>SUM(F51:F56)</f>
        <v>0</v>
      </c>
      <c r="G57" s="88">
        <f t="shared" si="0"/>
        <v>0</v>
      </c>
      <c r="H57" s="88">
        <f t="shared" si="0"/>
        <v>0</v>
      </c>
      <c r="I57" s="88">
        <f t="shared" si="0"/>
        <v>0</v>
      </c>
      <c r="J57" s="32">
        <f t="shared" si="0"/>
        <v>0</v>
      </c>
      <c r="K57"/>
    </row>
    <row r="58" spans="2:11" x14ac:dyDescent="0.25">
      <c r="B58" s="99" t="s">
        <v>61</v>
      </c>
      <c r="C58" s="91" t="s">
        <v>59</v>
      </c>
      <c r="D58" s="16"/>
      <c r="E58" s="93"/>
      <c r="F58" s="93"/>
      <c r="G58" s="93"/>
      <c r="H58" s="93"/>
      <c r="I58" s="93"/>
      <c r="J58" s="20"/>
      <c r="K58"/>
    </row>
    <row r="59" spans="2:11" x14ac:dyDescent="0.25">
      <c r="B59" s="111"/>
      <c r="C59" s="92" t="str">
        <f>+C31</f>
        <v>Netzentgelt Leistungspreis - Mittelspannungsnetz</v>
      </c>
      <c r="D59" s="14" t="s">
        <v>40</v>
      </c>
      <c r="E59" s="12">
        <f>K33</f>
        <v>2.3630909090909089</v>
      </c>
      <c r="F59" s="12"/>
      <c r="G59" s="12"/>
      <c r="H59" s="12"/>
      <c r="I59" s="12"/>
      <c r="J59" s="21"/>
      <c r="K59"/>
    </row>
    <row r="60" spans="2:11" x14ac:dyDescent="0.25">
      <c r="B60" s="111"/>
      <c r="C60" s="92" t="str">
        <f>+C34</f>
        <v>Netzentgelt Arbeitspreis - Mittelspannungsnetz</v>
      </c>
      <c r="D60" s="14" t="s">
        <v>40</v>
      </c>
      <c r="E60" s="12">
        <f>K36</f>
        <v>3.48</v>
      </c>
      <c r="F60" s="12"/>
      <c r="G60" s="12"/>
      <c r="H60" s="12"/>
      <c r="I60" s="12"/>
      <c r="J60" s="21"/>
      <c r="K60"/>
    </row>
    <row r="61" spans="2:11" x14ac:dyDescent="0.25">
      <c r="B61" s="111"/>
      <c r="C61" s="92" t="str">
        <f>+C37</f>
        <v>StromNEV Rückspeisung*</v>
      </c>
      <c r="D61" s="14" t="s">
        <v>40</v>
      </c>
      <c r="E61" s="12">
        <f>K37</f>
        <v>-0.6825</v>
      </c>
      <c r="F61" s="12"/>
      <c r="G61" s="12"/>
      <c r="H61" s="12"/>
      <c r="I61" s="12"/>
      <c r="J61" s="21"/>
      <c r="K61"/>
    </row>
    <row r="62" spans="2:11" x14ac:dyDescent="0.25">
      <c r="B62" s="111"/>
      <c r="C62" s="92" t="str">
        <f>+C38</f>
        <v>Messung</v>
      </c>
      <c r="D62" s="14" t="s">
        <v>40</v>
      </c>
      <c r="E62" s="12">
        <f>K38</f>
        <v>1.54E-2</v>
      </c>
      <c r="F62" s="12"/>
      <c r="G62" s="12"/>
      <c r="H62" s="12"/>
      <c r="I62" s="12"/>
      <c r="J62" s="21"/>
      <c r="K62"/>
    </row>
    <row r="63" spans="2:11" x14ac:dyDescent="0.25">
      <c r="B63" s="111"/>
      <c r="C63" s="97"/>
      <c r="D63" s="117" t="s">
        <v>40</v>
      </c>
      <c r="E63" s="28"/>
      <c r="F63" s="28"/>
      <c r="G63" s="28"/>
      <c r="H63" s="28"/>
      <c r="I63" s="28"/>
      <c r="J63" s="98"/>
      <c r="K63"/>
    </row>
    <row r="64" spans="2:11" x14ac:dyDescent="0.25">
      <c r="B64" s="111"/>
      <c r="C64" s="97"/>
      <c r="D64" s="117" t="s">
        <v>40</v>
      </c>
      <c r="E64" s="28"/>
      <c r="F64" s="28"/>
      <c r="G64" s="28"/>
      <c r="H64" s="28"/>
      <c r="I64" s="28"/>
      <c r="J64" s="98"/>
      <c r="K64"/>
    </row>
    <row r="65" spans="2:11" x14ac:dyDescent="0.25">
      <c r="B65" s="112"/>
      <c r="C65" s="113" t="s">
        <v>66</v>
      </c>
      <c r="D65" s="118" t="s">
        <v>40</v>
      </c>
      <c r="E65" s="114">
        <f>SUM(E59:E64)</f>
        <v>5.1759909090909089</v>
      </c>
      <c r="F65" s="114">
        <f t="shared" ref="F65" si="1">SUM(F59:F64)</f>
        <v>0</v>
      </c>
      <c r="G65" s="114">
        <f t="shared" ref="G65:J65" si="2">SUM(G59:G64)</f>
        <v>0</v>
      </c>
      <c r="H65" s="114">
        <f t="shared" si="2"/>
        <v>0</v>
      </c>
      <c r="I65" s="114">
        <f t="shared" si="2"/>
        <v>0</v>
      </c>
      <c r="J65" s="115">
        <f t="shared" si="2"/>
        <v>0</v>
      </c>
      <c r="K65"/>
    </row>
    <row r="66" spans="2:11" s="55" customFormat="1" ht="19.899999999999999" customHeight="1" x14ac:dyDescent="0.25">
      <c r="B66" s="100" t="s">
        <v>62</v>
      </c>
      <c r="C66" s="106" t="s">
        <v>58</v>
      </c>
      <c r="D66" s="119" t="s">
        <v>40</v>
      </c>
      <c r="E66" s="107">
        <f>+E57+E65</f>
        <v>6.2167681818181819</v>
      </c>
      <c r="F66" s="107">
        <f t="shared" ref="F66" si="3">+F57+F65</f>
        <v>0</v>
      </c>
      <c r="G66" s="107">
        <f t="shared" ref="G66:J66" si="4">+G57+G65</f>
        <v>0</v>
      </c>
      <c r="H66" s="107">
        <f t="shared" si="4"/>
        <v>0</v>
      </c>
      <c r="I66" s="107">
        <f t="shared" si="4"/>
        <v>0</v>
      </c>
      <c r="J66" s="108">
        <f t="shared" si="4"/>
        <v>0</v>
      </c>
    </row>
    <row r="67" spans="2:11" s="57" customFormat="1" ht="19.899999999999999" customHeight="1" x14ac:dyDescent="0.25">
      <c r="B67" s="56" t="s">
        <v>63</v>
      </c>
      <c r="C67" s="59" t="s">
        <v>68</v>
      </c>
      <c r="D67" s="120" t="s">
        <v>83</v>
      </c>
      <c r="E67" s="116">
        <v>100</v>
      </c>
      <c r="F67" s="116">
        <f>F66/$E$66*$E$67</f>
        <v>0</v>
      </c>
      <c r="G67" s="116">
        <f t="shared" ref="G67:H67" si="5">G66/$E$66*$E$67</f>
        <v>0</v>
      </c>
      <c r="H67" s="116">
        <f t="shared" si="5"/>
        <v>0</v>
      </c>
      <c r="I67" s="116">
        <f t="shared" ref="I67" si="6">I66/$E$66*$E$67</f>
        <v>0</v>
      </c>
      <c r="J67" s="62">
        <f t="shared" ref="J67" si="7">J66/$E$66*$E$67</f>
        <v>0</v>
      </c>
    </row>
    <row r="68" spans="2:11" s="55" customFormat="1" ht="19.899999999999999" customHeight="1" x14ac:dyDescent="0.25">
      <c r="B68" s="101" t="s">
        <v>64</v>
      </c>
      <c r="C68" s="102" t="s">
        <v>67</v>
      </c>
      <c r="D68" s="126" t="s">
        <v>25</v>
      </c>
      <c r="E68" s="103"/>
      <c r="F68" s="104"/>
      <c r="G68" s="104"/>
      <c r="H68" s="104"/>
      <c r="I68" s="104"/>
      <c r="J68" s="105"/>
    </row>
    <row r="71" spans="2:11" x14ac:dyDescent="0.25">
      <c r="B71" s="3" t="s">
        <v>70</v>
      </c>
      <c r="C71" s="1" t="s">
        <v>72</v>
      </c>
    </row>
  </sheetData>
  <mergeCells count="8">
    <mergeCell ref="G29:H29"/>
    <mergeCell ref="C31:C33"/>
    <mergeCell ref="C34:C36"/>
    <mergeCell ref="G42:H42"/>
    <mergeCell ref="C15:C17"/>
    <mergeCell ref="C18:C20"/>
    <mergeCell ref="C21:C23"/>
    <mergeCell ref="C24:C25"/>
  </mergeCells>
  <phoneticPr fontId="4" type="noConversion"/>
  <pageMargins left="0.70866141732283472" right="0.70866141732283472" top="0.78740157480314965" bottom="0.78740157480314965" header="0.31496062992125984" footer="0.31496062992125984"/>
  <pageSetup paperSize="8" scale="80" orientation="portrait" r:id="rId1"/>
  <headerFooter>
    <oddHeader>&amp;L&amp;"Arial,Standard"Rhein-Emscher-Express&amp;RLB15, Anhang 1 - Berechnung Bahnstromindex</oddHeader>
    <oddFooter>&amp;LStand: 05.08.2026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258F83F84FD5346B1924A7731AEFA57" ma:contentTypeVersion="15" ma:contentTypeDescription="Ein neues Dokument erstellen." ma:contentTypeScope="" ma:versionID="98e0c29468212044df5f6f4558d0bfac">
  <xsd:schema xmlns:xsd="http://www.w3.org/2001/XMLSchema" xmlns:xs="http://www.w3.org/2001/XMLSchema" xmlns:p="http://schemas.microsoft.com/office/2006/metadata/properties" xmlns:ns2="7cb9d246-9ce3-474f-8b48-049cab68e745" xmlns:ns3="9b043242-0b23-49bb-9674-429d7283fa7c" targetNamespace="http://schemas.microsoft.com/office/2006/metadata/properties" ma:root="true" ma:fieldsID="d0c857fe3c07c0b603f420396975e5fd" ns2:_="" ns3:_="">
    <xsd:import namespace="7cb9d246-9ce3-474f-8b48-049cab68e745"/>
    <xsd:import namespace="9b043242-0b23-49bb-9674-429d7283fa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9d246-9ce3-474f-8b48-049cab68e7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f323552f-dcff-4fa9-8a69-f10a42a9bf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43242-0b23-49bb-9674-429d7283fa7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923c1da-c11a-4f60-9683-65d2e5b0d767}" ma:internalName="TaxCatchAll" ma:showField="CatchAllData" ma:web="9b043242-0b23-49bb-9674-429d7283fa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b9d246-9ce3-474f-8b48-049cab68e745">
      <Terms xmlns="http://schemas.microsoft.com/office/infopath/2007/PartnerControls"/>
    </lcf76f155ced4ddcb4097134ff3c332f>
    <TaxCatchAll xmlns="9b043242-0b23-49bb-9674-429d7283fa7c" xsi:nil="true"/>
  </documentManagement>
</p:properties>
</file>

<file path=customXml/itemProps1.xml><?xml version="1.0" encoding="utf-8"?>
<ds:datastoreItem xmlns:ds="http://schemas.openxmlformats.org/officeDocument/2006/customXml" ds:itemID="{26B54786-9959-4860-AA6B-344B05303C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58B12E-C2F7-4E14-A9FB-0760E99D09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b9d246-9ce3-474f-8b48-049cab68e745"/>
    <ds:schemaRef ds:uri="9b043242-0b23-49bb-9674-429d7283fa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09361E-9FCD-4DAD-9006-ADF0D0EB7843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289e09cf-7798-418e-8af2-8f0d8f6d5bc3"/>
    <ds:schemaRef ds:uri="http://www.w3.org/XML/1998/namespace"/>
    <ds:schemaRef ds:uri="http://purl.org/dc/dcmitype/"/>
    <ds:schemaRef ds:uri="7cb9d246-9ce3-474f-8b48-049cab68e745"/>
    <ds:schemaRef ds:uri="9b043242-0b23-49bb-9674-429d7283fa7c"/>
  </ds:schemaRefs>
</ds:datastoreItem>
</file>

<file path=docMetadata/LabelInfo.xml><?xml version="1.0" encoding="utf-8"?>
<clbl:labelList xmlns:clbl="http://schemas.microsoft.com/office/2020/mipLabelMetadata">
  <clbl:label id="{9e8840de-725a-4dbf-a362-f3cd24f20e1a}" enabled="0" method="" siteId="{9e8840de-725a-4dbf-a362-f3cd24f20e1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Stromnebenkostenindex</vt:lpstr>
      <vt:lpstr>Stromnebenkostenindex!Druckbereich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Günthel</dc:creator>
  <cp:lastModifiedBy>Krichel, Peter</cp:lastModifiedBy>
  <cp:lastPrinted>2024-10-01T09:44:20Z</cp:lastPrinted>
  <dcterms:created xsi:type="dcterms:W3CDTF">2022-10-31T14:28:30Z</dcterms:created>
  <dcterms:modified xsi:type="dcterms:W3CDTF">2026-08-05T11:43:26Z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0x010100E258F83F84FD5346B1924A7731AEFA57</vt:lpwstr>
  </property>
  <property fmtid="{D5CDD505-2E9C-101B-9397-08002B2CF9AE}" pid="3" name="MediaServiceImageTags">
    <vt:lpwstr/>
  </property>
</Properties>
</file>