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vahnstiege\Downloads\"/>
    </mc:Choice>
  </mc:AlternateContent>
  <xr:revisionPtr revIDLastSave="0" documentId="13_ncr:1_{CCFBC6F3-5645-4BD8-943E-C14B8EE536F6}" xr6:coauthVersionLast="47" xr6:coauthVersionMax="47" xr10:uidLastSave="{00000000-0000-0000-0000-000000000000}"/>
  <workbookProtection workbookAlgorithmName="SHA-512" workbookHashValue="4oddSmCVdIoDcfhTq+OjaCvEEVOdFCKXpDgiH3q4aCjcxOKHAynnxpTENeCe7S4cgElcBQDKB9OiQh90qQ/Lbg==" workbookSaltValue="EzWWolIzn90ESS4dJ2kngA==" workbookSpinCount="100000" lockStructure="1"/>
  <bookViews>
    <workbookView xWindow="-120" yWindow="-120" windowWidth="29040" windowHeight="15720" activeTab="1" xr2:uid="{00000000-000D-0000-FFFF-FFFF00000000}"/>
  </bookViews>
  <sheets>
    <sheet name="Allg. wichtige Informationen" sheetId="10" r:id="rId1"/>
    <sheet name="Kalkulationsraumbuch" sheetId="1" r:id="rId2"/>
    <sheet name="Sverweis" sheetId="2" state="hidden" r:id="rId3"/>
    <sheet name="Stundenverrechnungssätze" sheetId="4" r:id="rId4"/>
    <sheet name="Zusammenfassung" sheetId="11" r:id="rId5"/>
  </sheets>
  <definedNames>
    <definedName name="_xlnm._FilterDatabase" localSheetId="1" hidden="1">Kalkulationsraumbuch!$A$8:$T$226</definedName>
    <definedName name="CIQWBGuid" localSheetId="0" hidden="1">"2f822859-0aa3-438f-9e5f-678436821eb6"</definedName>
    <definedName name="CIQWBGuid" hidden="1">"5b0ca8a6-fc18-462a-94c6-387c753df514"</definedName>
    <definedName name="CIQWBInfo" hidden="1">"{ ""CIQVersion"":""9.51.3510.3078"" }"</definedName>
    <definedName name="_xlnm.Print_Area" localSheetId="0">'Allg. wichtige Informationen'!$A$8:$B$28</definedName>
    <definedName name="_xlnm.Print_Area" localSheetId="1">Kalkulationsraumbuch!$A$1:$S$228</definedName>
    <definedName name="_xlnm.Print_Titles" localSheetId="1">Kalkulationsraumbuch!$8:$8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1" l="1"/>
  <c r="N9" i="1" s="1"/>
  <c r="O9" i="1" s="1"/>
  <c r="H33" i="4" l="1"/>
  <c r="H45" i="4" l="1"/>
  <c r="F45" i="4"/>
  <c r="D45" i="4"/>
  <c r="H44" i="4"/>
  <c r="F44" i="4"/>
  <c r="D44" i="4"/>
  <c r="H43" i="4"/>
  <c r="F43" i="4"/>
  <c r="D43" i="4"/>
  <c r="H42" i="4"/>
  <c r="F42" i="4"/>
  <c r="D42" i="4"/>
  <c r="H41" i="4"/>
  <c r="F41" i="4"/>
  <c r="D41" i="4"/>
  <c r="H40" i="4"/>
  <c r="F40" i="4"/>
  <c r="D40" i="4"/>
  <c r="H39" i="4"/>
  <c r="F39" i="4"/>
  <c r="D39" i="4"/>
  <c r="G37" i="4"/>
  <c r="E37" i="4"/>
  <c r="C37" i="4"/>
  <c r="H36" i="4"/>
  <c r="F36" i="4"/>
  <c r="D36" i="4"/>
  <c r="H35" i="4"/>
  <c r="F35" i="4"/>
  <c r="D35" i="4"/>
  <c r="H34" i="4"/>
  <c r="F34" i="4"/>
  <c r="F37" i="4" s="1"/>
  <c r="D34" i="4"/>
  <c r="D37" i="4" s="1"/>
  <c r="H32" i="4"/>
  <c r="G30" i="4"/>
  <c r="E30" i="4"/>
  <c r="C30" i="4"/>
  <c r="H29" i="4"/>
  <c r="F29" i="4"/>
  <c r="D29" i="4"/>
  <c r="H28" i="4"/>
  <c r="F28" i="4"/>
  <c r="D28" i="4"/>
  <c r="H27" i="4"/>
  <c r="F27" i="4"/>
  <c r="D27" i="4"/>
  <c r="H26" i="4"/>
  <c r="F26" i="4"/>
  <c r="D26" i="4"/>
  <c r="H25" i="4"/>
  <c r="F25" i="4"/>
  <c r="D25" i="4"/>
  <c r="H24" i="4"/>
  <c r="F24" i="4"/>
  <c r="D24" i="4"/>
  <c r="H23" i="4"/>
  <c r="F23" i="4"/>
  <c r="D23" i="4"/>
  <c r="H22" i="4"/>
  <c r="F22" i="4"/>
  <c r="D22" i="4"/>
  <c r="H21" i="4"/>
  <c r="F21" i="4"/>
  <c r="D21" i="4"/>
  <c r="H20" i="4"/>
  <c r="F20" i="4"/>
  <c r="D20" i="4"/>
  <c r="G18" i="4"/>
  <c r="E18" i="4"/>
  <c r="C18" i="4"/>
  <c r="H17" i="4"/>
  <c r="F17" i="4"/>
  <c r="D17" i="4"/>
  <c r="H16" i="4"/>
  <c r="F16" i="4"/>
  <c r="D16" i="4"/>
  <c r="H15" i="4"/>
  <c r="F15" i="4"/>
  <c r="D15" i="4"/>
  <c r="H14" i="4"/>
  <c r="F14" i="4"/>
  <c r="D14" i="4"/>
  <c r="H13" i="4"/>
  <c r="F13" i="4"/>
  <c r="D13" i="4"/>
  <c r="H12" i="4"/>
  <c r="F12" i="4"/>
  <c r="D12" i="4"/>
  <c r="H9" i="4"/>
  <c r="G9" i="4"/>
  <c r="E9" i="4"/>
  <c r="C9" i="4"/>
  <c r="F8" i="4"/>
  <c r="F9" i="4" s="1"/>
  <c r="D8" i="4"/>
  <c r="D9" i="4" s="1"/>
  <c r="C43" i="2"/>
  <c r="C42" i="2"/>
  <c r="C41" i="2"/>
  <c r="J2" i="2"/>
  <c r="B34" i="2"/>
  <c r="B35" i="2"/>
  <c r="B36" i="2"/>
  <c r="B37" i="2"/>
  <c r="B33" i="2"/>
  <c r="C36" i="2"/>
  <c r="C35" i="2"/>
  <c r="C34" i="2"/>
  <c r="C33" i="2"/>
  <c r="D29" i="2"/>
  <c r="C38" i="2" s="1"/>
  <c r="H6" i="1"/>
  <c r="H228" i="1"/>
  <c r="H7" i="1" s="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N66" i="1" s="1"/>
  <c r="M67" i="1"/>
  <c r="N67" i="1" s="1"/>
  <c r="M68" i="1"/>
  <c r="N68" i="1" s="1"/>
  <c r="M69" i="1"/>
  <c r="M70" i="1"/>
  <c r="M71" i="1"/>
  <c r="M72" i="1"/>
  <c r="M73" i="1"/>
  <c r="M74" i="1"/>
  <c r="M75" i="1"/>
  <c r="N75" i="1" s="1"/>
  <c r="M76" i="1"/>
  <c r="N76" i="1" s="1"/>
  <c r="M77" i="1"/>
  <c r="N77" i="1" s="1"/>
  <c r="M78" i="1"/>
  <c r="N78" i="1" s="1"/>
  <c r="M79" i="1"/>
  <c r="N79" i="1" s="1"/>
  <c r="M80" i="1"/>
  <c r="M81" i="1"/>
  <c r="M82" i="1"/>
  <c r="M83" i="1"/>
  <c r="M84" i="1"/>
  <c r="M85" i="1"/>
  <c r="M86" i="1"/>
  <c r="M87" i="1"/>
  <c r="M88" i="1"/>
  <c r="M89" i="1"/>
  <c r="M90" i="1"/>
  <c r="M91" i="1"/>
  <c r="M92" i="1"/>
  <c r="M93" i="1"/>
  <c r="M94" i="1"/>
  <c r="M95" i="1"/>
  <c r="M96" i="1"/>
  <c r="M97" i="1"/>
  <c r="M98" i="1"/>
  <c r="N98" i="1" s="1"/>
  <c r="M99" i="1"/>
  <c r="N99" i="1" s="1"/>
  <c r="M100" i="1"/>
  <c r="M101" i="1"/>
  <c r="M102" i="1"/>
  <c r="M103" i="1"/>
  <c r="M104" i="1"/>
  <c r="M105" i="1"/>
  <c r="M106" i="1"/>
  <c r="N106" i="1" s="1"/>
  <c r="M107" i="1"/>
  <c r="N107" i="1" s="1"/>
  <c r="M108" i="1"/>
  <c r="N108" i="1" s="1"/>
  <c r="M109" i="1"/>
  <c r="N109" i="1" s="1"/>
  <c r="M110" i="1"/>
  <c r="N110" i="1" s="1"/>
  <c r="M111" i="1"/>
  <c r="M112" i="1"/>
  <c r="M113" i="1"/>
  <c r="M114" i="1"/>
  <c r="M115" i="1"/>
  <c r="M116" i="1"/>
  <c r="M117" i="1"/>
  <c r="M118" i="1"/>
  <c r="M119" i="1"/>
  <c r="M120" i="1"/>
  <c r="M121" i="1"/>
  <c r="N121" i="1" s="1"/>
  <c r="M122" i="1"/>
  <c r="N122" i="1" s="1"/>
  <c r="M123" i="1"/>
  <c r="N123" i="1" s="1"/>
  <c r="M124" i="1"/>
  <c r="M125" i="1"/>
  <c r="M126" i="1"/>
  <c r="M127" i="1"/>
  <c r="M128" i="1"/>
  <c r="M129" i="1"/>
  <c r="M130" i="1"/>
  <c r="M131" i="1"/>
  <c r="M132" i="1"/>
  <c r="M133" i="1"/>
  <c r="M134" i="1"/>
  <c r="M135" i="1"/>
  <c r="M136" i="1"/>
  <c r="M137" i="1"/>
  <c r="M138" i="1"/>
  <c r="M139" i="1"/>
  <c r="N139" i="1" s="1"/>
  <c r="M140" i="1"/>
  <c r="N140" i="1" s="1"/>
  <c r="M141" i="1"/>
  <c r="N141" i="1" s="1"/>
  <c r="M142" i="1"/>
  <c r="N142" i="1" s="1"/>
  <c r="M143" i="1"/>
  <c r="M144" i="1"/>
  <c r="N144" i="1" s="1"/>
  <c r="M145" i="1"/>
  <c r="N145" i="1" s="1"/>
  <c r="M146" i="1"/>
  <c r="N146" i="1" s="1"/>
  <c r="M147" i="1"/>
  <c r="N147" i="1" s="1"/>
  <c r="M148" i="1"/>
  <c r="N148" i="1" s="1"/>
  <c r="M149" i="1"/>
  <c r="N149" i="1" s="1"/>
  <c r="M150" i="1"/>
  <c r="N150" i="1" s="1"/>
  <c r="M151" i="1"/>
  <c r="N151" i="1" s="1"/>
  <c r="M152" i="1"/>
  <c r="N152" i="1" s="1"/>
  <c r="M153" i="1"/>
  <c r="N153" i="1" s="1"/>
  <c r="M154" i="1"/>
  <c r="N154" i="1" s="1"/>
  <c r="M155" i="1"/>
  <c r="N155" i="1" s="1"/>
  <c r="M156" i="1"/>
  <c r="N156" i="1" s="1"/>
  <c r="M157" i="1"/>
  <c r="N157" i="1" s="1"/>
  <c r="M158" i="1"/>
  <c r="N158" i="1" s="1"/>
  <c r="M159" i="1"/>
  <c r="N159" i="1" s="1"/>
  <c r="M160" i="1"/>
  <c r="N160" i="1" s="1"/>
  <c r="M161" i="1"/>
  <c r="N161" i="1" s="1"/>
  <c r="M162" i="1"/>
  <c r="N162" i="1" s="1"/>
  <c r="M163" i="1"/>
  <c r="N163" i="1" s="1"/>
  <c r="M164" i="1"/>
  <c r="M165" i="1"/>
  <c r="M166" i="1"/>
  <c r="M167" i="1"/>
  <c r="M168" i="1"/>
  <c r="M169" i="1"/>
  <c r="M170" i="1"/>
  <c r="M171" i="1"/>
  <c r="M172" i="1"/>
  <c r="M173" i="1"/>
  <c r="N173" i="1" s="1"/>
  <c r="M174" i="1"/>
  <c r="N174" i="1" s="1"/>
  <c r="M175" i="1"/>
  <c r="N175" i="1" s="1"/>
  <c r="M176" i="1"/>
  <c r="N176" i="1" s="1"/>
  <c r="M177" i="1"/>
  <c r="N177" i="1" s="1"/>
  <c r="M178" i="1"/>
  <c r="N178" i="1" s="1"/>
  <c r="M179" i="1"/>
  <c r="N179" i="1" s="1"/>
  <c r="M180" i="1"/>
  <c r="M181" i="1"/>
  <c r="N181" i="1" s="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10" i="1"/>
  <c r="M11" i="1"/>
  <c r="M12" i="1"/>
  <c r="M13" i="1"/>
  <c r="M14" i="1"/>
  <c r="M15" i="1"/>
  <c r="M16" i="1"/>
  <c r="N16" i="1" s="1"/>
  <c r="M17" i="1"/>
  <c r="N17" i="1" s="1"/>
  <c r="M18" i="1"/>
  <c r="N18" i="1" s="1"/>
  <c r="M19" i="1"/>
  <c r="N19" i="1" s="1"/>
  <c r="M20" i="1"/>
  <c r="N20" i="1" s="1"/>
  <c r="M21" i="1"/>
  <c r="N21" i="1" s="1"/>
  <c r="M22" i="1"/>
  <c r="N22" i="1" s="1"/>
  <c r="M23" i="1"/>
  <c r="N23" i="1" s="1"/>
  <c r="M24" i="1"/>
  <c r="N24" i="1" s="1"/>
  <c r="M25" i="1"/>
  <c r="N25" i="1" s="1"/>
  <c r="M26" i="1"/>
  <c r="N26" i="1" s="1"/>
  <c r="M27" i="1"/>
  <c r="N27" i="1" s="1"/>
  <c r="M28" i="1"/>
  <c r="N28" i="1" s="1"/>
  <c r="D18" i="4" l="1"/>
  <c r="H37" i="4"/>
  <c r="C37" i="2"/>
  <c r="H18" i="4"/>
  <c r="F30" i="4"/>
  <c r="C40" i="2"/>
  <c r="C39" i="2"/>
  <c r="F18" i="4"/>
  <c r="D30" i="4"/>
  <c r="D46" i="4" s="1"/>
  <c r="D47" i="4" s="1"/>
  <c r="D48" i="4" s="1"/>
  <c r="D49" i="4" s="1"/>
  <c r="D55" i="4" s="1"/>
  <c r="H30" i="4"/>
  <c r="N15" i="1"/>
  <c r="O15" i="1" s="1"/>
  <c r="N14" i="1"/>
  <c r="O14" i="1" s="1"/>
  <c r="N13" i="1"/>
  <c r="O13" i="1" s="1"/>
  <c r="N12" i="1"/>
  <c r="O12" i="1" s="1"/>
  <c r="N11" i="1"/>
  <c r="O11" i="1" s="1"/>
  <c r="N10" i="1"/>
  <c r="O10" i="1" s="1"/>
  <c r="N226" i="1"/>
  <c r="O226" i="1" s="1"/>
  <c r="N225" i="1"/>
  <c r="O225" i="1" s="1"/>
  <c r="N224" i="1"/>
  <c r="O224" i="1" s="1"/>
  <c r="N223" i="1"/>
  <c r="O223" i="1" s="1"/>
  <c r="N216" i="1"/>
  <c r="O216" i="1" s="1"/>
  <c r="N215" i="1"/>
  <c r="O215" i="1" s="1"/>
  <c r="N213" i="1"/>
  <c r="O213" i="1" s="1"/>
  <c r="N212" i="1"/>
  <c r="O212" i="1" s="1"/>
  <c r="N211" i="1"/>
  <c r="O211" i="1" s="1"/>
  <c r="N210" i="1"/>
  <c r="O210" i="1" s="1"/>
  <c r="N198" i="1"/>
  <c r="O198" i="1" s="1"/>
  <c r="N196" i="1"/>
  <c r="O196" i="1" s="1"/>
  <c r="N195" i="1"/>
  <c r="O195" i="1" s="1"/>
  <c r="N194" i="1"/>
  <c r="O194" i="1" s="1"/>
  <c r="N193" i="1"/>
  <c r="O193" i="1" s="1"/>
  <c r="N192" i="1"/>
  <c r="O192" i="1" s="1"/>
  <c r="N191" i="1"/>
  <c r="O191" i="1" s="1"/>
  <c r="N138" i="1"/>
  <c r="O138" i="1" s="1"/>
  <c r="N137" i="1"/>
  <c r="O137" i="1" s="1"/>
  <c r="N136" i="1"/>
  <c r="O136" i="1" s="1"/>
  <c r="N135" i="1"/>
  <c r="O135" i="1" s="1"/>
  <c r="N127" i="1"/>
  <c r="O127" i="1" s="1"/>
  <c r="N126" i="1"/>
  <c r="O126" i="1" s="1"/>
  <c r="N125" i="1"/>
  <c r="O125" i="1" s="1"/>
  <c r="N51" i="1"/>
  <c r="O51" i="1" s="1"/>
  <c r="N50" i="1"/>
  <c r="O50" i="1" s="1"/>
  <c r="N49" i="1"/>
  <c r="O49" i="1" s="1"/>
  <c r="N48" i="1"/>
  <c r="O48" i="1" s="1"/>
  <c r="N47" i="1"/>
  <c r="O47" i="1" s="1"/>
  <c r="N46" i="1"/>
  <c r="O46" i="1" s="1"/>
  <c r="N45" i="1"/>
  <c r="O45" i="1" s="1"/>
  <c r="N44" i="1"/>
  <c r="O44" i="1" s="1"/>
  <c r="N41" i="1"/>
  <c r="O41" i="1" s="1"/>
  <c r="N40" i="1"/>
  <c r="O40" i="1" s="1"/>
  <c r="N39" i="1"/>
  <c r="O39" i="1" s="1"/>
  <c r="N38" i="1"/>
  <c r="O38" i="1" s="1"/>
  <c r="N37" i="1"/>
  <c r="O37" i="1" s="1"/>
  <c r="N36" i="1"/>
  <c r="O36" i="1" s="1"/>
  <c r="N35" i="1"/>
  <c r="O35" i="1" s="1"/>
  <c r="N34" i="1"/>
  <c r="O34" i="1" s="1"/>
  <c r="N33" i="1"/>
  <c r="O33" i="1" s="1"/>
  <c r="N32" i="1"/>
  <c r="O32" i="1" s="1"/>
  <c r="N31" i="1"/>
  <c r="O31" i="1" s="1"/>
  <c r="N30" i="1"/>
  <c r="O30" i="1" s="1"/>
  <c r="N29" i="1"/>
  <c r="O29" i="1" s="1"/>
  <c r="C46" i="4"/>
  <c r="E46" i="4"/>
  <c r="G46" i="4"/>
  <c r="H46" i="4" l="1"/>
  <c r="H47" i="4" s="1"/>
  <c r="H48" i="4" s="1"/>
  <c r="H49" i="4" s="1"/>
  <c r="F46" i="4"/>
  <c r="F47" i="4" s="1"/>
  <c r="F48" i="4" s="1"/>
  <c r="F49" i="4" s="1"/>
  <c r="F55" i="4" s="1"/>
  <c r="Q1" i="1"/>
  <c r="H55" i="4"/>
  <c r="H54" i="4"/>
  <c r="H53" i="4"/>
  <c r="H52" i="4"/>
  <c r="G49" i="4"/>
  <c r="D54" i="4"/>
  <c r="D53" i="4"/>
  <c r="D52" i="4"/>
  <c r="C49" i="4"/>
  <c r="E49" i="4" l="1"/>
  <c r="F52" i="4"/>
  <c r="F53" i="4"/>
  <c r="F54" i="4"/>
  <c r="J3" i="2"/>
  <c r="G11" i="2" l="1"/>
  <c r="D19" i="2"/>
  <c r="D15" i="2"/>
  <c r="D14" i="2"/>
  <c r="D11" i="2"/>
  <c r="D9" i="2"/>
  <c r="D7" i="2"/>
  <c r="D17" i="2"/>
  <c r="D16" i="2"/>
  <c r="D13" i="2"/>
  <c r="D12" i="2"/>
  <c r="D10" i="2"/>
  <c r="D8" i="2"/>
  <c r="D6" i="2"/>
  <c r="D5" i="2"/>
  <c r="J9" i="1" l="1"/>
  <c r="K9" i="1" s="1"/>
  <c r="Q9" i="1" s="1"/>
  <c r="J96" i="1"/>
  <c r="K96" i="1" s="1"/>
  <c r="J205" i="1"/>
  <c r="K205" i="1" s="1"/>
  <c r="J33" i="1"/>
  <c r="K33" i="1" s="1"/>
  <c r="Q33" i="1" s="1"/>
  <c r="J37" i="1"/>
  <c r="K37" i="1" s="1"/>
  <c r="Q37" i="1" s="1"/>
  <c r="J206" i="1"/>
  <c r="K206" i="1" s="1"/>
  <c r="J38" i="1"/>
  <c r="K38" i="1" s="1"/>
  <c r="Q38" i="1" s="1"/>
  <c r="J35" i="1"/>
  <c r="K35" i="1" s="1"/>
  <c r="Q35" i="1" s="1"/>
  <c r="J208" i="1"/>
  <c r="K208" i="1" s="1"/>
  <c r="J97" i="1"/>
  <c r="K97" i="1" s="1"/>
  <c r="J202" i="1"/>
  <c r="K202" i="1" s="1"/>
  <c r="J34" i="1"/>
  <c r="K34" i="1" s="1"/>
  <c r="Q34" i="1" s="1"/>
  <c r="J203" i="1"/>
  <c r="K203" i="1" s="1"/>
  <c r="J207" i="1"/>
  <c r="K207" i="1" s="1"/>
  <c r="J39" i="1"/>
  <c r="K39" i="1" s="1"/>
  <c r="Q39" i="1" s="1"/>
  <c r="J95" i="1"/>
  <c r="K95" i="1" s="1"/>
  <c r="J204" i="1"/>
  <c r="K204" i="1" s="1"/>
  <c r="J36" i="1"/>
  <c r="K36" i="1" s="1"/>
  <c r="Q36" i="1" s="1"/>
  <c r="J127" i="1"/>
  <c r="K127" i="1" s="1"/>
  <c r="Q127" i="1" s="1"/>
  <c r="J125" i="1"/>
  <c r="K125" i="1" s="1"/>
  <c r="Q125" i="1" s="1"/>
  <c r="J126" i="1"/>
  <c r="K126" i="1" s="1"/>
  <c r="Q126" i="1" s="1"/>
  <c r="N190" i="1"/>
  <c r="N189" i="1"/>
  <c r="N188" i="1"/>
  <c r="O188" i="1" s="1"/>
  <c r="N187" i="1"/>
  <c r="N186" i="1"/>
  <c r="N185" i="1"/>
  <c r="N184" i="1"/>
  <c r="O184" i="1" s="1"/>
  <c r="N183" i="1"/>
  <c r="O183" i="1" s="1"/>
  <c r="N182" i="1"/>
  <c r="O182" i="1" s="1"/>
  <c r="N180" i="1"/>
  <c r="O180" i="1" s="1"/>
  <c r="N172" i="1"/>
  <c r="O172" i="1" s="1"/>
  <c r="N171" i="1"/>
  <c r="O171" i="1" s="1"/>
  <c r="N170" i="1"/>
  <c r="O170" i="1" s="1"/>
  <c r="N169" i="1"/>
  <c r="O169" i="1" s="1"/>
  <c r="N168" i="1"/>
  <c r="O168" i="1" s="1"/>
  <c r="N167" i="1"/>
  <c r="O167" i="1" s="1"/>
  <c r="N166" i="1"/>
  <c r="O166" i="1" s="1"/>
  <c r="N165" i="1"/>
  <c r="O165" i="1" s="1"/>
  <c r="N164" i="1"/>
  <c r="O164" i="1" s="1"/>
  <c r="N143" i="1"/>
  <c r="O143" i="1" s="1"/>
  <c r="N124" i="1"/>
  <c r="O124" i="1" s="1"/>
  <c r="N120" i="1"/>
  <c r="O120" i="1" s="1"/>
  <c r="N119" i="1"/>
  <c r="O119" i="1" s="1"/>
  <c r="N118" i="1"/>
  <c r="O118" i="1" s="1"/>
  <c r="N117" i="1"/>
  <c r="O117" i="1" s="1"/>
  <c r="N116" i="1"/>
  <c r="O116" i="1" s="1"/>
  <c r="N115" i="1"/>
  <c r="O115" i="1" s="1"/>
  <c r="N114" i="1"/>
  <c r="O114" i="1" s="1"/>
  <c r="N113" i="1"/>
  <c r="O113" i="1" s="1"/>
  <c r="N112" i="1"/>
  <c r="N111" i="1"/>
  <c r="N105" i="1"/>
  <c r="O105" i="1" s="1"/>
  <c r="N104" i="1"/>
  <c r="O104" i="1" s="1"/>
  <c r="N103" i="1"/>
  <c r="O103" i="1" s="1"/>
  <c r="N102" i="1"/>
  <c r="O102" i="1" s="1"/>
  <c r="N101" i="1"/>
  <c r="O101" i="1" s="1"/>
  <c r="N100" i="1"/>
  <c r="O100" i="1" s="1"/>
  <c r="N84" i="1"/>
  <c r="O84" i="1" s="1"/>
  <c r="N83" i="1"/>
  <c r="O83" i="1" s="1"/>
  <c r="N82" i="1"/>
  <c r="O82" i="1" s="1"/>
  <c r="N81" i="1"/>
  <c r="O81" i="1" s="1"/>
  <c r="N80" i="1"/>
  <c r="O80" i="1" s="1"/>
  <c r="N74" i="1"/>
  <c r="N73" i="1"/>
  <c r="O73" i="1" s="1"/>
  <c r="N72" i="1"/>
  <c r="N71" i="1"/>
  <c r="O71" i="1" s="1"/>
  <c r="N70" i="1"/>
  <c r="O70" i="1" s="1"/>
  <c r="N69" i="1"/>
  <c r="O69" i="1" s="1"/>
  <c r="N222" i="1"/>
  <c r="O222" i="1" s="1"/>
  <c r="N221" i="1"/>
  <c r="O221" i="1" s="1"/>
  <c r="N220" i="1"/>
  <c r="O220" i="1" s="1"/>
  <c r="N219" i="1"/>
  <c r="O219" i="1" s="1"/>
  <c r="N218" i="1"/>
  <c r="O218" i="1" s="1"/>
  <c r="N217" i="1"/>
  <c r="O217" i="1" s="1"/>
  <c r="N214" i="1"/>
  <c r="O214" i="1" s="1"/>
  <c r="N209" i="1"/>
  <c r="O209" i="1" s="1"/>
  <c r="N208" i="1"/>
  <c r="O208" i="1" s="1"/>
  <c r="N207" i="1"/>
  <c r="O207" i="1" s="1"/>
  <c r="N206" i="1"/>
  <c r="O206" i="1" s="1"/>
  <c r="Q206" i="1" s="1"/>
  <c r="N205" i="1"/>
  <c r="O205" i="1" s="1"/>
  <c r="N204" i="1"/>
  <c r="O204" i="1" s="1"/>
  <c r="Q204" i="1" s="1"/>
  <c r="N203" i="1"/>
  <c r="O203" i="1" s="1"/>
  <c r="N202" i="1"/>
  <c r="O202" i="1" s="1"/>
  <c r="N201" i="1"/>
  <c r="O201" i="1" s="1"/>
  <c r="N200" i="1"/>
  <c r="O200" i="1" s="1"/>
  <c r="N199" i="1"/>
  <c r="O199" i="1" s="1"/>
  <c r="N197" i="1"/>
  <c r="O197" i="1" s="1"/>
  <c r="N134" i="1"/>
  <c r="O134" i="1" s="1"/>
  <c r="N133" i="1"/>
  <c r="O133" i="1" s="1"/>
  <c r="N132" i="1"/>
  <c r="O132" i="1" s="1"/>
  <c r="N131" i="1"/>
  <c r="O131" i="1" s="1"/>
  <c r="N130" i="1"/>
  <c r="O130" i="1" s="1"/>
  <c r="N129" i="1"/>
  <c r="O129" i="1" s="1"/>
  <c r="N128" i="1"/>
  <c r="O128" i="1" s="1"/>
  <c r="N97" i="1"/>
  <c r="O97" i="1" s="1"/>
  <c r="N96" i="1"/>
  <c r="O96" i="1" s="1"/>
  <c r="N95" i="1"/>
  <c r="O95" i="1" s="1"/>
  <c r="N94" i="1"/>
  <c r="O94" i="1" s="1"/>
  <c r="N93" i="1"/>
  <c r="O93" i="1" s="1"/>
  <c r="N92" i="1"/>
  <c r="O92" i="1" s="1"/>
  <c r="N91" i="1"/>
  <c r="O91" i="1" s="1"/>
  <c r="N90" i="1"/>
  <c r="O90" i="1" s="1"/>
  <c r="N89" i="1"/>
  <c r="O89" i="1" s="1"/>
  <c r="N88" i="1"/>
  <c r="O88" i="1" s="1"/>
  <c r="N87" i="1"/>
  <c r="O87" i="1" s="1"/>
  <c r="N86" i="1"/>
  <c r="O86" i="1" s="1"/>
  <c r="N85" i="1"/>
  <c r="O85" i="1" s="1"/>
  <c r="N65" i="1"/>
  <c r="O65" i="1" s="1"/>
  <c r="N64" i="1"/>
  <c r="O64" i="1" s="1"/>
  <c r="N63" i="1"/>
  <c r="O63" i="1" s="1"/>
  <c r="N62" i="1"/>
  <c r="O62" i="1" s="1"/>
  <c r="N61" i="1"/>
  <c r="O61" i="1" s="1"/>
  <c r="N60" i="1"/>
  <c r="O60" i="1" s="1"/>
  <c r="N59" i="1"/>
  <c r="O59" i="1" s="1"/>
  <c r="N58" i="1"/>
  <c r="O58" i="1" s="1"/>
  <c r="N57" i="1"/>
  <c r="O57" i="1" s="1"/>
  <c r="N56" i="1"/>
  <c r="O56" i="1" s="1"/>
  <c r="N55" i="1"/>
  <c r="O55" i="1" s="1"/>
  <c r="N54" i="1"/>
  <c r="O54" i="1" s="1"/>
  <c r="N53" i="1"/>
  <c r="O53" i="1" s="1"/>
  <c r="N52" i="1"/>
  <c r="O52" i="1" s="1"/>
  <c r="N43" i="1"/>
  <c r="O43" i="1" s="1"/>
  <c r="N42" i="1"/>
  <c r="O42" i="1" s="1"/>
  <c r="J14" i="1"/>
  <c r="K14" i="1" s="1"/>
  <c r="Q14" i="1" s="1"/>
  <c r="J13" i="1"/>
  <c r="K13" i="1" s="1"/>
  <c r="Q13" i="1" s="1"/>
  <c r="J12" i="1"/>
  <c r="K12" i="1" s="1"/>
  <c r="Q12" i="1" s="1"/>
  <c r="J11" i="1"/>
  <c r="K11" i="1" s="1"/>
  <c r="Q11" i="1" s="1"/>
  <c r="J10" i="1"/>
  <c r="K10" i="1" s="1"/>
  <c r="Q10" i="1" s="1"/>
  <c r="J226" i="1"/>
  <c r="K226" i="1" s="1"/>
  <c r="Q226" i="1" s="1"/>
  <c r="J225" i="1"/>
  <c r="K225" i="1" s="1"/>
  <c r="Q225" i="1" s="1"/>
  <c r="J224" i="1"/>
  <c r="K224" i="1" s="1"/>
  <c r="Q224" i="1" s="1"/>
  <c r="J223" i="1"/>
  <c r="K223" i="1" s="1"/>
  <c r="Q223" i="1" s="1"/>
  <c r="J222" i="1"/>
  <c r="K222" i="1" s="1"/>
  <c r="J221" i="1"/>
  <c r="K221" i="1" s="1"/>
  <c r="J220" i="1"/>
  <c r="K220" i="1" s="1"/>
  <c r="J219" i="1"/>
  <c r="K219" i="1" s="1"/>
  <c r="J218" i="1"/>
  <c r="K218" i="1" s="1"/>
  <c r="J217" i="1"/>
  <c r="K217" i="1" s="1"/>
  <c r="J216" i="1"/>
  <c r="K216" i="1" s="1"/>
  <c r="Q216" i="1" s="1"/>
  <c r="J215" i="1"/>
  <c r="K215" i="1" s="1"/>
  <c r="Q215" i="1" s="1"/>
  <c r="J210" i="1"/>
  <c r="K210" i="1" s="1"/>
  <c r="Q210" i="1" s="1"/>
  <c r="J209" i="1"/>
  <c r="K209" i="1" s="1"/>
  <c r="J138" i="1"/>
  <c r="K138" i="1" s="1"/>
  <c r="Q138" i="1" s="1"/>
  <c r="J137" i="1"/>
  <c r="K137" i="1" s="1"/>
  <c r="Q137" i="1" s="1"/>
  <c r="J136" i="1"/>
  <c r="K136" i="1" s="1"/>
  <c r="Q136" i="1" s="1"/>
  <c r="J135" i="1"/>
  <c r="K135" i="1" s="1"/>
  <c r="Q135" i="1" s="1"/>
  <c r="J134" i="1"/>
  <c r="K134" i="1" s="1"/>
  <c r="J129" i="1"/>
  <c r="K129" i="1" s="1"/>
  <c r="J128" i="1"/>
  <c r="K128" i="1" s="1"/>
  <c r="J91" i="1"/>
  <c r="K91" i="1" s="1"/>
  <c r="Q91" i="1" s="1"/>
  <c r="J90" i="1"/>
  <c r="K90" i="1" s="1"/>
  <c r="Q90" i="1" s="1"/>
  <c r="J89" i="1"/>
  <c r="K89" i="1" s="1"/>
  <c r="J88" i="1"/>
  <c r="K88" i="1" s="1"/>
  <c r="Q88" i="1" s="1"/>
  <c r="J65" i="1"/>
  <c r="K65" i="1" s="1"/>
  <c r="J64" i="1"/>
  <c r="K64" i="1" s="1"/>
  <c r="Q64" i="1" s="1"/>
  <c r="J63" i="1"/>
  <c r="K63" i="1" s="1"/>
  <c r="J62" i="1"/>
  <c r="K62" i="1" s="1"/>
  <c r="J61" i="1"/>
  <c r="K61" i="1" s="1"/>
  <c r="J60" i="1"/>
  <c r="K60" i="1" s="1"/>
  <c r="J59" i="1"/>
  <c r="K59" i="1" s="1"/>
  <c r="J58" i="1"/>
  <c r="K58" i="1" s="1"/>
  <c r="J57" i="1"/>
  <c r="K57" i="1" s="1"/>
  <c r="J56" i="1"/>
  <c r="K56" i="1" s="1"/>
  <c r="J55" i="1"/>
  <c r="K55" i="1" s="1"/>
  <c r="J54" i="1"/>
  <c r="K54" i="1" s="1"/>
  <c r="J53" i="1"/>
  <c r="K53" i="1" s="1"/>
  <c r="J52" i="1"/>
  <c r="K52" i="1" s="1"/>
  <c r="Q52" i="1" s="1"/>
  <c r="J51" i="1"/>
  <c r="K51" i="1" s="1"/>
  <c r="Q51" i="1" s="1"/>
  <c r="J50" i="1"/>
  <c r="K50" i="1" s="1"/>
  <c r="Q50" i="1" s="1"/>
  <c r="J49" i="1"/>
  <c r="K49" i="1" s="1"/>
  <c r="Q49" i="1" s="1"/>
  <c r="J48" i="1"/>
  <c r="K48" i="1" s="1"/>
  <c r="Q48" i="1" s="1"/>
  <c r="J47" i="1"/>
  <c r="K47" i="1" s="1"/>
  <c r="Q47" i="1" s="1"/>
  <c r="J46" i="1"/>
  <c r="K46" i="1" s="1"/>
  <c r="Q46" i="1" s="1"/>
  <c r="J45" i="1"/>
  <c r="K45" i="1" s="1"/>
  <c r="Q45" i="1" s="1"/>
  <c r="J44" i="1"/>
  <c r="K44" i="1" s="1"/>
  <c r="Q44" i="1" s="1"/>
  <c r="J43" i="1"/>
  <c r="K43" i="1" s="1"/>
  <c r="J42" i="1"/>
  <c r="K42" i="1" s="1"/>
  <c r="J41" i="1"/>
  <c r="K41" i="1" s="1"/>
  <c r="Q41" i="1" s="1"/>
  <c r="J30" i="1"/>
  <c r="K30" i="1" s="1"/>
  <c r="Q30" i="1" s="1"/>
  <c r="J29" i="1"/>
  <c r="K29" i="1" s="1"/>
  <c r="Q29" i="1" s="1"/>
  <c r="J28" i="1"/>
  <c r="K28" i="1" s="1"/>
  <c r="J27" i="1"/>
  <c r="K27" i="1" s="1"/>
  <c r="J26" i="1"/>
  <c r="K26" i="1" s="1"/>
  <c r="J25" i="1"/>
  <c r="K25" i="1" s="1"/>
  <c r="J24" i="1"/>
  <c r="K24" i="1" s="1"/>
  <c r="J23" i="1"/>
  <c r="K23" i="1" s="1"/>
  <c r="J22" i="1"/>
  <c r="K22" i="1" s="1"/>
  <c r="J21" i="1"/>
  <c r="K21" i="1" s="1"/>
  <c r="J20" i="1"/>
  <c r="K20" i="1" s="1"/>
  <c r="J19" i="1"/>
  <c r="K19" i="1" s="1"/>
  <c r="J18" i="1"/>
  <c r="K18" i="1" s="1"/>
  <c r="J17" i="1"/>
  <c r="K17" i="1" s="1"/>
  <c r="J16" i="1"/>
  <c r="K16" i="1" s="1"/>
  <c r="J15" i="1"/>
  <c r="K15" i="1" s="1"/>
  <c r="Q15" i="1" s="1"/>
  <c r="J214" i="1"/>
  <c r="K214" i="1" s="1"/>
  <c r="Q214" i="1" s="1"/>
  <c r="J213" i="1"/>
  <c r="K213" i="1" s="1"/>
  <c r="Q213" i="1" s="1"/>
  <c r="J212" i="1"/>
  <c r="K212" i="1" s="1"/>
  <c r="Q212" i="1" s="1"/>
  <c r="J211" i="1"/>
  <c r="K211" i="1" s="1"/>
  <c r="Q211" i="1" s="1"/>
  <c r="J201" i="1"/>
  <c r="K201" i="1" s="1"/>
  <c r="J200" i="1"/>
  <c r="K200" i="1" s="1"/>
  <c r="J197" i="1"/>
  <c r="K197" i="1" s="1"/>
  <c r="J196" i="1"/>
  <c r="K196" i="1" s="1"/>
  <c r="Q196" i="1" s="1"/>
  <c r="J195" i="1"/>
  <c r="K195" i="1" s="1"/>
  <c r="Q195" i="1" s="1"/>
  <c r="J194" i="1"/>
  <c r="K194" i="1" s="1"/>
  <c r="Q194" i="1" s="1"/>
  <c r="J190" i="1"/>
  <c r="K190" i="1" s="1"/>
  <c r="J189" i="1"/>
  <c r="K189" i="1" s="1"/>
  <c r="J188" i="1"/>
  <c r="K188" i="1" s="1"/>
  <c r="J187" i="1"/>
  <c r="K187" i="1" s="1"/>
  <c r="J186" i="1"/>
  <c r="K186" i="1" s="1"/>
  <c r="J185" i="1"/>
  <c r="K185" i="1" s="1"/>
  <c r="J184" i="1"/>
  <c r="K184" i="1" s="1"/>
  <c r="J183" i="1"/>
  <c r="K183" i="1" s="1"/>
  <c r="J182" i="1"/>
  <c r="K182" i="1" s="1"/>
  <c r="J181" i="1"/>
  <c r="K181" i="1" s="1"/>
  <c r="J180" i="1"/>
  <c r="K180" i="1" s="1"/>
  <c r="J179" i="1"/>
  <c r="K179" i="1" s="1"/>
  <c r="J178" i="1"/>
  <c r="K178" i="1" s="1"/>
  <c r="J177" i="1"/>
  <c r="K177" i="1" s="1"/>
  <c r="J176" i="1"/>
  <c r="K176" i="1" s="1"/>
  <c r="J175" i="1"/>
  <c r="K175" i="1" s="1"/>
  <c r="J174" i="1"/>
  <c r="K174" i="1" s="1"/>
  <c r="J173" i="1"/>
  <c r="K173" i="1" s="1"/>
  <c r="J172" i="1"/>
  <c r="K172" i="1" s="1"/>
  <c r="J171" i="1"/>
  <c r="K171" i="1" s="1"/>
  <c r="J170" i="1"/>
  <c r="K170" i="1" s="1"/>
  <c r="J169" i="1"/>
  <c r="K169" i="1" s="1"/>
  <c r="J168" i="1"/>
  <c r="K168" i="1" s="1"/>
  <c r="J167" i="1"/>
  <c r="K167" i="1" s="1"/>
  <c r="J166" i="1"/>
  <c r="K166" i="1" s="1"/>
  <c r="J165" i="1"/>
  <c r="K165" i="1" s="1"/>
  <c r="J164" i="1"/>
  <c r="K164" i="1" s="1"/>
  <c r="J163" i="1"/>
  <c r="K163" i="1" s="1"/>
  <c r="J162" i="1"/>
  <c r="K162" i="1" s="1"/>
  <c r="J161" i="1"/>
  <c r="K161" i="1" s="1"/>
  <c r="J160" i="1"/>
  <c r="K160" i="1" s="1"/>
  <c r="J159" i="1"/>
  <c r="K159" i="1" s="1"/>
  <c r="J158" i="1"/>
  <c r="K158" i="1" s="1"/>
  <c r="J157" i="1"/>
  <c r="K157" i="1" s="1"/>
  <c r="J156" i="1"/>
  <c r="K156" i="1" s="1"/>
  <c r="J155" i="1"/>
  <c r="K155" i="1" s="1"/>
  <c r="J154" i="1"/>
  <c r="K154" i="1" s="1"/>
  <c r="J153" i="1"/>
  <c r="K153" i="1" s="1"/>
  <c r="J152" i="1"/>
  <c r="K152" i="1" s="1"/>
  <c r="J151" i="1"/>
  <c r="K151" i="1" s="1"/>
  <c r="J150" i="1"/>
  <c r="K150" i="1" s="1"/>
  <c r="J149" i="1"/>
  <c r="K149" i="1" s="1"/>
  <c r="J148" i="1"/>
  <c r="K148" i="1" s="1"/>
  <c r="J147" i="1"/>
  <c r="K147" i="1" s="1"/>
  <c r="J146" i="1"/>
  <c r="K146" i="1" s="1"/>
  <c r="J145" i="1"/>
  <c r="K145" i="1" s="1"/>
  <c r="J144" i="1"/>
  <c r="K144" i="1" s="1"/>
  <c r="J143" i="1"/>
  <c r="K143" i="1" s="1"/>
  <c r="J142" i="1"/>
  <c r="K142" i="1" s="1"/>
  <c r="J141" i="1"/>
  <c r="K141" i="1" s="1"/>
  <c r="J140" i="1"/>
  <c r="K140" i="1" s="1"/>
  <c r="J139" i="1"/>
  <c r="K139" i="1" s="1"/>
  <c r="J133" i="1"/>
  <c r="K133" i="1" s="1"/>
  <c r="Q133" i="1" s="1"/>
  <c r="J132" i="1"/>
  <c r="K132" i="1" s="1"/>
  <c r="Q132" i="1" s="1"/>
  <c r="J131" i="1"/>
  <c r="K131" i="1" s="1"/>
  <c r="Q131" i="1" s="1"/>
  <c r="J130" i="1"/>
  <c r="K130" i="1" s="1"/>
  <c r="Q130" i="1" s="1"/>
  <c r="J124" i="1"/>
  <c r="K124" i="1" s="1"/>
  <c r="J123" i="1"/>
  <c r="K123" i="1" s="1"/>
  <c r="J122" i="1"/>
  <c r="K122" i="1" s="1"/>
  <c r="J121" i="1"/>
  <c r="K121" i="1" s="1"/>
  <c r="J120" i="1"/>
  <c r="K120" i="1" s="1"/>
  <c r="J119" i="1"/>
  <c r="K119" i="1" s="1"/>
  <c r="J118" i="1"/>
  <c r="K118" i="1" s="1"/>
  <c r="J117" i="1"/>
  <c r="K117" i="1" s="1"/>
  <c r="J116" i="1"/>
  <c r="K116" i="1" s="1"/>
  <c r="J115" i="1"/>
  <c r="K115" i="1" s="1"/>
  <c r="J114" i="1"/>
  <c r="K114" i="1" s="1"/>
  <c r="J113" i="1"/>
  <c r="K113" i="1" s="1"/>
  <c r="J112" i="1"/>
  <c r="K112" i="1" s="1"/>
  <c r="J111" i="1"/>
  <c r="K111" i="1" s="1"/>
  <c r="J110" i="1"/>
  <c r="K110" i="1" s="1"/>
  <c r="J109" i="1"/>
  <c r="K109" i="1" s="1"/>
  <c r="J108" i="1"/>
  <c r="K108" i="1" s="1"/>
  <c r="J107" i="1"/>
  <c r="K107" i="1" s="1"/>
  <c r="J106" i="1"/>
  <c r="K106" i="1" s="1"/>
  <c r="J105" i="1"/>
  <c r="K105" i="1" s="1"/>
  <c r="J104" i="1"/>
  <c r="K104" i="1" s="1"/>
  <c r="J103" i="1"/>
  <c r="K103" i="1" s="1"/>
  <c r="J102" i="1"/>
  <c r="K102" i="1" s="1"/>
  <c r="J101" i="1"/>
  <c r="K101" i="1" s="1"/>
  <c r="J100" i="1"/>
  <c r="K100" i="1" s="1"/>
  <c r="J99" i="1"/>
  <c r="K99" i="1" s="1"/>
  <c r="J98" i="1"/>
  <c r="K98" i="1" s="1"/>
  <c r="J94" i="1"/>
  <c r="K94" i="1" s="1"/>
  <c r="J84" i="1"/>
  <c r="K84" i="1" s="1"/>
  <c r="J83" i="1"/>
  <c r="K83" i="1" s="1"/>
  <c r="J82" i="1"/>
  <c r="K82" i="1" s="1"/>
  <c r="J81" i="1"/>
  <c r="K81" i="1" s="1"/>
  <c r="J80" i="1"/>
  <c r="K80" i="1" s="1"/>
  <c r="J79" i="1"/>
  <c r="K79" i="1" s="1"/>
  <c r="J78" i="1"/>
  <c r="K78" i="1" s="1"/>
  <c r="J77" i="1"/>
  <c r="K77" i="1" s="1"/>
  <c r="J76" i="1"/>
  <c r="K76" i="1" s="1"/>
  <c r="J75" i="1"/>
  <c r="K75" i="1" s="1"/>
  <c r="J74" i="1"/>
  <c r="K74" i="1" s="1"/>
  <c r="J73" i="1"/>
  <c r="K73" i="1" s="1"/>
  <c r="J72" i="1"/>
  <c r="K72" i="1" s="1"/>
  <c r="J71" i="1"/>
  <c r="K71" i="1" s="1"/>
  <c r="J70" i="1"/>
  <c r="K70" i="1" s="1"/>
  <c r="J69" i="1"/>
  <c r="K69" i="1" s="1"/>
  <c r="J68" i="1"/>
  <c r="K68" i="1" s="1"/>
  <c r="J67" i="1"/>
  <c r="K67" i="1" s="1"/>
  <c r="J66" i="1"/>
  <c r="K66" i="1" s="1"/>
  <c r="J40" i="1"/>
  <c r="K40" i="1" s="1"/>
  <c r="Q40" i="1" s="1"/>
  <c r="J31" i="1"/>
  <c r="K31" i="1" s="1"/>
  <c r="Q31" i="1" s="1"/>
  <c r="J199" i="1"/>
  <c r="K199" i="1" s="1"/>
  <c r="J198" i="1"/>
  <c r="K198" i="1" s="1"/>
  <c r="Q198" i="1" s="1"/>
  <c r="J193" i="1"/>
  <c r="K193" i="1" s="1"/>
  <c r="Q193" i="1" s="1"/>
  <c r="J192" i="1"/>
  <c r="K192" i="1" s="1"/>
  <c r="Q192" i="1" s="1"/>
  <c r="J191" i="1"/>
  <c r="K191" i="1" s="1"/>
  <c r="Q191" i="1" s="1"/>
  <c r="J93" i="1"/>
  <c r="K93" i="1" s="1"/>
  <c r="Q93" i="1" s="1"/>
  <c r="J92" i="1"/>
  <c r="K92" i="1" s="1"/>
  <c r="Q92" i="1" s="1"/>
  <c r="J87" i="1"/>
  <c r="K87" i="1" s="1"/>
  <c r="J86" i="1"/>
  <c r="K86" i="1" s="1"/>
  <c r="J85" i="1"/>
  <c r="K85" i="1" s="1"/>
  <c r="J32" i="1"/>
  <c r="K32" i="1" s="1"/>
  <c r="Q32" i="1" s="1"/>
  <c r="O28" i="1"/>
  <c r="O27" i="1"/>
  <c r="O26" i="1"/>
  <c r="O25" i="1"/>
  <c r="O24" i="1"/>
  <c r="O23" i="1"/>
  <c r="O22" i="1"/>
  <c r="O21" i="1"/>
  <c r="O20" i="1"/>
  <c r="O19" i="1"/>
  <c r="O18" i="1"/>
  <c r="O17" i="1"/>
  <c r="O16" i="1"/>
  <c r="O190" i="1"/>
  <c r="O189" i="1"/>
  <c r="O187" i="1"/>
  <c r="O186" i="1"/>
  <c r="O185" i="1"/>
  <c r="O181" i="1"/>
  <c r="O179" i="1"/>
  <c r="O178" i="1"/>
  <c r="O177" i="1"/>
  <c r="O176" i="1"/>
  <c r="O175" i="1"/>
  <c r="O174" i="1"/>
  <c r="O173" i="1"/>
  <c r="O163" i="1"/>
  <c r="O162" i="1"/>
  <c r="O161" i="1"/>
  <c r="O160" i="1"/>
  <c r="O159" i="1"/>
  <c r="O158" i="1"/>
  <c r="O157" i="1"/>
  <c r="O156" i="1"/>
  <c r="O155" i="1"/>
  <c r="O154" i="1"/>
  <c r="O153" i="1"/>
  <c r="O152" i="1"/>
  <c r="O151" i="1"/>
  <c r="O150" i="1"/>
  <c r="O149" i="1"/>
  <c r="O148" i="1"/>
  <c r="O147" i="1"/>
  <c r="O146" i="1"/>
  <c r="O145" i="1"/>
  <c r="O144" i="1"/>
  <c r="O142" i="1"/>
  <c r="O141" i="1"/>
  <c r="O140" i="1"/>
  <c r="O139" i="1"/>
  <c r="O123" i="1"/>
  <c r="O122" i="1"/>
  <c r="O121" i="1"/>
  <c r="O112" i="1"/>
  <c r="O111" i="1"/>
  <c r="O110" i="1"/>
  <c r="O109" i="1"/>
  <c r="O108" i="1"/>
  <c r="O107" i="1"/>
  <c r="O106" i="1"/>
  <c r="O99" i="1"/>
  <c r="O98" i="1"/>
  <c r="O79" i="1"/>
  <c r="O78" i="1"/>
  <c r="O77" i="1"/>
  <c r="O76" i="1"/>
  <c r="O75" i="1"/>
  <c r="O74" i="1"/>
  <c r="O72" i="1"/>
  <c r="O68" i="1"/>
  <c r="O67" i="1"/>
  <c r="O66" i="1"/>
  <c r="Q199" i="1" l="1"/>
  <c r="Q209" i="1"/>
  <c r="S209" i="1" s="1"/>
  <c r="Q53" i="1"/>
  <c r="R53" i="1" s="1"/>
  <c r="Q203" i="1"/>
  <c r="S203" i="1" s="1"/>
  <c r="Q65" i="1"/>
  <c r="R65" i="1" s="1"/>
  <c r="Q200" i="1"/>
  <c r="Q201" i="1"/>
  <c r="S201" i="1" s="1"/>
  <c r="Q217" i="1"/>
  <c r="S217" i="1" s="1"/>
  <c r="Q207" i="1"/>
  <c r="Q218" i="1"/>
  <c r="S218" i="1" s="1"/>
  <c r="Q219" i="1"/>
  <c r="S219" i="1" s="1"/>
  <c r="Q97" i="1"/>
  <c r="S97" i="1" s="1"/>
  <c r="Q202" i="1"/>
  <c r="S202" i="1" s="1"/>
  <c r="Q85" i="1"/>
  <c r="S85" i="1" s="1"/>
  <c r="Q56" i="1"/>
  <c r="R56" i="1" s="1"/>
  <c r="Q86" i="1"/>
  <c r="R86" i="1" s="1"/>
  <c r="Q57" i="1"/>
  <c r="S57" i="1" s="1"/>
  <c r="Q87" i="1"/>
  <c r="Q208" i="1"/>
  <c r="R208" i="1" s="1"/>
  <c r="Q129" i="1"/>
  <c r="R129" i="1" s="1"/>
  <c r="Q60" i="1"/>
  <c r="R60" i="1" s="1"/>
  <c r="Q134" i="1"/>
  <c r="R134" i="1" s="1"/>
  <c r="Q220" i="1"/>
  <c r="R220" i="1" s="1"/>
  <c r="Q61" i="1"/>
  <c r="R61" i="1" s="1"/>
  <c r="Q221" i="1"/>
  <c r="R221" i="1" s="1"/>
  <c r="Q222" i="1"/>
  <c r="R222" i="1" s="1"/>
  <c r="Q96" i="1"/>
  <c r="S96" i="1" s="1"/>
  <c r="S125" i="1"/>
  <c r="R125" i="1"/>
  <c r="S34" i="1"/>
  <c r="R34" i="1"/>
  <c r="S35" i="1"/>
  <c r="R35" i="1"/>
  <c r="S33" i="1"/>
  <c r="R33" i="1"/>
  <c r="S127" i="1"/>
  <c r="R127" i="1"/>
  <c r="S39" i="1"/>
  <c r="R39" i="1"/>
  <c r="S38" i="1"/>
  <c r="R38" i="1"/>
  <c r="K228" i="1"/>
  <c r="K7" i="1" s="1"/>
  <c r="Q197" i="1"/>
  <c r="R197" i="1" s="1"/>
  <c r="Q42" i="1"/>
  <c r="Q54" i="1"/>
  <c r="R54" i="1" s="1"/>
  <c r="Q58" i="1"/>
  <c r="S58" i="1" s="1"/>
  <c r="Q62" i="1"/>
  <c r="R62" i="1" s="1"/>
  <c r="Q128" i="1"/>
  <c r="R128" i="1" s="1"/>
  <c r="Q95" i="1"/>
  <c r="S95" i="1" s="1"/>
  <c r="S36" i="1"/>
  <c r="R36" i="1"/>
  <c r="K6" i="1"/>
  <c r="Q94" i="1"/>
  <c r="R94" i="1" s="1"/>
  <c r="Q43" i="1"/>
  <c r="R43" i="1" s="1"/>
  <c r="Q55" i="1"/>
  <c r="R55" i="1" s="1"/>
  <c r="Q59" i="1"/>
  <c r="R59" i="1" s="1"/>
  <c r="Q63" i="1"/>
  <c r="S63" i="1" s="1"/>
  <c r="Q89" i="1"/>
  <c r="R89" i="1" s="1"/>
  <c r="Q205" i="1"/>
  <c r="S205" i="1" s="1"/>
  <c r="S126" i="1"/>
  <c r="R126" i="1"/>
  <c r="S37" i="1"/>
  <c r="R37" i="1"/>
  <c r="R9" i="1"/>
  <c r="S9" i="1"/>
  <c r="S204" i="1"/>
  <c r="R204" i="1"/>
  <c r="S206" i="1"/>
  <c r="R206" i="1"/>
  <c r="S207" i="1"/>
  <c r="R207" i="1"/>
  <c r="O228" i="1"/>
  <c r="O7" i="1" s="1"/>
  <c r="O6" i="1"/>
  <c r="R32" i="1"/>
  <c r="S32" i="1"/>
  <c r="R87" i="1"/>
  <c r="S87" i="1"/>
  <c r="R92" i="1"/>
  <c r="S92" i="1"/>
  <c r="R93" i="1"/>
  <c r="S93" i="1"/>
  <c r="R191" i="1"/>
  <c r="S191" i="1"/>
  <c r="R192" i="1"/>
  <c r="S192" i="1"/>
  <c r="R193" i="1"/>
  <c r="S193" i="1"/>
  <c r="R198" i="1"/>
  <c r="S198" i="1"/>
  <c r="R199" i="1"/>
  <c r="S199" i="1"/>
  <c r="R31" i="1"/>
  <c r="S31" i="1"/>
  <c r="R40" i="1"/>
  <c r="S40" i="1"/>
  <c r="Q66" i="1"/>
  <c r="Q67" i="1"/>
  <c r="Q68" i="1"/>
  <c r="Q69" i="1"/>
  <c r="Q70" i="1"/>
  <c r="Q71" i="1"/>
  <c r="Q72" i="1"/>
  <c r="Q73" i="1"/>
  <c r="Q74" i="1"/>
  <c r="Q75" i="1"/>
  <c r="Q76" i="1"/>
  <c r="Q77" i="1"/>
  <c r="Q78" i="1"/>
  <c r="Q79" i="1"/>
  <c r="Q80" i="1"/>
  <c r="Q81" i="1"/>
  <c r="Q82" i="1"/>
  <c r="Q83" i="1"/>
  <c r="Q84"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R130" i="1"/>
  <c r="S130" i="1"/>
  <c r="R131" i="1"/>
  <c r="S131" i="1"/>
  <c r="R132" i="1"/>
  <c r="S132" i="1"/>
  <c r="R133" i="1"/>
  <c r="S133"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R194" i="1"/>
  <c r="S194" i="1"/>
  <c r="R195" i="1"/>
  <c r="S195" i="1"/>
  <c r="R196" i="1"/>
  <c r="S196" i="1"/>
  <c r="R200" i="1"/>
  <c r="S200" i="1"/>
  <c r="R211" i="1"/>
  <c r="S211" i="1"/>
  <c r="R212" i="1"/>
  <c r="S212" i="1"/>
  <c r="R213" i="1"/>
  <c r="S213" i="1"/>
  <c r="R214" i="1"/>
  <c r="S214" i="1"/>
  <c r="R15" i="1"/>
  <c r="S15" i="1"/>
  <c r="Q16" i="1"/>
  <c r="Q17" i="1"/>
  <c r="Q18" i="1"/>
  <c r="Q19" i="1"/>
  <c r="Q20" i="1"/>
  <c r="Q21" i="1"/>
  <c r="Q22" i="1"/>
  <c r="Q23" i="1"/>
  <c r="Q24" i="1"/>
  <c r="Q25" i="1"/>
  <c r="Q26" i="1"/>
  <c r="Q27" i="1"/>
  <c r="Q28" i="1"/>
  <c r="R29" i="1"/>
  <c r="S29" i="1"/>
  <c r="R30" i="1"/>
  <c r="S30" i="1"/>
  <c r="R41" i="1"/>
  <c r="S41" i="1"/>
  <c r="R44" i="1"/>
  <c r="S44" i="1"/>
  <c r="R45" i="1"/>
  <c r="S45" i="1"/>
  <c r="R46" i="1"/>
  <c r="S46" i="1"/>
  <c r="R47" i="1"/>
  <c r="S47" i="1"/>
  <c r="R48" i="1"/>
  <c r="S48" i="1"/>
  <c r="R49" i="1"/>
  <c r="S49" i="1"/>
  <c r="R50" i="1"/>
  <c r="S50" i="1"/>
  <c r="R51" i="1"/>
  <c r="S51" i="1"/>
  <c r="R52" i="1"/>
  <c r="S52" i="1"/>
  <c r="R64" i="1"/>
  <c r="S64" i="1"/>
  <c r="R88" i="1"/>
  <c r="S88" i="1"/>
  <c r="R90" i="1"/>
  <c r="S90" i="1"/>
  <c r="R91" i="1"/>
  <c r="S91" i="1"/>
  <c r="R135" i="1"/>
  <c r="S135" i="1"/>
  <c r="R136" i="1"/>
  <c r="S136" i="1"/>
  <c r="R137" i="1"/>
  <c r="S137" i="1"/>
  <c r="R138" i="1"/>
  <c r="S138" i="1"/>
  <c r="R209" i="1"/>
  <c r="R210" i="1"/>
  <c r="S210" i="1"/>
  <c r="R215" i="1"/>
  <c r="S215" i="1"/>
  <c r="R216" i="1"/>
  <c r="S216" i="1"/>
  <c r="R217" i="1"/>
  <c r="R223" i="1"/>
  <c r="S223" i="1"/>
  <c r="R224" i="1"/>
  <c r="S224" i="1"/>
  <c r="R225" i="1"/>
  <c r="S225" i="1"/>
  <c r="R226" i="1"/>
  <c r="S226" i="1"/>
  <c r="R10" i="1"/>
  <c r="S10" i="1"/>
  <c r="R11" i="1"/>
  <c r="S11" i="1"/>
  <c r="R12" i="1"/>
  <c r="S12" i="1"/>
  <c r="R13" i="1"/>
  <c r="S13" i="1"/>
  <c r="R14" i="1"/>
  <c r="S14" i="1"/>
  <c r="R218" i="1" l="1"/>
  <c r="S65" i="1"/>
  <c r="R203" i="1"/>
  <c r="S53" i="1"/>
  <c r="R201" i="1"/>
  <c r="S128" i="1"/>
  <c r="S61" i="1"/>
  <c r="S222" i="1"/>
  <c r="R219" i="1"/>
  <c r="S86" i="1"/>
  <c r="R85" i="1"/>
  <c r="R95" i="1"/>
  <c r="S221" i="1"/>
  <c r="R202" i="1"/>
  <c r="R97" i="1"/>
  <c r="R57" i="1"/>
  <c r="S208" i="1"/>
  <c r="R96" i="1"/>
  <c r="Q6" i="1"/>
  <c r="R63" i="1"/>
  <c r="S56" i="1"/>
  <c r="S43" i="1"/>
  <c r="S42" i="1"/>
  <c r="R42" i="1"/>
  <c r="S62" i="1"/>
  <c r="S54" i="1"/>
  <c r="R205" i="1"/>
  <c r="S60" i="1"/>
  <c r="S220" i="1"/>
  <c r="S134" i="1"/>
  <c r="S59" i="1"/>
  <c r="S129" i="1"/>
  <c r="R58" i="1"/>
  <c r="S94" i="1"/>
  <c r="S89" i="1"/>
  <c r="S55" i="1"/>
  <c r="S197" i="1"/>
  <c r="R28" i="1"/>
  <c r="S28" i="1"/>
  <c r="R27" i="1"/>
  <c r="S27" i="1"/>
  <c r="R26" i="1"/>
  <c r="S26" i="1"/>
  <c r="R25" i="1"/>
  <c r="S25" i="1"/>
  <c r="R24" i="1"/>
  <c r="S24" i="1"/>
  <c r="R23" i="1"/>
  <c r="S23" i="1"/>
  <c r="R22" i="1"/>
  <c r="S22" i="1"/>
  <c r="R21" i="1"/>
  <c r="S21" i="1"/>
  <c r="R20" i="1"/>
  <c r="S20" i="1"/>
  <c r="R19" i="1"/>
  <c r="S19" i="1"/>
  <c r="R18" i="1"/>
  <c r="S18" i="1"/>
  <c r="R17" i="1"/>
  <c r="S17" i="1"/>
  <c r="R16" i="1"/>
  <c r="S16" i="1"/>
  <c r="Q228" i="1"/>
  <c r="R190" i="1"/>
  <c r="S190" i="1"/>
  <c r="R189" i="1"/>
  <c r="S189" i="1"/>
  <c r="R188" i="1"/>
  <c r="S188" i="1"/>
  <c r="R187" i="1"/>
  <c r="S187" i="1"/>
  <c r="R186" i="1"/>
  <c r="S186" i="1"/>
  <c r="R185" i="1"/>
  <c r="S185" i="1"/>
  <c r="R184" i="1"/>
  <c r="S184" i="1"/>
  <c r="R183" i="1"/>
  <c r="S183" i="1"/>
  <c r="R182" i="1"/>
  <c r="S182" i="1"/>
  <c r="R181" i="1"/>
  <c r="S181" i="1"/>
  <c r="R180" i="1"/>
  <c r="S180" i="1"/>
  <c r="R179" i="1"/>
  <c r="S179" i="1"/>
  <c r="R178" i="1"/>
  <c r="S178" i="1"/>
  <c r="R177" i="1"/>
  <c r="S177" i="1"/>
  <c r="R176" i="1"/>
  <c r="S176" i="1"/>
  <c r="R175" i="1"/>
  <c r="S175" i="1"/>
  <c r="R174" i="1"/>
  <c r="S174" i="1"/>
  <c r="R173" i="1"/>
  <c r="S173" i="1"/>
  <c r="R172" i="1"/>
  <c r="S172" i="1"/>
  <c r="R171" i="1"/>
  <c r="S171" i="1"/>
  <c r="R170" i="1"/>
  <c r="S170" i="1"/>
  <c r="R169" i="1"/>
  <c r="S169" i="1"/>
  <c r="R168" i="1"/>
  <c r="S168" i="1"/>
  <c r="R167" i="1"/>
  <c r="S167" i="1"/>
  <c r="R166" i="1"/>
  <c r="S166" i="1"/>
  <c r="R165" i="1"/>
  <c r="S165" i="1"/>
  <c r="R164" i="1"/>
  <c r="S164" i="1"/>
  <c r="R163" i="1"/>
  <c r="S163" i="1"/>
  <c r="R162" i="1"/>
  <c r="S162" i="1"/>
  <c r="R161" i="1"/>
  <c r="S161" i="1"/>
  <c r="R160" i="1"/>
  <c r="S160" i="1"/>
  <c r="R159" i="1"/>
  <c r="S159" i="1"/>
  <c r="R158" i="1"/>
  <c r="S158" i="1"/>
  <c r="R157" i="1"/>
  <c r="S157" i="1"/>
  <c r="R156" i="1"/>
  <c r="S156" i="1"/>
  <c r="R155" i="1"/>
  <c r="S155" i="1"/>
  <c r="R154" i="1"/>
  <c r="S154" i="1"/>
  <c r="R153" i="1"/>
  <c r="S153" i="1"/>
  <c r="R152" i="1"/>
  <c r="S152" i="1"/>
  <c r="R151" i="1"/>
  <c r="S151" i="1"/>
  <c r="R150" i="1"/>
  <c r="S150" i="1"/>
  <c r="R149" i="1"/>
  <c r="S149" i="1"/>
  <c r="R148" i="1"/>
  <c r="S148" i="1"/>
  <c r="R147" i="1"/>
  <c r="S147" i="1"/>
  <c r="R146" i="1"/>
  <c r="S146" i="1"/>
  <c r="R145" i="1"/>
  <c r="S145" i="1"/>
  <c r="R144" i="1"/>
  <c r="S144" i="1"/>
  <c r="R143" i="1"/>
  <c r="S143" i="1"/>
  <c r="R142" i="1"/>
  <c r="S142" i="1"/>
  <c r="R141" i="1"/>
  <c r="S141" i="1"/>
  <c r="R140" i="1"/>
  <c r="S140" i="1"/>
  <c r="R139" i="1"/>
  <c r="S139" i="1"/>
  <c r="R124" i="1"/>
  <c r="S124" i="1"/>
  <c r="R123" i="1"/>
  <c r="S123" i="1"/>
  <c r="R122" i="1"/>
  <c r="S122" i="1"/>
  <c r="R121" i="1"/>
  <c r="S121" i="1"/>
  <c r="R120" i="1"/>
  <c r="S120" i="1"/>
  <c r="R119" i="1"/>
  <c r="S119" i="1"/>
  <c r="R118" i="1"/>
  <c r="S118" i="1"/>
  <c r="R117" i="1"/>
  <c r="S117" i="1"/>
  <c r="R116" i="1"/>
  <c r="S116" i="1"/>
  <c r="R115" i="1"/>
  <c r="S115" i="1"/>
  <c r="R114" i="1"/>
  <c r="S114" i="1"/>
  <c r="R113" i="1"/>
  <c r="S113" i="1"/>
  <c r="R112" i="1"/>
  <c r="S112" i="1"/>
  <c r="R111" i="1"/>
  <c r="S111" i="1"/>
  <c r="R110" i="1"/>
  <c r="S110" i="1"/>
  <c r="R109" i="1"/>
  <c r="S109" i="1"/>
  <c r="R108" i="1"/>
  <c r="S108" i="1"/>
  <c r="R107" i="1"/>
  <c r="S107" i="1"/>
  <c r="R106" i="1"/>
  <c r="S106" i="1"/>
  <c r="R105" i="1"/>
  <c r="S105" i="1"/>
  <c r="R104" i="1"/>
  <c r="S104" i="1"/>
  <c r="R103" i="1"/>
  <c r="S103" i="1"/>
  <c r="R102" i="1"/>
  <c r="S102" i="1"/>
  <c r="R101" i="1"/>
  <c r="S101" i="1"/>
  <c r="R100" i="1"/>
  <c r="S100" i="1"/>
  <c r="R99" i="1"/>
  <c r="S99" i="1"/>
  <c r="R98" i="1"/>
  <c r="S98" i="1"/>
  <c r="R84" i="1"/>
  <c r="S84" i="1"/>
  <c r="R83" i="1"/>
  <c r="S83" i="1"/>
  <c r="R82" i="1"/>
  <c r="S82" i="1"/>
  <c r="R81" i="1"/>
  <c r="S81" i="1"/>
  <c r="R80" i="1"/>
  <c r="S80" i="1"/>
  <c r="R79" i="1"/>
  <c r="S79" i="1"/>
  <c r="R78" i="1"/>
  <c r="S78" i="1"/>
  <c r="R77" i="1"/>
  <c r="S77" i="1"/>
  <c r="R76" i="1"/>
  <c r="S76" i="1"/>
  <c r="R75" i="1"/>
  <c r="S75" i="1"/>
  <c r="R74" i="1"/>
  <c r="S74" i="1"/>
  <c r="R73" i="1"/>
  <c r="S73" i="1"/>
  <c r="R72" i="1"/>
  <c r="S72" i="1"/>
  <c r="R71" i="1"/>
  <c r="S71" i="1"/>
  <c r="R70" i="1"/>
  <c r="S70" i="1"/>
  <c r="R69" i="1"/>
  <c r="S69" i="1"/>
  <c r="R68" i="1"/>
  <c r="S68" i="1"/>
  <c r="R67" i="1"/>
  <c r="S67" i="1"/>
  <c r="R66" i="1"/>
  <c r="S66" i="1"/>
  <c r="D38" i="2"/>
  <c r="D39" i="2"/>
  <c r="D40" i="2"/>
  <c r="D41" i="2"/>
  <c r="D42" i="2"/>
  <c r="D43" i="2"/>
  <c r="Q7" i="1" l="1"/>
  <c r="D8" i="11"/>
  <c r="R6" i="1"/>
  <c r="S228" i="1"/>
  <c r="R228" i="1"/>
  <c r="R7" i="1" s="1"/>
  <c r="S6" i="1"/>
  <c r="S10" i="4" l="1"/>
  <c r="Q3" i="1"/>
  <c r="S7" i="1"/>
  <c r="D6" i="11"/>
  <c r="S17" i="4" l="1"/>
  <c r="S18" i="4" s="1"/>
  <c r="S14" i="4"/>
  <c r="S15" i="4" s="1"/>
</calcChain>
</file>

<file path=xl/sharedStrings.xml><?xml version="1.0" encoding="utf-8"?>
<sst xmlns="http://schemas.openxmlformats.org/spreadsheetml/2006/main" count="1362" uniqueCount="291">
  <si>
    <t>Estrich</t>
  </si>
  <si>
    <t>1.OG</t>
  </si>
  <si>
    <t>Büro</t>
  </si>
  <si>
    <t>Flur 1</t>
  </si>
  <si>
    <t>Flur 2</t>
  </si>
  <si>
    <t>Flur 3</t>
  </si>
  <si>
    <t>Teeküche</t>
  </si>
  <si>
    <t>2.OG</t>
  </si>
  <si>
    <t>3.OG</t>
  </si>
  <si>
    <t>EG</t>
  </si>
  <si>
    <t>Gesamt</t>
  </si>
  <si>
    <t>Geschoss</t>
  </si>
  <si>
    <t>Nr.</t>
  </si>
  <si>
    <t>Eingangsbereich/Empfang/Foyer (5W)</t>
  </si>
  <si>
    <t>Aufzüge (5W)</t>
  </si>
  <si>
    <t>Teeküchen (5W)</t>
  </si>
  <si>
    <t>Abstell/Lager/Archive (1M)</t>
  </si>
  <si>
    <t>Intervalle, Raumgruppen etc. Wichtig für Zuordnung</t>
  </si>
  <si>
    <t xml:space="preserve">Stand: </t>
  </si>
  <si>
    <t>Gesamtsummen</t>
  </si>
  <si>
    <t>Summen Filter</t>
  </si>
  <si>
    <t>Objekt:</t>
  </si>
  <si>
    <t>Kunde:</t>
  </si>
  <si>
    <t>Unfallkasse NRW</t>
  </si>
  <si>
    <t>Raumnummer</t>
  </si>
  <si>
    <t>Raumbezeichnung</t>
  </si>
  <si>
    <t>Raumgruppe</t>
  </si>
  <si>
    <t>B1</t>
  </si>
  <si>
    <t>C</t>
  </si>
  <si>
    <t>B2</t>
  </si>
  <si>
    <t>A1</t>
  </si>
  <si>
    <t>E1</t>
  </si>
  <si>
    <t>D</t>
  </si>
  <si>
    <t>E2</t>
  </si>
  <si>
    <t>A2</t>
  </si>
  <si>
    <t>F</t>
  </si>
  <si>
    <t>Fläche</t>
  </si>
  <si>
    <t>Reinigungsintervall
pro Woche
(Vollreinigung)</t>
  </si>
  <si>
    <t>Leistung/ Stunde
(Vollreinigung)</t>
  </si>
  <si>
    <t>Reinigungsintervall
pro Woche
(Sichtreinigung)</t>
  </si>
  <si>
    <t>Reinigungsintervall pro Monat
(Sichtreinigung)</t>
  </si>
  <si>
    <t>Reinigungsfläche pro Monat in m²
(Sichtreinigung)</t>
  </si>
  <si>
    <t>Leistung/ Stunde
(Sichtreinigung)</t>
  </si>
  <si>
    <t xml:space="preserve">Flure (5W) </t>
  </si>
  <si>
    <t>Flure ab 2. OG (2W)</t>
  </si>
  <si>
    <t>TRH (5W)</t>
  </si>
  <si>
    <t>TRH ab 2. OG (2W)</t>
  </si>
  <si>
    <t>Konferenz/Besprechung/Aufenthalts- und Sozialräume (5W)</t>
  </si>
  <si>
    <t>Werkstatt/Technik (1W)</t>
  </si>
  <si>
    <t>Umkleiden (mit Duschraum) (5W)</t>
  </si>
  <si>
    <t>WC (5W)</t>
  </si>
  <si>
    <t>Parkplätze (1x Vollreinigung) M</t>
  </si>
  <si>
    <t>Int Vollreinigung p Woche</t>
  </si>
  <si>
    <t>Vollreinigung p Monat</t>
  </si>
  <si>
    <t>Int Sichtreinigung p Woche</t>
  </si>
  <si>
    <t>Sichtreinigung p Monat</t>
  </si>
  <si>
    <t>keine Reinigung</t>
  </si>
  <si>
    <t xml:space="preserve">Reinigungsstunden produktiv / Monat
(Voll+Sichtreinigung)
</t>
  </si>
  <si>
    <t>durchschnittliche Reinigungsstunden produktiv / Arbeitstag
(P / 20,884)</t>
  </si>
  <si>
    <t>Stundenverrechnungssatz (LG1) in €/h</t>
  </si>
  <si>
    <t>Beschreibung</t>
  </si>
  <si>
    <t>Reinigungstage ohne SA/SO/    /Betriebsferien   p.a.</t>
  </si>
  <si>
    <t>Wo /Jahr</t>
  </si>
  <si>
    <t>Reinigungstage ohne SA/SO/FT/ Betriebsferien   p.a.</t>
  </si>
  <si>
    <t>Intervall/Woche</t>
  </si>
  <si>
    <t>Häufigkeit/Monat</t>
  </si>
  <si>
    <t>Häufigkeit/Jahr</t>
  </si>
  <si>
    <t>1 x im Jahr</t>
  </si>
  <si>
    <t>mit Nachreinigung für Ausfall an Feiertagen (ohne Ferienzeitberücksichtigung)</t>
  </si>
  <si>
    <t>2 x im Jahr</t>
  </si>
  <si>
    <t>4 x im Jahr</t>
  </si>
  <si>
    <t>1 x im Monat</t>
  </si>
  <si>
    <t>2 x im Monat</t>
  </si>
  <si>
    <t>alle 14 Tage</t>
  </si>
  <si>
    <t>mit Nachreinigung für Ausfall an Feiertagen</t>
  </si>
  <si>
    <t>1 x in der Woche</t>
  </si>
  <si>
    <t>2 x in der Woche</t>
  </si>
  <si>
    <t>3 x in der Woche</t>
  </si>
  <si>
    <t>ab hier Abzug Feiertage (keine Nachreinigung für an Feiertagen nicht geleistete Stunden)</t>
  </si>
  <si>
    <t>4 x in der Woche</t>
  </si>
  <si>
    <t>5 x in der Woche</t>
  </si>
  <si>
    <t>Reinigungstage pro Jahr</t>
  </si>
  <si>
    <t>Monatsfaktor bei 5xwtl. Reinigung</t>
  </si>
  <si>
    <t>4)</t>
  </si>
  <si>
    <t>3)</t>
  </si>
  <si>
    <t>2)</t>
  </si>
  <si>
    <t>1)</t>
  </si>
  <si>
    <t>Mehrstunden</t>
  </si>
  <si>
    <t>G)</t>
  </si>
  <si>
    <t>Stundenverrechnungssatz (werktags):</t>
  </si>
  <si>
    <t>Risiko + Gewinn (von Gesamtkosten)</t>
  </si>
  <si>
    <t>Gesamtkosten (Tariflohn + Pos. A bis E)</t>
  </si>
  <si>
    <t>F)</t>
  </si>
  <si>
    <r>
      <t xml:space="preserve">å </t>
    </r>
    <r>
      <rPr>
        <b/>
        <sz val="10"/>
        <rFont val="Arial"/>
        <family val="2"/>
      </rPr>
      <t>Positionen A bis E:</t>
    </r>
  </si>
  <si>
    <t>Sonstige Allgemeine Geschäftskosten</t>
  </si>
  <si>
    <t>7)</t>
  </si>
  <si>
    <t>Gewerbesteuer</t>
  </si>
  <si>
    <t>6)</t>
  </si>
  <si>
    <t>Betriebskosten (Mieten, EDV, Versicherungen, etc.)</t>
  </si>
  <si>
    <t>5)</t>
  </si>
  <si>
    <t>Haftpflichtversicherung</t>
  </si>
  <si>
    <t>Fuhrparkkosten</t>
  </si>
  <si>
    <t>Kaufmännische Angestellte, incl. Lohnfolgekosten</t>
  </si>
  <si>
    <t>Technische Angestellte, incl. Lohnfolgekosten</t>
  </si>
  <si>
    <t>Sonstige unternehmesbezogene Kosten</t>
  </si>
  <si>
    <t>E)</t>
  </si>
  <si>
    <r>
      <t>å</t>
    </r>
    <r>
      <rPr>
        <b/>
        <sz val="10"/>
        <rFont val="Arial"/>
        <family val="2"/>
      </rPr>
      <t xml:space="preserve"> Positionen D:</t>
    </r>
  </si>
  <si>
    <t>Sonstige auftragsbezogene Kosten</t>
  </si>
  <si>
    <t>AFA für Maschinen, Geräte und Betriebskosten</t>
  </si>
  <si>
    <t>Reinigungs- und Verbrauchsmaterial</t>
  </si>
  <si>
    <t>D)</t>
  </si>
  <si>
    <r>
      <t>å</t>
    </r>
    <r>
      <rPr>
        <b/>
        <sz val="10"/>
        <rFont val="Univers Condensed"/>
        <family val="2"/>
      </rPr>
      <t xml:space="preserve"> </t>
    </r>
    <r>
      <rPr>
        <b/>
        <sz val="10"/>
        <rFont val="Arial"/>
        <family val="2"/>
      </rPr>
      <t>Positionen C:</t>
    </r>
  </si>
  <si>
    <t>Freiwilliger sozialer Aufwand</t>
  </si>
  <si>
    <t>10)</t>
  </si>
  <si>
    <t>Zuschlag f. d. Einsatz 450 € Kräfte</t>
  </si>
  <si>
    <t>9)</t>
  </si>
  <si>
    <t>Arbeitgeberanteile zu den Positionen B1 bis B4</t>
  </si>
  <si>
    <t>8)</t>
  </si>
  <si>
    <t>Schwerbehindertenabgabe</t>
  </si>
  <si>
    <t>Berufsgenossenschaft</t>
  </si>
  <si>
    <t>Arbeitsfreistellungen</t>
  </si>
  <si>
    <t>Entgeltfortzahlung im Krankheitsfall</t>
  </si>
  <si>
    <t>Feiertagsausgleich</t>
  </si>
  <si>
    <t>Zusätzliches Urlaubsgeld</t>
  </si>
  <si>
    <t>Urlaubsgeld</t>
  </si>
  <si>
    <t>Lohngebundene Kosten</t>
  </si>
  <si>
    <t>C)</t>
  </si>
  <si>
    <r>
      <t>å</t>
    </r>
    <r>
      <rPr>
        <b/>
        <sz val="10"/>
        <rFont val="Arial"/>
        <family val="2"/>
      </rPr>
      <t xml:space="preserve"> Position B:</t>
    </r>
  </si>
  <si>
    <t>Umlagen &gt; Insolvenzgeld</t>
  </si>
  <si>
    <t>Umlagen &gt; U2</t>
  </si>
  <si>
    <t>Pflegeversicherung</t>
  </si>
  <si>
    <t>Arbeitslosenversicherung</t>
  </si>
  <si>
    <t>Krankenversicherung</t>
  </si>
  <si>
    <t>Rentenversicherung</t>
  </si>
  <si>
    <t>Sozialversicherungsbeiträge (AG-Anteil)</t>
  </si>
  <si>
    <t>B)</t>
  </si>
  <si>
    <r>
      <t>å</t>
    </r>
    <r>
      <rPr>
        <b/>
        <sz val="10"/>
        <rFont val="Arial"/>
        <family val="2"/>
      </rPr>
      <t xml:space="preserve"> Position A:</t>
    </r>
  </si>
  <si>
    <t>Nebenkosten für Nichtanwesenheitszeiten (Feiertage, Urlaub, Krankenentgeld, sonstiges)</t>
  </si>
  <si>
    <t>A)</t>
  </si>
  <si>
    <t>in Euro</t>
  </si>
  <si>
    <t>in % vom Lohn</t>
  </si>
  <si>
    <t>Lohngruppe</t>
  </si>
  <si>
    <t>Reinigungskraft</t>
  </si>
  <si>
    <t>Vorarbeiter</t>
  </si>
  <si>
    <t>Objektleiter</t>
  </si>
  <si>
    <t>Sozialversicherungspflichtige Beschäftigte</t>
  </si>
  <si>
    <t xml:space="preserve">
Ernst &amp; Young GmbH</t>
  </si>
  <si>
    <t>1-1)</t>
  </si>
  <si>
    <t>Aufsichtslohn - Objektleiter (nur bei LG 1 einzutragen)</t>
  </si>
  <si>
    <t>Aufsichtslohn - Vorarbeiter (nur bei LG 1 einzutragen)</t>
  </si>
  <si>
    <t>Reinigungsstunden prod. LG 1 aus Kalkulationsraumbuch</t>
  </si>
  <si>
    <t>Anteil VA in € pro Monat von LG1 (Pos D1-1))</t>
  </si>
  <si>
    <t>Anteil OL in € pro Monat von LG1 (Pos D1))</t>
  </si>
  <si>
    <t>Nachtarbeit (zw. 22:00 und 05:00 Uhr) werktags</t>
  </si>
  <si>
    <t xml:space="preserve">Sonn- und Feiertagsarbeit </t>
  </si>
  <si>
    <t>Arbeiten an hohen christl. Feiertagen 
(1.1. + 1.5. + 25.12. + 26.12.)</t>
  </si>
  <si>
    <t>Zuschläge zu Stundenverrechnungssatz (gem Tarifvertrag)</t>
  </si>
  <si>
    <t>aus Reiter "Stundenverrechnungssätze"</t>
  </si>
  <si>
    <t>Anwesenheitszeit Vorarbeiter FREIGESTELLT (€/Monat durch SVS VA)</t>
  </si>
  <si>
    <t>Anwesenheitszeit Objektleiter FREIGESTELLT (€/Monat durch SVS OL)</t>
  </si>
  <si>
    <t>Flächenleistung gesamt (Vollrg.+Sichtrg.)</t>
  </si>
  <si>
    <t>Gebäudereinigung</t>
  </si>
  <si>
    <t>Reinigungszeiten</t>
  </si>
  <si>
    <t xml:space="preserve">Betriebsferien (zus. zu gesetzlichen Urlaubstagen NRW): </t>
  </si>
  <si>
    <t>Rosenmontag</t>
  </si>
  <si>
    <t>Samstagsreinigung (Unterhaltsreinigung)</t>
  </si>
  <si>
    <t>entfällt</t>
  </si>
  <si>
    <t>täglich</t>
  </si>
  <si>
    <t>über Empfang; nach der Reinigung ist der Schlüssel/Transponder täglich wieder abzugeben</t>
  </si>
  <si>
    <t>Schließdienst</t>
  </si>
  <si>
    <t>verschlossene Räume sind nach der Reinigung wieder zu verschließen</t>
  </si>
  <si>
    <t>ausreichend vorhanden</t>
  </si>
  <si>
    <t>nicht vorhanden</t>
  </si>
  <si>
    <t>Geschirr einräumen/ abwaschen</t>
  </si>
  <si>
    <t>erforderlich; Spülmaschine prüfen, Salz auffüllen und anstellen</t>
  </si>
  <si>
    <t>Papierentsorgung</t>
  </si>
  <si>
    <t>Mülltrennung/ Aschenbecher</t>
  </si>
  <si>
    <t>Restmüll, Papiermüll, Aschenbecher im Außenbereich</t>
  </si>
  <si>
    <t xml:space="preserve">Verbrauchsmaterialien </t>
  </si>
  <si>
    <t>Reinigungsmittel</t>
  </si>
  <si>
    <t>Kühlschränke innen</t>
  </si>
  <si>
    <t>Glasgeländer</t>
  </si>
  <si>
    <t>1x pro Woche</t>
  </si>
  <si>
    <t>Vertragsbeginn</t>
  </si>
  <si>
    <t>Sonstiges</t>
  </si>
  <si>
    <t>UK NRW - Standort Münster</t>
  </si>
  <si>
    <t>Münster, Salzmannstr. 154-156: Mo.-Do. 15:30-21:00 u. Fr. 12:30-21:00 Uhr</t>
  </si>
  <si>
    <t>Mitarbeiteranzahl</t>
  </si>
  <si>
    <t>Salzmannstr. 154: 57; Salzmannstr. 156: 115</t>
  </si>
  <si>
    <t>Anschaffung über AN (z. B. Blauer Engel oder gleichwertig)</t>
  </si>
  <si>
    <t>3 x pro Jahr</t>
  </si>
  <si>
    <t>Bodenbelag</t>
  </si>
  <si>
    <t>Liegenschaft</t>
  </si>
  <si>
    <t>UG</t>
  </si>
  <si>
    <t>T1</t>
  </si>
  <si>
    <t>T2</t>
  </si>
  <si>
    <t>T3</t>
  </si>
  <si>
    <t>F1</t>
  </si>
  <si>
    <t>F2</t>
  </si>
  <si>
    <t>F4</t>
  </si>
  <si>
    <t>F5</t>
  </si>
  <si>
    <t>F6</t>
  </si>
  <si>
    <t>1a</t>
  </si>
  <si>
    <t>1b</t>
  </si>
  <si>
    <t>1c</t>
  </si>
  <si>
    <t>1d</t>
  </si>
  <si>
    <t>5a</t>
  </si>
  <si>
    <t>5b</t>
  </si>
  <si>
    <t>5c</t>
  </si>
  <si>
    <t>7a</t>
  </si>
  <si>
    <t>8a</t>
  </si>
  <si>
    <t>8b</t>
  </si>
  <si>
    <t>8c</t>
  </si>
  <si>
    <t>110a</t>
  </si>
  <si>
    <t>210a</t>
  </si>
  <si>
    <t>214a</t>
  </si>
  <si>
    <t>214b</t>
  </si>
  <si>
    <t>222a</t>
  </si>
  <si>
    <t>9a</t>
  </si>
  <si>
    <t>9b</t>
  </si>
  <si>
    <t>11a</t>
  </si>
  <si>
    <t>F3</t>
  </si>
  <si>
    <t>312a</t>
  </si>
  <si>
    <t>WC-D</t>
  </si>
  <si>
    <t>WC-H</t>
  </si>
  <si>
    <t>Küche</t>
  </si>
  <si>
    <t>Treppe</t>
  </si>
  <si>
    <t>Technik</t>
  </si>
  <si>
    <t>Stein</t>
  </si>
  <si>
    <t>Fliesen</t>
  </si>
  <si>
    <t>Teppich</t>
  </si>
  <si>
    <t>Laminat</t>
  </si>
  <si>
    <t>PVC</t>
  </si>
  <si>
    <t>Vinyl</t>
  </si>
  <si>
    <t>Treppe/Treppenhaus</t>
  </si>
  <si>
    <t xml:space="preserve">Aktenkeller 1 </t>
  </si>
  <si>
    <t>Aktenkeller 2</t>
  </si>
  <si>
    <t xml:space="preserve">Beitragsrechnungen KV-PV </t>
  </si>
  <si>
    <t>Verteilung EDV-Netz</t>
  </si>
  <si>
    <t>Duschraum</t>
  </si>
  <si>
    <t>Druckluftaggregat</t>
  </si>
  <si>
    <t>Install</t>
  </si>
  <si>
    <t>WC Verbrauchslager</t>
  </si>
  <si>
    <t>Heizungsraum</t>
  </si>
  <si>
    <t>Telefonanlage</t>
  </si>
  <si>
    <t>NSHV EHV</t>
  </si>
  <si>
    <t>Dieseltank</t>
  </si>
  <si>
    <t>Lager Hygieneartikel</t>
  </si>
  <si>
    <t>k.A.</t>
  </si>
  <si>
    <t>Werkstatt</t>
  </si>
  <si>
    <t>Flur</t>
  </si>
  <si>
    <t>Eingangsbereich</t>
  </si>
  <si>
    <t>Flur/Halle</t>
  </si>
  <si>
    <t>Büro/Scanstraße</t>
  </si>
  <si>
    <t>Archiv/Lager/Poststelle</t>
  </si>
  <si>
    <t>Archiv/Lager</t>
  </si>
  <si>
    <t>WC</t>
  </si>
  <si>
    <t>Aufzug</t>
  </si>
  <si>
    <t>Putzraum</t>
  </si>
  <si>
    <t>Büro/Erste Hilfe</t>
  </si>
  <si>
    <t>Büro/Anmeldung</t>
  </si>
  <si>
    <t>Archiv/Lager/Medienraum</t>
  </si>
  <si>
    <t>Büro/Mikroverfilmung</t>
  </si>
  <si>
    <t>Büro/Serverraum</t>
  </si>
  <si>
    <t>Archiv/Lager/Bücherei</t>
  </si>
  <si>
    <t>Technik/Heizungsraum</t>
  </si>
  <si>
    <t xml:space="preserve">WC </t>
  </si>
  <si>
    <t>Büro/Fax/Kopierer</t>
  </si>
  <si>
    <t>Treppenhaus</t>
  </si>
  <si>
    <t>Maschinenraum</t>
  </si>
  <si>
    <t>Eintragungen durch den Bieter sind lediglich in den Tabellenreitern "Kalkulationsraumbuch" und "Stundenverrechnungssätze" zu tätigen.
Es ist zu beachten, dass der Bieter Eintragungen nur in den grau hinterlegten Zellen tätigen kann. Andere Zellen und deren Formeln sind gesperrt.</t>
  </si>
  <si>
    <t>Allgemeine Informationen - Standort Münster, Salzmannstr. 154 und 156</t>
  </si>
  <si>
    <t>Tariflohn (ab 01.01.2026)</t>
  </si>
  <si>
    <t>In den Teeküchen tägliche äußerliche Reinigung von Kaffemaschinen, z.B. Senseo- Automaten und monatl. Entkalken (auch Wasserkocher)</t>
  </si>
  <si>
    <t>Schlüssel/ Transponder</t>
  </si>
  <si>
    <t>Putzräume/ Umkleidekammer</t>
  </si>
  <si>
    <t>Aufenthaltraum/ Büro für AN</t>
  </si>
  <si>
    <t>Anschluß für Waschmaschine
Mopwäsche</t>
  </si>
  <si>
    <t>XX.XX.2026</t>
  </si>
  <si>
    <t>Salzmannstr. 156</t>
  </si>
  <si>
    <t>Salzmannstr. 154</t>
  </si>
  <si>
    <t>Reinigungsintervall 
pro Monat
(Vollreinigung)</t>
  </si>
  <si>
    <t>Reinigungsfläche 
pro Monat in m²
(Vollreinigung)</t>
  </si>
  <si>
    <t>Kosten pro Monat 
netto in €
(P x SVS netto)</t>
  </si>
  <si>
    <t>Salzmannstr. 154 und 156, Münster</t>
  </si>
  <si>
    <t>Unterhaltsreinigung - Stundenverrechnungssatz Standort Münster, Salzmannstr. 154 und 156</t>
  </si>
  <si>
    <t>Angebot des Bieters</t>
  </si>
  <si>
    <r>
      <rPr>
        <b/>
        <sz val="12"/>
        <color theme="1"/>
        <rFont val="Calibri"/>
        <family val="2"/>
        <scheme val="minor"/>
      </rPr>
      <t>Wertungspreis = durchschnittliche monatliche Kosten (netto)</t>
    </r>
    <r>
      <rPr>
        <b/>
        <sz val="11"/>
        <color theme="1"/>
        <rFont val="Calibri"/>
        <family val="2"/>
        <scheme val="minor"/>
      </rPr>
      <t xml:space="preserve">
(Zuschlagskriterium "Preis")</t>
    </r>
  </si>
  <si>
    <r>
      <rPr>
        <b/>
        <sz val="12"/>
        <color theme="1"/>
        <rFont val="Calibri"/>
        <family val="2"/>
        <scheme val="minor"/>
      </rPr>
      <t>Produktivstunden</t>
    </r>
    <r>
      <rPr>
        <b/>
        <sz val="14"/>
        <color theme="1"/>
        <rFont val="Calibri"/>
        <family val="2"/>
        <scheme val="minor"/>
      </rPr>
      <t xml:space="preserve"> </t>
    </r>
    <r>
      <rPr>
        <b/>
        <sz val="12"/>
        <color theme="1"/>
        <rFont val="Calibri"/>
        <family val="2"/>
        <scheme val="minor"/>
      </rPr>
      <t>= Reinigungsstunden produktiv / Monat (Voll- und Sichtreinigung)</t>
    </r>
    <r>
      <rPr>
        <b/>
        <sz val="11"/>
        <color theme="1"/>
        <rFont val="Calibri"/>
        <family val="2"/>
        <scheme val="minor"/>
      </rPr>
      <t xml:space="preserve">
(Zuschlagskriterium "Höhe der angegebenen Produktivstunden")</t>
    </r>
  </si>
  <si>
    <t>Salzmannstr. 154 u. 156, 48159 Münster</t>
  </si>
  <si>
    <t>Büros (2x Vollreinigung, 3x Sichtreinigung)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</si>
</sst>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_-* #,##0.00\ [$€-407]_-;\-* #,##0.00\ [$€-407]_-;_-* &quot;-&quot;??\ [$€-407]_-;_-@_-"/>
    <numFmt numFmtId="165" formatCode="_-* #,##0.0000\ [$€-407]_-;\-* #,##0.0000\ [$€-407]_-;_-* &quot;-&quot;??\ [$€-407]_-;_-@_-"/>
    <numFmt numFmtId="166" formatCode="#,##0.00\ &quot;m²&quot;"/>
    <numFmt numFmtId="167" formatCode="0.000"/>
    <numFmt numFmtId="168" formatCode="#,##0.00\ &quot;m²/Monat&quot;"/>
    <numFmt numFmtId="169" formatCode="#,##0.00\ &quot;m²/h&quot;"/>
    <numFmt numFmtId="170" formatCode="#,##0.000"/>
    <numFmt numFmtId="171" formatCode="\ \ \ \ \ \ \ @\ "/>
    <numFmt numFmtId="172" formatCode="#,##0.0"/>
    <numFmt numFmtId="173" formatCode="&quot;(   &quot;##0.00%&quot;)&quot;"/>
    <numFmt numFmtId="174" formatCode="#,##0.00000"/>
    <numFmt numFmtId="175" formatCode="##0.00%"/>
    <numFmt numFmtId="176" formatCode="#,##0.00\ &quot;%&quot;"/>
    <numFmt numFmtId="177" formatCode="##0.00%&quot;)&quot;"/>
    <numFmt numFmtId="178" formatCode="_-* #,##0.00\ &quot;DM&quot;_-;\-* #,##0.00\ &quot;DM&quot;_-;_-* &quot;-&quot;??\ &quot;DM&quot;_-;_-@_-"/>
    <numFmt numFmtId="179" formatCode="#,##0.00\ &quot;h/Monat&quot;"/>
    <numFmt numFmtId="180" formatCode="#,##0.00\ &quot;€/h&quot;"/>
  </numFmts>
  <fonts count="30">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11"/>
      <name val="Calibri "/>
    </font>
    <font>
      <sz val="10"/>
      <name val="MS Sans Serif"/>
    </font>
    <font>
      <b/>
      <sz val="10"/>
      <color indexed="8"/>
      <name val="Arial"/>
      <family val="2"/>
    </font>
    <font>
      <b/>
      <sz val="10"/>
      <name val="Arial"/>
      <family val="2"/>
    </font>
    <font>
      <b/>
      <sz val="10"/>
      <color indexed="10"/>
      <name val="Arial"/>
      <family val="2"/>
    </font>
    <font>
      <sz val="10"/>
      <color theme="0"/>
      <name val="Arial"/>
      <family val="2"/>
    </font>
    <font>
      <sz val="10"/>
      <name val="Univers Condensed"/>
      <family val="2"/>
    </font>
    <font>
      <sz val="10"/>
      <color indexed="12"/>
      <name val="Arial"/>
      <family val="2"/>
    </font>
    <font>
      <b/>
      <sz val="10"/>
      <color theme="0"/>
      <name val="Arial"/>
      <family val="2"/>
    </font>
    <font>
      <sz val="10"/>
      <name val="Symbol"/>
      <family val="1"/>
      <charset val="2"/>
    </font>
    <font>
      <b/>
      <sz val="10"/>
      <name val="Univers Condensed"/>
      <family val="2"/>
    </font>
    <font>
      <sz val="10"/>
      <color indexed="39"/>
      <name val="Arial"/>
      <family val="2"/>
    </font>
    <font>
      <sz val="10"/>
      <color indexed="56"/>
      <name val="Arial"/>
      <family val="2"/>
    </font>
    <font>
      <b/>
      <sz val="14"/>
      <name val="Arial"/>
      <family val="2"/>
    </font>
    <font>
      <sz val="10"/>
      <name val="Arial"/>
      <family val="2"/>
    </font>
    <font>
      <b/>
      <sz val="11"/>
      <name val="Arial"/>
      <family val="2"/>
    </font>
    <font>
      <b/>
      <sz val="12"/>
      <name val="Calibri"/>
      <family val="2"/>
      <scheme val="minor"/>
    </font>
    <font>
      <sz val="10"/>
      <name val="Arial Narrow"/>
      <family val="2"/>
    </font>
    <font>
      <b/>
      <sz val="16"/>
      <name val="Arial Narrow"/>
      <family val="2"/>
    </font>
    <font>
      <b/>
      <sz val="11"/>
      <color theme="1"/>
      <name val="Arial"/>
      <family val="2"/>
    </font>
    <font>
      <sz val="10"/>
      <name val="Arial"/>
    </font>
    <font>
      <sz val="11"/>
      <name val="Calibri"/>
      <family val="2"/>
      <scheme val="minor"/>
    </font>
    <font>
      <b/>
      <sz val="10"/>
      <name val="Arial Narrow"/>
      <family val="2"/>
    </font>
    <font>
      <b/>
      <sz val="12"/>
      <color theme="1"/>
      <name val="Calibri"/>
      <family val="2"/>
      <scheme val="minor"/>
    </font>
    <font>
      <b/>
      <sz val="14"/>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0"/>
        <bgColor indexed="64"/>
      </patternFill>
    </fill>
    <fill>
      <patternFill patternType="solid">
        <fgColor theme="7" tint="0.39997558519241921"/>
        <bgColor indexed="64"/>
      </patternFill>
    </fill>
    <fill>
      <patternFill patternType="solid">
        <fgColor theme="3"/>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4" tint="0.59996337778862885"/>
        <bgColor indexed="64"/>
      </patternFill>
    </fill>
    <fill>
      <patternFill patternType="solid">
        <fgColor theme="5"/>
        <bgColor indexed="64"/>
      </patternFill>
    </fill>
    <fill>
      <patternFill patternType="solid">
        <fgColor theme="9" tint="0.59999389629810485"/>
        <bgColor indexed="64"/>
      </patternFill>
    </fill>
    <fill>
      <patternFill patternType="solid">
        <fgColor theme="7" tint="0.79998168889431442"/>
        <bgColor indexed="64"/>
      </patternFill>
    </fill>
  </fills>
  <borders count="55">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5">
    <xf numFmtId="0" fontId="0" fillId="0" borderId="0"/>
    <xf numFmtId="44" fontId="2" fillId="0" borderId="0" applyFont="0" applyFill="0" applyBorder="0" applyAlignment="0" applyProtection="0"/>
    <xf numFmtId="0" fontId="4" fillId="0" borderId="0"/>
    <xf numFmtId="0" fontId="6" fillId="0" borderId="0"/>
    <xf numFmtId="9" fontId="4" fillId="0" borderId="0" applyFont="0" applyFill="0" applyBorder="0" applyAlignment="0" applyProtection="0"/>
    <xf numFmtId="44" fontId="4" fillId="0" borderId="0" applyFont="0" applyFill="0" applyBorder="0" applyAlignment="0" applyProtection="0"/>
    <xf numFmtId="178" fontId="4" fillId="0" borderId="0" applyFont="0" applyFill="0" applyBorder="0" applyAlignment="0" applyProtection="0"/>
    <xf numFmtId="0" fontId="19"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178" fontId="4" fillId="0" borderId="0" applyFont="0" applyFill="0" applyBorder="0" applyAlignment="0" applyProtection="0"/>
    <xf numFmtId="0" fontId="4" fillId="0" borderId="0"/>
    <xf numFmtId="0" fontId="25" fillId="0" borderId="0"/>
    <xf numFmtId="0" fontId="4" fillId="0" borderId="0"/>
  </cellStyleXfs>
  <cellXfs count="254">
    <xf numFmtId="0" fontId="0" fillId="0" borderId="0" xfId="0"/>
    <xf numFmtId="2" fontId="0" fillId="0" borderId="0" xfId="0" applyNumberFormat="1"/>
    <xf numFmtId="0" fontId="0" fillId="0" borderId="0" xfId="0" applyAlignment="1">
      <alignment horizontal="center"/>
    </xf>
    <xf numFmtId="0" fontId="0" fillId="0" borderId="2" xfId="0" applyBorder="1"/>
    <xf numFmtId="167" fontId="0" fillId="0" borderId="0" xfId="0" applyNumberFormat="1"/>
    <xf numFmtId="2" fontId="0" fillId="0" borderId="22" xfId="0" applyNumberFormat="1" applyBorder="1"/>
    <xf numFmtId="0" fontId="0" fillId="0" borderId="5" xfId="0" applyBorder="1" applyAlignment="1">
      <alignment horizontal="center" vertical="center" wrapText="1"/>
    </xf>
    <xf numFmtId="0" fontId="0" fillId="0" borderId="5" xfId="0" applyBorder="1"/>
    <xf numFmtId="0" fontId="0" fillId="0" borderId="19" xfId="0" applyBorder="1" applyAlignment="1">
      <alignment horizontal="center" vertical="center" wrapText="1"/>
    </xf>
    <xf numFmtId="2" fontId="0" fillId="0" borderId="20" xfId="0" applyNumberFormat="1" applyBorder="1" applyAlignment="1">
      <alignment horizontal="center" vertical="center" wrapText="1"/>
    </xf>
    <xf numFmtId="0" fontId="0" fillId="0" borderId="24" xfId="0" applyBorder="1"/>
    <xf numFmtId="0" fontId="0" fillId="5" borderId="24" xfId="0" applyFill="1" applyBorder="1"/>
    <xf numFmtId="0" fontId="0" fillId="5" borderId="25" xfId="0" applyFill="1" applyBorder="1"/>
    <xf numFmtId="0" fontId="0" fillId="0" borderId="6" xfId="0" applyBorder="1" applyAlignment="1">
      <alignment horizontal="center" vertical="center" wrapText="1"/>
    </xf>
    <xf numFmtId="0" fontId="0" fillId="0" borderId="6" xfId="0" applyBorder="1"/>
    <xf numFmtId="0" fontId="0" fillId="0" borderId="22" xfId="0" applyBorder="1"/>
    <xf numFmtId="0" fontId="0" fillId="0" borderId="25" xfId="0" applyBorder="1"/>
    <xf numFmtId="0" fontId="0" fillId="0" borderId="23" xfId="0" applyBorder="1"/>
    <xf numFmtId="0" fontId="0" fillId="0" borderId="13" xfId="0" applyBorder="1"/>
    <xf numFmtId="0" fontId="0" fillId="0" borderId="24" xfId="0" applyBorder="1" applyAlignment="1">
      <alignment horizontal="center" vertical="center" wrapText="1"/>
    </xf>
    <xf numFmtId="0" fontId="0" fillId="0" borderId="29" xfId="0" applyBorder="1"/>
    <xf numFmtId="0" fontId="0" fillId="0" borderId="30" xfId="0" applyBorder="1"/>
    <xf numFmtId="0" fontId="7" fillId="0" borderId="2" xfId="3" applyFont="1" applyBorder="1" applyAlignment="1">
      <alignment wrapText="1"/>
    </xf>
    <xf numFmtId="2" fontId="8" fillId="0" borderId="11" xfId="0" applyNumberFormat="1" applyFont="1" applyBorder="1" applyAlignment="1">
      <alignment horizontal="right"/>
    </xf>
    <xf numFmtId="2" fontId="9" fillId="0" borderId="5" xfId="3" applyNumberFormat="1"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0" xfId="0" applyFont="1"/>
    <xf numFmtId="2" fontId="4" fillId="0" borderId="11" xfId="0" applyNumberFormat="1" applyFont="1" applyBorder="1"/>
    <xf numFmtId="2" fontId="4" fillId="0" borderId="0" xfId="0" applyNumberFormat="1" applyFont="1" applyAlignment="1">
      <alignment horizontal="right"/>
    </xf>
    <xf numFmtId="0" fontId="4" fillId="0" borderId="0" xfId="0" applyFont="1" applyAlignment="1">
      <alignment horizontal="right"/>
    </xf>
    <xf numFmtId="0" fontId="10" fillId="6" borderId="11" xfId="0" applyFont="1" applyFill="1" applyBorder="1" applyAlignment="1">
      <alignment horizontal="center" vertical="center"/>
    </xf>
    <xf numFmtId="0" fontId="10" fillId="6" borderId="11" xfId="0" applyFont="1" applyFill="1" applyBorder="1" applyAlignment="1">
      <alignment horizontal="right" vertical="center"/>
    </xf>
    <xf numFmtId="0" fontId="4" fillId="0" borderId="0" xfId="0" applyFont="1" applyAlignment="1">
      <alignment horizontal="right" vertical="center"/>
    </xf>
    <xf numFmtId="170" fontId="8" fillId="0" borderId="32" xfId="0" applyNumberFormat="1" applyFont="1" applyBorder="1" applyAlignment="1">
      <alignment horizontal="center"/>
    </xf>
    <xf numFmtId="167" fontId="8" fillId="0" borderId="33" xfId="0" applyNumberFormat="1" applyFont="1" applyBorder="1"/>
    <xf numFmtId="2" fontId="8" fillId="0" borderId="33" xfId="0" applyNumberFormat="1" applyFont="1" applyBorder="1"/>
    <xf numFmtId="171" fontId="4" fillId="0" borderId="0" xfId="0" applyNumberFormat="1" applyFont="1" applyAlignment="1">
      <alignment horizontal="left"/>
    </xf>
    <xf numFmtId="172" fontId="8" fillId="0" borderId="32" xfId="0" applyNumberFormat="1" applyFont="1" applyBorder="1" applyAlignment="1">
      <alignment horizontal="center"/>
    </xf>
    <xf numFmtId="2" fontId="4" fillId="0" borderId="33" xfId="0" applyNumberFormat="1" applyFont="1" applyBorder="1"/>
    <xf numFmtId="3" fontId="8" fillId="0" borderId="32" xfId="0" applyNumberFormat="1" applyFont="1" applyBorder="1" applyAlignment="1">
      <alignment horizontal="center"/>
    </xf>
    <xf numFmtId="167" fontId="0" fillId="0" borderId="22" xfId="0" applyNumberFormat="1" applyBorder="1"/>
    <xf numFmtId="167" fontId="0" fillId="0" borderId="23" xfId="0" applyNumberFormat="1" applyBorder="1"/>
    <xf numFmtId="0" fontId="18" fillId="7" borderId="1" xfId="8" applyFont="1" applyFill="1" applyBorder="1" applyAlignment="1" applyProtection="1">
      <alignment horizontal="center" vertical="center"/>
      <protection hidden="1"/>
    </xf>
    <xf numFmtId="0" fontId="18" fillId="7" borderId="0" xfId="8" applyFont="1" applyFill="1" applyAlignment="1" applyProtection="1">
      <alignment horizontal="center" vertical="center"/>
      <protection hidden="1"/>
    </xf>
    <xf numFmtId="0" fontId="18" fillId="7" borderId="2" xfId="8" applyFont="1" applyFill="1" applyBorder="1" applyAlignment="1" applyProtection="1">
      <alignment horizontal="center" vertical="center"/>
      <protection hidden="1"/>
    </xf>
    <xf numFmtId="0" fontId="4" fillId="7" borderId="0" xfId="8" applyFill="1" applyAlignment="1" applyProtection="1">
      <alignment vertical="center"/>
      <protection hidden="1"/>
    </xf>
    <xf numFmtId="0" fontId="17" fillId="7" borderId="0" xfId="8" applyFont="1" applyFill="1" applyAlignment="1" applyProtection="1">
      <alignment horizontal="center" vertical="center"/>
      <protection hidden="1"/>
    </xf>
    <xf numFmtId="0" fontId="4" fillId="7" borderId="5" xfId="8" applyFill="1" applyBorder="1" applyAlignment="1" applyProtection="1">
      <alignment vertical="center"/>
      <protection hidden="1"/>
    </xf>
    <xf numFmtId="0" fontId="4" fillId="7" borderId="6" xfId="8" applyFill="1" applyBorder="1" applyAlignment="1" applyProtection="1">
      <alignment vertical="center"/>
      <protection hidden="1"/>
    </xf>
    <xf numFmtId="3" fontId="4" fillId="0" borderId="11" xfId="8" applyNumberFormat="1" applyBorder="1" applyAlignment="1" applyProtection="1">
      <alignment horizontal="center" vertical="center"/>
      <protection hidden="1"/>
    </xf>
    <xf numFmtId="10" fontId="16" fillId="7" borderId="0" xfId="9" applyNumberFormat="1" applyFont="1" applyFill="1" applyAlignment="1" applyProtection="1">
      <alignment vertical="center"/>
      <protection hidden="1"/>
    </xf>
    <xf numFmtId="0" fontId="4" fillId="0" borderId="53" xfId="8" applyBorder="1" applyAlignment="1" applyProtection="1">
      <alignment vertical="center"/>
      <protection hidden="1"/>
    </xf>
    <xf numFmtId="0" fontId="4" fillId="0" borderId="54" xfId="8" applyBorder="1" applyAlignment="1" applyProtection="1">
      <alignment vertical="center"/>
      <protection hidden="1"/>
    </xf>
    <xf numFmtId="175" fontId="4" fillId="0" borderId="52" xfId="8" applyNumberFormat="1" applyBorder="1" applyAlignment="1" applyProtection="1">
      <alignment horizontal="right" vertical="center"/>
      <protection hidden="1"/>
    </xf>
    <xf numFmtId="0" fontId="4" fillId="7" borderId="53" xfId="8" applyFill="1" applyBorder="1" applyAlignment="1" applyProtection="1">
      <alignment vertical="center"/>
      <protection hidden="1"/>
    </xf>
    <xf numFmtId="0" fontId="4" fillId="7" borderId="52" xfId="8" applyFill="1" applyBorder="1" applyAlignment="1" applyProtection="1">
      <alignment vertical="center"/>
      <protection hidden="1"/>
    </xf>
    <xf numFmtId="175" fontId="4" fillId="7" borderId="52" xfId="8" applyNumberFormat="1" applyFill="1" applyBorder="1" applyAlignment="1" applyProtection="1">
      <alignment horizontal="right" vertical="center"/>
      <protection hidden="1"/>
    </xf>
    <xf numFmtId="175" fontId="4" fillId="9" borderId="11" xfId="8" applyNumberFormat="1" applyFill="1" applyBorder="1" applyAlignment="1" applyProtection="1">
      <alignment horizontal="right" vertical="center"/>
      <protection hidden="1"/>
    </xf>
    <xf numFmtId="0" fontId="8" fillId="7" borderId="42" xfId="8" applyFont="1" applyFill="1" applyBorder="1" applyAlignment="1" applyProtection="1">
      <alignment vertical="center" wrapText="1"/>
      <protection hidden="1"/>
    </xf>
    <xf numFmtId="0" fontId="8" fillId="7" borderId="52" xfId="8" applyFont="1" applyFill="1" applyBorder="1" applyAlignment="1" applyProtection="1">
      <alignment vertical="center" wrapText="1"/>
      <protection hidden="1"/>
    </xf>
    <xf numFmtId="44" fontId="4" fillId="0" borderId="11" xfId="10" applyFont="1" applyFill="1" applyBorder="1" applyAlignment="1" applyProtection="1">
      <alignment horizontal="center" vertical="center"/>
      <protection hidden="1"/>
    </xf>
    <xf numFmtId="0" fontId="4" fillId="7" borderId="1" xfId="8" applyFill="1" applyBorder="1" applyAlignment="1" applyProtection="1">
      <alignment vertical="center"/>
      <protection hidden="1"/>
    </xf>
    <xf numFmtId="0" fontId="14" fillId="7" borderId="39" xfId="8" applyFont="1" applyFill="1" applyBorder="1" applyAlignment="1" applyProtection="1">
      <alignment horizontal="right" vertical="center"/>
      <protection hidden="1"/>
    </xf>
    <xf numFmtId="175" fontId="8" fillId="7" borderId="47" xfId="8" applyNumberFormat="1" applyFont="1" applyFill="1" applyBorder="1" applyAlignment="1" applyProtection="1">
      <alignment horizontal="right" vertical="center"/>
      <protection hidden="1"/>
    </xf>
    <xf numFmtId="44" fontId="8" fillId="7" borderId="39" xfId="10" applyFont="1" applyFill="1" applyBorder="1" applyAlignment="1" applyProtection="1">
      <alignment horizontal="right" vertical="center"/>
      <protection hidden="1"/>
    </xf>
    <xf numFmtId="175" fontId="10" fillId="0" borderId="52" xfId="8" applyNumberFormat="1" applyFont="1" applyBorder="1" applyAlignment="1" applyProtection="1">
      <alignment horizontal="right" vertical="center"/>
      <protection hidden="1"/>
    </xf>
    <xf numFmtId="3" fontId="10" fillId="0" borderId="6" xfId="8" applyNumberFormat="1" applyFont="1" applyBorder="1" applyAlignment="1" applyProtection="1">
      <alignment horizontal="center" vertical="center"/>
      <protection hidden="1"/>
    </xf>
    <xf numFmtId="3" fontId="10" fillId="0" borderId="7" xfId="8" applyNumberFormat="1" applyFont="1" applyBorder="1" applyAlignment="1" applyProtection="1">
      <alignment horizontal="center" vertical="center"/>
      <protection hidden="1"/>
    </xf>
    <xf numFmtId="0" fontId="8" fillId="7" borderId="5" xfId="8" applyFont="1" applyFill="1" applyBorder="1" applyAlignment="1" applyProtection="1">
      <alignment vertical="center"/>
      <protection hidden="1"/>
    </xf>
    <xf numFmtId="0" fontId="8" fillId="7" borderId="6" xfId="8" applyFont="1" applyFill="1" applyBorder="1" applyAlignment="1" applyProtection="1">
      <alignment vertical="center"/>
      <protection hidden="1"/>
    </xf>
    <xf numFmtId="177" fontId="4" fillId="7" borderId="6" xfId="8" applyNumberFormat="1" applyFill="1" applyBorder="1" applyAlignment="1" applyProtection="1">
      <alignment horizontal="right" vertical="center"/>
      <protection hidden="1"/>
    </xf>
    <xf numFmtId="4" fontId="4" fillId="7" borderId="6" xfId="8" applyNumberFormat="1" applyFill="1" applyBorder="1" applyAlignment="1" applyProtection="1">
      <alignment horizontal="right" vertical="center"/>
      <protection hidden="1"/>
    </xf>
    <xf numFmtId="4" fontId="4" fillId="7" borderId="7" xfId="8" applyNumberFormat="1" applyFill="1" applyBorder="1" applyAlignment="1" applyProtection="1">
      <alignment horizontal="right" vertical="center"/>
      <protection hidden="1"/>
    </xf>
    <xf numFmtId="0" fontId="4" fillId="7" borderId="31" xfId="8" applyFill="1" applyBorder="1" applyAlignment="1" applyProtection="1">
      <alignment vertical="center"/>
      <protection hidden="1"/>
    </xf>
    <xf numFmtId="0" fontId="4" fillId="7" borderId="51" xfId="8" applyFill="1" applyBorder="1" applyAlignment="1" applyProtection="1">
      <alignment vertical="center"/>
      <protection hidden="1"/>
    </xf>
    <xf numFmtId="44" fontId="4" fillId="7" borderId="40" xfId="10" applyFont="1" applyFill="1" applyBorder="1" applyAlignment="1" applyProtection="1">
      <alignment horizontal="right" vertical="center"/>
      <protection hidden="1"/>
    </xf>
    <xf numFmtId="167" fontId="4" fillId="7" borderId="0" xfId="8" applyNumberFormat="1" applyFill="1" applyAlignment="1" applyProtection="1">
      <alignment vertical="center"/>
      <protection hidden="1"/>
    </xf>
    <xf numFmtId="0" fontId="4" fillId="7" borderId="32" xfId="8" applyFill="1" applyBorder="1" applyAlignment="1" applyProtection="1">
      <alignment vertical="center"/>
      <protection hidden="1"/>
    </xf>
    <xf numFmtId="0" fontId="4" fillId="7" borderId="39" xfId="8" applyFill="1" applyBorder="1" applyAlignment="1" applyProtection="1">
      <alignment vertical="center"/>
      <protection hidden="1"/>
    </xf>
    <xf numFmtId="44" fontId="4" fillId="7" borderId="33" xfId="10" applyFont="1" applyFill="1" applyBorder="1" applyAlignment="1" applyProtection="1">
      <alignment horizontal="right" vertical="center"/>
      <protection hidden="1"/>
    </xf>
    <xf numFmtId="0" fontId="11" fillId="7" borderId="32" xfId="8" applyFont="1" applyFill="1" applyBorder="1" applyAlignment="1" applyProtection="1">
      <alignment vertical="center"/>
      <protection hidden="1"/>
    </xf>
    <xf numFmtId="175" fontId="8" fillId="7" borderId="38" xfId="8" applyNumberFormat="1" applyFont="1" applyFill="1" applyBorder="1" applyAlignment="1" applyProtection="1">
      <alignment horizontal="right" vertical="center"/>
      <protection hidden="1"/>
    </xf>
    <xf numFmtId="44" fontId="8" fillId="7" borderId="34" xfId="10" applyFont="1" applyFill="1" applyBorder="1" applyAlignment="1" applyProtection="1">
      <alignment horizontal="right" vertical="center"/>
      <protection hidden="1"/>
    </xf>
    <xf numFmtId="0" fontId="11" fillId="7" borderId="0" xfId="8" applyFont="1" applyFill="1" applyAlignment="1" applyProtection="1">
      <alignment vertical="center"/>
      <protection hidden="1"/>
    </xf>
    <xf numFmtId="167" fontId="11" fillId="7" borderId="0" xfId="8" applyNumberFormat="1" applyFont="1" applyFill="1" applyAlignment="1" applyProtection="1">
      <alignment vertical="center"/>
      <protection hidden="1"/>
    </xf>
    <xf numFmtId="44" fontId="4" fillId="7" borderId="6" xfId="10" applyFont="1" applyFill="1" applyBorder="1" applyAlignment="1" applyProtection="1">
      <alignment horizontal="right" vertical="center"/>
      <protection hidden="1"/>
    </xf>
    <xf numFmtId="178" fontId="12" fillId="7" borderId="0" xfId="11" applyFont="1" applyFill="1" applyAlignment="1" applyProtection="1">
      <alignment vertical="center"/>
      <protection hidden="1"/>
    </xf>
    <xf numFmtId="44" fontId="4" fillId="7" borderId="46" xfId="10" applyFont="1" applyFill="1" applyBorder="1" applyAlignment="1" applyProtection="1">
      <alignment horizontal="right" vertical="center"/>
      <protection hidden="1"/>
    </xf>
    <xf numFmtId="0" fontId="4" fillId="7" borderId="18" xfId="8" applyFill="1" applyBorder="1" applyAlignment="1" applyProtection="1">
      <alignment vertical="center"/>
      <protection hidden="1"/>
    </xf>
    <xf numFmtId="0" fontId="4" fillId="7" borderId="50" xfId="8" applyFill="1" applyBorder="1" applyAlignment="1" applyProtection="1">
      <alignment vertical="center"/>
      <protection hidden="1"/>
    </xf>
    <xf numFmtId="0" fontId="15" fillId="7" borderId="32" xfId="8" applyFont="1" applyFill="1" applyBorder="1" applyAlignment="1" applyProtection="1">
      <alignment vertical="center"/>
      <protection hidden="1"/>
    </xf>
    <xf numFmtId="174" fontId="11" fillId="7" borderId="0" xfId="8" applyNumberFormat="1" applyFont="1" applyFill="1" applyAlignment="1" applyProtection="1">
      <alignment horizontal="right" vertical="center"/>
      <protection hidden="1"/>
    </xf>
    <xf numFmtId="175" fontId="8" fillId="7" borderId="6" xfId="8" applyNumberFormat="1" applyFont="1" applyFill="1" applyBorder="1" applyAlignment="1" applyProtection="1">
      <alignment horizontal="right" vertical="center"/>
      <protection hidden="1"/>
    </xf>
    <xf numFmtId="44" fontId="8" fillId="7" borderId="7" xfId="10" applyFont="1" applyFill="1" applyBorder="1" applyAlignment="1" applyProtection="1">
      <alignment horizontal="right" vertical="center"/>
      <protection hidden="1"/>
    </xf>
    <xf numFmtId="174" fontId="4" fillId="7" borderId="0" xfId="8" applyNumberFormat="1" applyFill="1" applyAlignment="1" applyProtection="1">
      <alignment vertical="center"/>
      <protection hidden="1"/>
    </xf>
    <xf numFmtId="0" fontId="4" fillId="7" borderId="39" xfId="8" applyFill="1" applyBorder="1" applyAlignment="1" applyProtection="1">
      <alignment horizontal="left" vertical="center"/>
      <protection hidden="1"/>
    </xf>
    <xf numFmtId="44" fontId="4" fillId="7" borderId="11" xfId="10" applyFont="1" applyFill="1" applyBorder="1" applyAlignment="1" applyProtection="1">
      <alignment horizontal="right" vertical="center"/>
      <protection hidden="1"/>
    </xf>
    <xf numFmtId="4" fontId="4" fillId="7" borderId="0" xfId="8" applyNumberFormat="1" applyFill="1" applyAlignment="1" applyProtection="1">
      <alignment vertical="center"/>
      <protection hidden="1"/>
    </xf>
    <xf numFmtId="0" fontId="13" fillId="6" borderId="5" xfId="8" applyFont="1" applyFill="1" applyBorder="1" applyAlignment="1" applyProtection="1">
      <alignment vertical="center"/>
      <protection hidden="1"/>
    </xf>
    <xf numFmtId="0" fontId="13" fillId="6" borderId="6" xfId="8" applyFont="1" applyFill="1" applyBorder="1" applyAlignment="1" applyProtection="1">
      <alignment vertical="center"/>
      <protection hidden="1"/>
    </xf>
    <xf numFmtId="176" fontId="13" fillId="6" borderId="5" xfId="8" applyNumberFormat="1" applyFont="1" applyFill="1" applyBorder="1" applyAlignment="1" applyProtection="1">
      <alignment horizontal="right" vertical="center"/>
      <protection hidden="1"/>
    </xf>
    <xf numFmtId="44" fontId="13" fillId="6" borderId="7" xfId="10" applyFont="1" applyFill="1" applyBorder="1" applyAlignment="1" applyProtection="1">
      <alignment horizontal="right" vertical="center"/>
      <protection hidden="1"/>
    </xf>
    <xf numFmtId="4" fontId="13" fillId="6" borderId="11" xfId="8" applyNumberFormat="1" applyFont="1" applyFill="1" applyBorder="1" applyAlignment="1" applyProtection="1">
      <alignment horizontal="right" vertical="center"/>
      <protection hidden="1"/>
    </xf>
    <xf numFmtId="10" fontId="12" fillId="7" borderId="0" xfId="9" applyNumberFormat="1" applyFont="1" applyFill="1" applyAlignment="1" applyProtection="1">
      <alignment vertical="center"/>
      <protection hidden="1"/>
    </xf>
    <xf numFmtId="175" fontId="4" fillId="7" borderId="0" xfId="9" applyNumberFormat="1" applyFont="1" applyFill="1" applyBorder="1" applyAlignment="1" applyProtection="1">
      <alignment horizontal="right" vertical="center"/>
      <protection hidden="1"/>
    </xf>
    <xf numFmtId="0" fontId="8" fillId="7" borderId="0" xfId="8" applyFont="1" applyFill="1" applyAlignment="1" applyProtection="1">
      <alignment vertical="center"/>
      <protection hidden="1"/>
    </xf>
    <xf numFmtId="176" fontId="8" fillId="4" borderId="0" xfId="8" applyNumberFormat="1" applyFont="1" applyFill="1" applyAlignment="1" applyProtection="1">
      <alignment horizontal="right" vertical="center"/>
      <protection hidden="1"/>
    </xf>
    <xf numFmtId="44" fontId="13" fillId="4" borderId="0" xfId="10" applyFont="1" applyFill="1" applyBorder="1" applyAlignment="1" applyProtection="1">
      <alignment horizontal="right" vertical="center"/>
      <protection hidden="1"/>
    </xf>
    <xf numFmtId="4" fontId="13" fillId="4" borderId="0" xfId="8" applyNumberFormat="1" applyFont="1" applyFill="1" applyAlignment="1" applyProtection="1">
      <alignment horizontal="right" vertical="center"/>
      <protection hidden="1"/>
    </xf>
    <xf numFmtId="10" fontId="12" fillId="4" borderId="0" xfId="9" applyNumberFormat="1" applyFont="1" applyFill="1" applyBorder="1" applyAlignment="1" applyProtection="1">
      <alignment vertical="center"/>
      <protection hidden="1"/>
    </xf>
    <xf numFmtId="175" fontId="4" fillId="4" borderId="0" xfId="9" applyNumberFormat="1" applyFont="1" applyFill="1" applyBorder="1" applyAlignment="1" applyProtection="1">
      <alignment horizontal="right" vertical="center"/>
      <protection hidden="1"/>
    </xf>
    <xf numFmtId="44" fontId="8" fillId="7" borderId="6" xfId="10" applyFont="1" applyFill="1" applyBorder="1" applyAlignment="1" applyProtection="1">
      <alignment horizontal="right" vertical="center"/>
      <protection hidden="1"/>
    </xf>
    <xf numFmtId="4" fontId="8" fillId="7" borderId="6" xfId="8" applyNumberFormat="1" applyFont="1" applyFill="1" applyBorder="1" applyAlignment="1" applyProtection="1">
      <alignment horizontal="right" vertical="center"/>
      <protection hidden="1"/>
    </xf>
    <xf numFmtId="4" fontId="8" fillId="7" borderId="7" xfId="8" applyNumberFormat="1" applyFont="1" applyFill="1" applyBorder="1" applyAlignment="1" applyProtection="1">
      <alignment horizontal="right" vertical="center"/>
      <protection hidden="1"/>
    </xf>
    <xf numFmtId="0" fontId="4" fillId="7" borderId="42" xfId="8" applyFill="1" applyBorder="1" applyAlignment="1" applyProtection="1">
      <alignment vertical="center"/>
      <protection hidden="1"/>
    </xf>
    <xf numFmtId="0" fontId="4" fillId="7" borderId="43" xfId="8" applyFill="1" applyBorder="1" applyAlignment="1" applyProtection="1">
      <alignment vertical="center"/>
      <protection hidden="1"/>
    </xf>
    <xf numFmtId="44" fontId="8" fillId="7" borderId="40" xfId="10" applyFont="1" applyFill="1" applyBorder="1" applyAlignment="1" applyProtection="1">
      <alignment horizontal="right" vertical="center"/>
      <protection hidden="1"/>
    </xf>
    <xf numFmtId="44" fontId="8" fillId="7" borderId="33" xfId="10" applyFont="1" applyFill="1" applyBorder="1" applyAlignment="1" applyProtection="1">
      <alignment horizontal="right" vertical="center"/>
      <protection hidden="1"/>
    </xf>
    <xf numFmtId="0" fontId="4" fillId="7" borderId="36" xfId="8" applyFill="1" applyBorder="1" applyAlignment="1" applyProtection="1">
      <alignment vertical="center"/>
      <protection hidden="1"/>
    </xf>
    <xf numFmtId="173" fontId="11" fillId="7" borderId="0" xfId="8" applyNumberFormat="1" applyFont="1" applyFill="1" applyAlignment="1" applyProtection="1">
      <alignment horizontal="right" vertical="center"/>
      <protection hidden="1"/>
    </xf>
    <xf numFmtId="0" fontId="4" fillId="7" borderId="0" xfId="8" applyFill="1" applyProtection="1">
      <protection hidden="1"/>
    </xf>
    <xf numFmtId="0" fontId="4" fillId="7" borderId="37" xfId="8" applyFill="1" applyBorder="1" applyAlignment="1" applyProtection="1">
      <alignment vertical="center" wrapText="1"/>
      <protection hidden="1"/>
    </xf>
    <xf numFmtId="0" fontId="22" fillId="0" borderId="0" xfId="12" applyFont="1" applyAlignment="1">
      <alignment vertical="center" wrapText="1"/>
    </xf>
    <xf numFmtId="0" fontId="22" fillId="0" borderId="0" xfId="12" applyFont="1" applyAlignment="1">
      <alignment wrapText="1"/>
    </xf>
    <xf numFmtId="180" fontId="21" fillId="0" borderId="10" xfId="1" applyNumberFormat="1" applyFont="1" applyFill="1" applyBorder="1" applyProtection="1">
      <protection locked="0" hidden="1"/>
    </xf>
    <xf numFmtId="0" fontId="8" fillId="0" borderId="0" xfId="12" applyFont="1" applyAlignment="1">
      <alignment horizontal="center" vertical="center" wrapText="1"/>
    </xf>
    <xf numFmtId="0" fontId="4" fillId="0" borderId="0" xfId="12" applyAlignment="1">
      <alignment vertical="center" wrapText="1"/>
    </xf>
    <xf numFmtId="0" fontId="13" fillId="6" borderId="11" xfId="14" applyFont="1" applyFill="1" applyBorder="1" applyAlignment="1">
      <alignment horizontal="center" vertical="center" wrapText="1"/>
    </xf>
    <xf numFmtId="0" fontId="23" fillId="0" borderId="0" xfId="14" applyFont="1" applyAlignment="1">
      <alignment horizontal="center" vertical="center" wrapText="1"/>
    </xf>
    <xf numFmtId="0" fontId="23" fillId="0" borderId="0" xfId="14" applyFont="1" applyAlignment="1">
      <alignment horizontal="center" wrapText="1"/>
    </xf>
    <xf numFmtId="0" fontId="20" fillId="0" borderId="11" xfId="14" applyFont="1" applyBorder="1" applyAlignment="1">
      <alignment horizontal="center" vertical="center" wrapText="1"/>
    </xf>
    <xf numFmtId="0" fontId="24" fillId="0" borderId="11" xfId="14" applyFont="1" applyBorder="1" applyAlignment="1">
      <alignment horizontal="center" vertical="center" wrapText="1"/>
    </xf>
    <xf numFmtId="0" fontId="8" fillId="0" borderId="11" xfId="14" applyFont="1" applyBorder="1" applyAlignment="1">
      <alignment horizontal="left" vertical="center" wrapText="1"/>
    </xf>
    <xf numFmtId="0" fontId="4" fillId="0" borderId="11" xfId="14" applyBorder="1" applyAlignment="1">
      <alignment vertical="center" wrapText="1"/>
    </xf>
    <xf numFmtId="0" fontId="22" fillId="0" borderId="0" xfId="14" applyFont="1" applyAlignment="1">
      <alignment vertical="center" wrapText="1"/>
    </xf>
    <xf numFmtId="0" fontId="22" fillId="0" borderId="0" xfId="14" applyFont="1" applyAlignment="1">
      <alignment horizontal="left" vertical="center" wrapText="1"/>
    </xf>
    <xf numFmtId="0" fontId="22" fillId="0" borderId="0" xfId="14" applyFont="1" applyAlignment="1">
      <alignment wrapText="1"/>
    </xf>
    <xf numFmtId="0" fontId="4" fillId="0" borderId="11" xfId="14" applyBorder="1" applyAlignment="1">
      <alignment horizontal="left" vertical="center" wrapText="1"/>
    </xf>
    <xf numFmtId="14" fontId="4" fillId="0" borderId="11" xfId="14" applyNumberFormat="1" applyBorder="1" applyAlignment="1">
      <alignment horizontal="left" vertical="center" wrapText="1"/>
    </xf>
    <xf numFmtId="0" fontId="4" fillId="0" borderId="11" xfId="14" applyBorder="1" applyAlignment="1">
      <alignment vertical="top" wrapText="1"/>
    </xf>
    <xf numFmtId="0" fontId="8" fillId="0" borderId="0" xfId="14" applyFont="1" applyAlignment="1">
      <alignment horizontal="center" vertical="center" wrapText="1"/>
    </xf>
    <xf numFmtId="0" fontId="4" fillId="0" borderId="0" xfId="14" applyAlignment="1">
      <alignment vertical="center" wrapText="1"/>
    </xf>
    <xf numFmtId="0" fontId="10" fillId="4" borderId="0" xfId="8" applyFont="1" applyFill="1" applyAlignment="1" applyProtection="1">
      <alignment vertical="center"/>
      <protection hidden="1"/>
    </xf>
    <xf numFmtId="179" fontId="13" fillId="4" borderId="0" xfId="8" applyNumberFormat="1" applyFont="1" applyFill="1" applyAlignment="1" applyProtection="1">
      <alignment vertical="center"/>
      <protection hidden="1"/>
    </xf>
    <xf numFmtId="44" fontId="10" fillId="4" borderId="0" xfId="8" applyNumberFormat="1" applyFont="1" applyFill="1" applyAlignment="1" applyProtection="1">
      <alignment vertical="center"/>
      <protection hidden="1"/>
    </xf>
    <xf numFmtId="44" fontId="8" fillId="0" borderId="11" xfId="10" applyFont="1" applyFill="1" applyBorder="1" applyAlignment="1" applyProtection="1">
      <alignment horizontal="right" vertical="center"/>
      <protection hidden="1"/>
    </xf>
    <xf numFmtId="0" fontId="1" fillId="0" borderId="0" xfId="0" applyFont="1" applyAlignment="1" applyProtection="1">
      <alignment horizontal="center"/>
      <protection hidden="1"/>
    </xf>
    <xf numFmtId="0" fontId="1" fillId="0" borderId="0" xfId="0" applyFont="1" applyAlignment="1" applyProtection="1">
      <alignment horizontal="left"/>
      <protection hidden="1"/>
    </xf>
    <xf numFmtId="44" fontId="0" fillId="14" borderId="11" xfId="0" applyNumberFormat="1" applyFill="1" applyBorder="1" applyAlignment="1" applyProtection="1">
      <alignment vertical="center"/>
      <protection hidden="1"/>
    </xf>
    <xf numFmtId="0" fontId="0" fillId="0" borderId="12" xfId="0" applyBorder="1" applyAlignment="1">
      <alignment horizontal="center"/>
    </xf>
    <xf numFmtId="0" fontId="0" fillId="0" borderId="24" xfId="0" applyBorder="1" applyAlignment="1">
      <alignment horizontal="center"/>
    </xf>
    <xf numFmtId="0" fontId="0" fillId="5" borderId="24" xfId="0" applyFill="1" applyBorder="1" applyAlignment="1">
      <alignment horizontal="center"/>
    </xf>
    <xf numFmtId="0" fontId="0" fillId="0" borderId="25" xfId="0" applyBorder="1" applyAlignment="1">
      <alignment horizontal="center"/>
    </xf>
    <xf numFmtId="0" fontId="10" fillId="6" borderId="11" xfId="0" applyFont="1" applyFill="1" applyBorder="1" applyAlignment="1">
      <alignment horizontal="center"/>
    </xf>
    <xf numFmtId="4" fontId="4" fillId="0" borderId="31" xfId="0" applyNumberFormat="1" applyFont="1" applyBorder="1" applyAlignment="1">
      <alignment horizontal="center"/>
    </xf>
    <xf numFmtId="0" fontId="20" fillId="0" borderId="3" xfId="12" applyFont="1" applyBorder="1" applyAlignment="1">
      <alignment horizontal="left" wrapText="1"/>
    </xf>
    <xf numFmtId="0" fontId="27" fillId="0" borderId="0" xfId="12" applyFont="1" applyAlignment="1">
      <alignment horizontal="left" wrapText="1"/>
    </xf>
    <xf numFmtId="0" fontId="22" fillId="0" borderId="6" xfId="14" applyFont="1" applyBorder="1" applyAlignment="1">
      <alignment horizontal="center" vertical="center" wrapText="1"/>
    </xf>
    <xf numFmtId="0" fontId="0" fillId="2" borderId="26"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7" fillId="0" borderId="0" xfId="3" applyFont="1" applyAlignment="1">
      <alignment horizontal="center" vertical="center" wrapText="1"/>
    </xf>
    <xf numFmtId="0" fontId="8" fillId="7" borderId="1" xfId="8" applyFont="1" applyFill="1" applyBorder="1" applyAlignment="1" applyProtection="1">
      <alignment horizontal="left" vertical="center" wrapText="1"/>
      <protection hidden="1"/>
    </xf>
    <xf numFmtId="0" fontId="8" fillId="7" borderId="2" xfId="8" applyFont="1" applyFill="1" applyBorder="1" applyAlignment="1" applyProtection="1">
      <alignment horizontal="left" vertical="center" wrapText="1"/>
      <protection hidden="1"/>
    </xf>
    <xf numFmtId="173" fontId="13" fillId="6" borderId="5" xfId="8" applyNumberFormat="1" applyFont="1" applyFill="1" applyBorder="1" applyAlignment="1" applyProtection="1">
      <alignment horizontal="center" vertical="center" wrapText="1"/>
      <protection hidden="1"/>
    </xf>
    <xf numFmtId="173" fontId="13" fillId="6" borderId="6" xfId="8" applyNumberFormat="1" applyFont="1" applyFill="1" applyBorder="1" applyAlignment="1" applyProtection="1">
      <alignment horizontal="center" vertical="center" wrapText="1"/>
      <protection hidden="1"/>
    </xf>
    <xf numFmtId="173" fontId="13" fillId="6" borderId="7" xfId="8" applyNumberFormat="1" applyFont="1" applyFill="1" applyBorder="1" applyAlignment="1" applyProtection="1">
      <alignment horizontal="center" vertical="center" wrapText="1"/>
      <protection hidden="1"/>
    </xf>
    <xf numFmtId="3" fontId="4" fillId="9" borderId="11" xfId="8" applyNumberFormat="1" applyFill="1" applyBorder="1" applyAlignment="1" applyProtection="1">
      <alignment horizontal="center" vertical="center"/>
      <protection hidden="1"/>
    </xf>
    <xf numFmtId="3" fontId="4" fillId="0" borderId="5" xfId="8" applyNumberFormat="1" applyBorder="1" applyAlignment="1" applyProtection="1">
      <alignment horizontal="center" vertical="center"/>
      <protection hidden="1"/>
    </xf>
    <xf numFmtId="3" fontId="4" fillId="0" borderId="7" xfId="8" applyNumberFormat="1" applyBorder="1" applyAlignment="1" applyProtection="1">
      <alignment horizontal="center" vertical="center"/>
      <protection hidden="1"/>
    </xf>
    <xf numFmtId="0" fontId="0" fillId="0" borderId="0" xfId="0" applyProtection="1">
      <protection hidden="1"/>
    </xf>
    <xf numFmtId="0" fontId="0" fillId="0" borderId="0" xfId="0" applyAlignment="1" applyProtection="1">
      <alignment horizontal="center"/>
      <protection hidden="1"/>
    </xf>
    <xf numFmtId="0" fontId="3" fillId="0" borderId="0" xfId="0" applyFont="1" applyProtection="1">
      <protection hidden="1"/>
    </xf>
    <xf numFmtId="164" fontId="3" fillId="0" borderId="0" xfId="0" applyNumberFormat="1" applyFont="1" applyAlignment="1" applyProtection="1">
      <alignment horizontal="right"/>
      <protection hidden="1"/>
    </xf>
    <xf numFmtId="0" fontId="0" fillId="0" borderId="0" xfId="0" applyAlignment="1" applyProtection="1">
      <alignment horizontal="right"/>
      <protection hidden="1"/>
    </xf>
    <xf numFmtId="0" fontId="0" fillId="0" borderId="8" xfId="0" applyBorder="1" applyProtection="1">
      <protection hidden="1"/>
    </xf>
    <xf numFmtId="0" fontId="0" fillId="0" borderId="9" xfId="0" applyBorder="1" applyProtection="1">
      <protection hidden="1"/>
    </xf>
    <xf numFmtId="165" fontId="3" fillId="0" borderId="0" xfId="0" applyNumberFormat="1" applyFont="1" applyAlignment="1" applyProtection="1">
      <alignment horizontal="right"/>
      <protection hidden="1"/>
    </xf>
    <xf numFmtId="169" fontId="21" fillId="0" borderId="10" xfId="1" applyNumberFormat="1" applyFont="1" applyFill="1" applyBorder="1" applyProtection="1">
      <protection hidden="1"/>
    </xf>
    <xf numFmtId="14" fontId="1" fillId="2" borderId="0" xfId="0" applyNumberFormat="1" applyFont="1" applyFill="1" applyAlignment="1" applyProtection="1">
      <alignment horizontal="left"/>
      <protection hidden="1"/>
    </xf>
    <xf numFmtId="14" fontId="1" fillId="2" borderId="0" xfId="0" applyNumberFormat="1" applyFont="1" applyFill="1" applyAlignment="1" applyProtection="1">
      <alignment horizontal="center"/>
      <protection hidden="1"/>
    </xf>
    <xf numFmtId="0" fontId="0" fillId="0" borderId="0" xfId="0" applyAlignment="1" applyProtection="1">
      <alignment horizontal="center"/>
      <protection hidden="1"/>
    </xf>
    <xf numFmtId="166" fontId="0" fillId="0" borderId="0" xfId="0" applyNumberFormat="1" applyProtection="1">
      <protection hidden="1"/>
    </xf>
    <xf numFmtId="4" fontId="0" fillId="0" borderId="0" xfId="0" applyNumberFormat="1" applyProtection="1">
      <protection hidden="1"/>
    </xf>
    <xf numFmtId="4" fontId="0" fillId="0" borderId="0" xfId="0" applyNumberFormat="1" applyAlignment="1" applyProtection="1">
      <alignment horizontal="right"/>
      <protection hidden="1"/>
    </xf>
    <xf numFmtId="168" fontId="0" fillId="0" borderId="0" xfId="0" applyNumberFormat="1" applyAlignment="1" applyProtection="1">
      <alignment horizontal="right"/>
      <protection hidden="1"/>
    </xf>
    <xf numFmtId="168" fontId="0" fillId="0" borderId="0" xfId="0" applyNumberFormat="1" applyProtection="1">
      <protection hidden="1"/>
    </xf>
    <xf numFmtId="164" fontId="0" fillId="0" borderId="0" xfId="0" applyNumberFormat="1" applyProtection="1">
      <protection hidden="1"/>
    </xf>
    <xf numFmtId="0" fontId="0" fillId="2" borderId="3" xfId="0" applyFill="1" applyBorder="1" applyAlignment="1" applyProtection="1">
      <alignment horizontal="center"/>
      <protection hidden="1"/>
    </xf>
    <xf numFmtId="166" fontId="1" fillId="2" borderId="0" xfId="0" applyNumberFormat="1" applyFont="1" applyFill="1" applyProtection="1">
      <protection hidden="1"/>
    </xf>
    <xf numFmtId="4" fontId="1" fillId="2" borderId="0" xfId="0" applyNumberFormat="1" applyFont="1" applyFill="1" applyProtection="1">
      <protection hidden="1"/>
    </xf>
    <xf numFmtId="4" fontId="1" fillId="2" borderId="0" xfId="0" applyNumberFormat="1" applyFont="1" applyFill="1" applyAlignment="1" applyProtection="1">
      <alignment horizontal="right"/>
      <protection hidden="1"/>
    </xf>
    <xf numFmtId="168" fontId="1" fillId="2" borderId="0" xfId="0" applyNumberFormat="1" applyFont="1" applyFill="1" applyAlignment="1" applyProtection="1">
      <alignment horizontal="right"/>
      <protection hidden="1"/>
    </xf>
    <xf numFmtId="2" fontId="1" fillId="2" borderId="0" xfId="0" applyNumberFormat="1" applyFont="1" applyFill="1" applyProtection="1">
      <protection hidden="1"/>
    </xf>
    <xf numFmtId="168" fontId="1" fillId="2" borderId="0" xfId="0" applyNumberFormat="1" applyFont="1" applyFill="1" applyProtection="1">
      <protection hidden="1"/>
    </xf>
    <xf numFmtId="164" fontId="1" fillId="2" borderId="0" xfId="0" applyNumberFormat="1" applyFont="1" applyFill="1" applyProtection="1">
      <protection hidden="1"/>
    </xf>
    <xf numFmtId="0" fontId="1" fillId="11" borderId="11" xfId="0" applyFont="1" applyFill="1" applyBorder="1" applyAlignment="1" applyProtection="1">
      <alignment horizontal="center" vertical="center" wrapText="1"/>
      <protection hidden="1"/>
    </xf>
    <xf numFmtId="0" fontId="1" fillId="11" borderId="5" xfId="0" applyFont="1" applyFill="1" applyBorder="1" applyAlignment="1" applyProtection="1">
      <alignment horizontal="center" vertical="center" wrapText="1"/>
      <protection hidden="1"/>
    </xf>
    <xf numFmtId="0" fontId="1" fillId="11" borderId="15" xfId="0" applyFont="1" applyFill="1" applyBorder="1" applyAlignment="1" applyProtection="1">
      <alignment horizontal="center" vertical="center" wrapText="1"/>
      <protection hidden="1"/>
    </xf>
    <xf numFmtId="0" fontId="1" fillId="11" borderId="16" xfId="0" applyFont="1" applyFill="1" applyBorder="1" applyAlignment="1" applyProtection="1">
      <alignment horizontal="right" vertical="center" wrapText="1"/>
      <protection hidden="1"/>
    </xf>
    <xf numFmtId="0" fontId="1" fillId="11" borderId="17" xfId="0" applyFont="1" applyFill="1" applyBorder="1" applyAlignment="1" applyProtection="1">
      <alignment horizontal="center" vertical="center" wrapText="1"/>
      <protection hidden="1"/>
    </xf>
    <xf numFmtId="0" fontId="1" fillId="11" borderId="16" xfId="0" applyFont="1" applyFill="1" applyBorder="1" applyAlignment="1" applyProtection="1">
      <alignment horizontal="center" vertical="center" wrapText="1"/>
      <protection hidden="1"/>
    </xf>
    <xf numFmtId="0" fontId="1" fillId="11" borderId="4" xfId="0" applyFont="1" applyFill="1" applyBorder="1" applyAlignment="1" applyProtection="1">
      <alignment horizontal="center" vertical="center" wrapText="1"/>
      <protection hidden="1"/>
    </xf>
    <xf numFmtId="0" fontId="1" fillId="11" borderId="14"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0" fillId="0" borderId="11" xfId="0" applyBorder="1" applyAlignment="1" applyProtection="1">
      <alignment horizontal="center"/>
      <protection hidden="1"/>
    </xf>
    <xf numFmtId="0" fontId="26" fillId="4" borderId="11" xfId="8" applyFont="1" applyFill="1" applyBorder="1" applyAlignment="1" applyProtection="1">
      <alignment horizontal="center" vertical="center"/>
      <protection hidden="1"/>
    </xf>
    <xf numFmtId="166" fontId="5" fillId="0" borderId="5" xfId="2" applyNumberFormat="1" applyFont="1" applyBorder="1" applyAlignment="1" applyProtection="1">
      <alignment horizontal="right" vertical="center"/>
      <protection hidden="1"/>
    </xf>
    <xf numFmtId="2" fontId="0" fillId="0" borderId="21" xfId="0" applyNumberFormat="1" applyBorder="1" applyAlignment="1" applyProtection="1">
      <alignment horizontal="center"/>
      <protection hidden="1"/>
    </xf>
    <xf numFmtId="2" fontId="0" fillId="0" borderId="14" xfId="0" applyNumberFormat="1" applyBorder="1" applyProtection="1">
      <protection hidden="1"/>
    </xf>
    <xf numFmtId="2" fontId="0" fillId="0" borderId="11" xfId="0" applyNumberFormat="1" applyBorder="1" applyProtection="1">
      <protection hidden="1"/>
    </xf>
    <xf numFmtId="1" fontId="0" fillId="3" borderId="22" xfId="0" applyNumberFormat="1" applyFill="1" applyBorder="1" applyAlignment="1" applyProtection="1">
      <alignment horizontal="center"/>
      <protection locked="0" hidden="1"/>
    </xf>
    <xf numFmtId="2" fontId="0" fillId="0" borderId="24" xfId="0" applyNumberFormat="1" applyBorder="1" applyAlignment="1" applyProtection="1">
      <alignment horizontal="center"/>
      <protection hidden="1"/>
    </xf>
    <xf numFmtId="2" fontId="0" fillId="0" borderId="22" xfId="0" applyNumberFormat="1" applyBorder="1" applyProtection="1">
      <protection hidden="1"/>
    </xf>
    <xf numFmtId="2" fontId="0" fillId="0" borderId="7" xfId="0" applyNumberFormat="1" applyBorder="1" applyProtection="1">
      <protection hidden="1"/>
    </xf>
    <xf numFmtId="164" fontId="0" fillId="0" borderId="11" xfId="0" applyNumberFormat="1" applyBorder="1" applyProtection="1">
      <protection hidden="1"/>
    </xf>
    <xf numFmtId="2" fontId="0" fillId="0" borderId="14" xfId="0" applyNumberFormat="1" applyBorder="1" applyAlignment="1" applyProtection="1">
      <alignment horizontal="right"/>
      <protection hidden="1"/>
    </xf>
    <xf numFmtId="2" fontId="0" fillId="0" borderId="11" xfId="0" applyNumberFormat="1" applyBorder="1" applyAlignment="1" applyProtection="1">
      <alignment horizontal="right"/>
      <protection hidden="1"/>
    </xf>
    <xf numFmtId="0" fontId="0" fillId="0" borderId="11" xfId="0" applyBorder="1" applyAlignment="1" applyProtection="1">
      <alignment horizontal="center" vertical="center"/>
      <protection hidden="1"/>
    </xf>
    <xf numFmtId="2" fontId="0" fillId="10" borderId="22" xfId="0" applyNumberFormat="1" applyFill="1" applyBorder="1" applyProtection="1">
      <protection locked="0" hidden="1"/>
    </xf>
    <xf numFmtId="0" fontId="1" fillId="2" borderId="11" xfId="0" applyFont="1" applyFill="1" applyBorder="1" applyProtection="1">
      <protection hidden="1"/>
    </xf>
    <xf numFmtId="0" fontId="1" fillId="2" borderId="11" xfId="0" applyFont="1" applyFill="1" applyBorder="1" applyAlignment="1" applyProtection="1">
      <alignment horizontal="center"/>
      <protection hidden="1"/>
    </xf>
    <xf numFmtId="166" fontId="1" fillId="2" borderId="11" xfId="0" applyNumberFormat="1" applyFont="1" applyFill="1" applyBorder="1" applyAlignment="1" applyProtection="1">
      <alignment horizontal="center"/>
      <protection hidden="1"/>
    </xf>
    <xf numFmtId="0" fontId="1" fillId="2" borderId="11" xfId="0" applyFont="1" applyFill="1" applyBorder="1" applyAlignment="1" applyProtection="1">
      <alignment horizontal="right"/>
      <protection hidden="1"/>
    </xf>
    <xf numFmtId="168" fontId="1" fillId="2" borderId="11" xfId="0" applyNumberFormat="1" applyFont="1" applyFill="1" applyBorder="1" applyAlignment="1" applyProtection="1">
      <alignment horizontal="right"/>
      <protection hidden="1"/>
    </xf>
    <xf numFmtId="2" fontId="1" fillId="2" borderId="11" xfId="0" applyNumberFormat="1" applyFont="1" applyFill="1" applyBorder="1" applyProtection="1">
      <protection hidden="1"/>
    </xf>
    <xf numFmtId="168" fontId="1" fillId="2" borderId="11" xfId="0" applyNumberFormat="1" applyFont="1" applyFill="1" applyBorder="1" applyProtection="1">
      <protection hidden="1"/>
    </xf>
    <xf numFmtId="44" fontId="1" fillId="2" borderId="11" xfId="1" applyFont="1" applyFill="1" applyBorder="1" applyProtection="1">
      <protection hidden="1"/>
    </xf>
    <xf numFmtId="0" fontId="1" fillId="0" borderId="0" xfId="0" applyFont="1" applyProtection="1">
      <protection hidden="1"/>
    </xf>
    <xf numFmtId="0" fontId="20" fillId="0" borderId="3" xfId="7" applyFont="1" applyBorder="1" applyAlignment="1" applyProtection="1">
      <alignment horizontal="left" wrapText="1"/>
      <protection hidden="1"/>
    </xf>
    <xf numFmtId="0" fontId="4" fillId="0" borderId="0" xfId="7" applyFont="1" applyProtection="1">
      <protection hidden="1"/>
    </xf>
    <xf numFmtId="44" fontId="4" fillId="8" borderId="11" xfId="10" applyFont="1" applyFill="1" applyBorder="1" applyAlignment="1" applyProtection="1">
      <alignment horizontal="right" vertical="center"/>
      <protection locked="0" hidden="1"/>
    </xf>
    <xf numFmtId="10" fontId="4" fillId="8" borderId="11" xfId="9" applyNumberFormat="1" applyFont="1" applyFill="1" applyBorder="1" applyAlignment="1" applyProtection="1">
      <alignment horizontal="right" vertical="center"/>
      <protection locked="0" hidden="1"/>
    </xf>
    <xf numFmtId="175" fontId="4" fillId="8" borderId="45" xfId="9" applyNumberFormat="1" applyFont="1" applyFill="1" applyBorder="1" applyAlignment="1" applyProtection="1">
      <alignment horizontal="right" vertical="center"/>
      <protection locked="0" hidden="1"/>
    </xf>
    <xf numFmtId="175" fontId="4" fillId="8" borderId="44" xfId="9" applyNumberFormat="1" applyFont="1" applyFill="1" applyBorder="1" applyAlignment="1" applyProtection="1">
      <alignment horizontal="right" vertical="center"/>
      <protection locked="0" hidden="1"/>
    </xf>
    <xf numFmtId="175" fontId="4" fillId="8" borderId="38" xfId="9" applyNumberFormat="1" applyFont="1" applyFill="1" applyBorder="1" applyAlignment="1" applyProtection="1">
      <alignment horizontal="right" vertical="center"/>
      <protection locked="0" hidden="1"/>
    </xf>
    <xf numFmtId="175" fontId="4" fillId="8" borderId="47" xfId="9" applyNumberFormat="1" applyFont="1" applyFill="1" applyBorder="1" applyAlignment="1" applyProtection="1">
      <alignment horizontal="right" vertical="center"/>
      <protection locked="0" hidden="1"/>
    </xf>
    <xf numFmtId="175" fontId="4" fillId="8" borderId="49" xfId="9" applyNumberFormat="1" applyFont="1" applyFill="1" applyBorder="1" applyAlignment="1" applyProtection="1">
      <alignment horizontal="right" vertical="center"/>
      <protection locked="0" hidden="1"/>
    </xf>
    <xf numFmtId="175" fontId="4" fillId="8" borderId="48" xfId="9" applyNumberFormat="1" applyFont="1" applyFill="1" applyBorder="1" applyAlignment="1" applyProtection="1">
      <alignment horizontal="right" vertical="center"/>
      <protection locked="0" hidden="1"/>
    </xf>
    <xf numFmtId="175" fontId="4" fillId="0" borderId="38" xfId="9" applyNumberFormat="1" applyFont="1" applyFill="1" applyBorder="1" applyAlignment="1" applyProtection="1">
      <alignment horizontal="right" vertical="center"/>
      <protection locked="0" hidden="1"/>
    </xf>
    <xf numFmtId="175" fontId="4" fillId="0" borderId="47" xfId="9" applyNumberFormat="1" applyFont="1" applyFill="1" applyBorder="1" applyAlignment="1" applyProtection="1">
      <alignment horizontal="right" vertical="center"/>
      <protection locked="0" hidden="1"/>
    </xf>
    <xf numFmtId="175" fontId="4" fillId="8" borderId="38" xfId="8" applyNumberFormat="1" applyFill="1" applyBorder="1" applyAlignment="1" applyProtection="1">
      <alignment horizontal="right" vertical="center"/>
      <protection locked="0" hidden="1"/>
    </xf>
    <xf numFmtId="175" fontId="4" fillId="8" borderId="47" xfId="8" applyNumberFormat="1" applyFill="1" applyBorder="1" applyAlignment="1" applyProtection="1">
      <alignment horizontal="right" vertical="center"/>
      <protection locked="0" hidden="1"/>
    </xf>
    <xf numFmtId="175" fontId="8" fillId="8" borderId="42" xfId="8" applyNumberFormat="1" applyFont="1" applyFill="1" applyBorder="1" applyAlignment="1" applyProtection="1">
      <alignment horizontal="right" vertical="center"/>
      <protection locked="0" hidden="1"/>
    </xf>
    <xf numFmtId="175" fontId="8" fillId="8" borderId="41" xfId="8" applyNumberFormat="1" applyFont="1" applyFill="1" applyBorder="1" applyAlignment="1" applyProtection="1">
      <alignment horizontal="right" vertical="center"/>
      <protection locked="0" hidden="1"/>
    </xf>
    <xf numFmtId="175" fontId="8" fillId="8" borderId="32" xfId="8" applyNumberFormat="1" applyFont="1" applyFill="1" applyBorder="1" applyAlignment="1" applyProtection="1">
      <alignment horizontal="right" vertical="center"/>
      <protection locked="0" hidden="1"/>
    </xf>
    <xf numFmtId="175" fontId="8" fillId="8" borderId="38" xfId="8" applyNumberFormat="1" applyFont="1" applyFill="1" applyBorder="1" applyAlignment="1" applyProtection="1">
      <alignment horizontal="right" vertical="center"/>
      <protection locked="0" hidden="1"/>
    </xf>
    <xf numFmtId="175" fontId="8" fillId="8" borderId="36" xfId="8" applyNumberFormat="1" applyFont="1" applyFill="1" applyBorder="1" applyAlignment="1" applyProtection="1">
      <alignment horizontal="right" vertical="center"/>
      <protection locked="0" hidden="1"/>
    </xf>
    <xf numFmtId="175" fontId="8" fillId="8" borderId="35" xfId="8" applyNumberFormat="1" applyFont="1" applyFill="1" applyBorder="1" applyAlignment="1" applyProtection="1">
      <alignment horizontal="right" vertical="center"/>
      <protection locked="0" hidden="1"/>
    </xf>
    <xf numFmtId="0" fontId="28" fillId="12" borderId="8" xfId="0" applyFont="1" applyFill="1" applyBorder="1" applyAlignment="1" applyProtection="1">
      <alignment horizontal="center" vertical="center"/>
      <protection hidden="1"/>
    </xf>
    <xf numFmtId="0" fontId="28" fillId="12" borderId="9" xfId="0" applyFont="1" applyFill="1" applyBorder="1" applyAlignment="1" applyProtection="1">
      <alignment horizontal="center" vertical="center"/>
      <protection hidden="1"/>
    </xf>
    <xf numFmtId="0" fontId="28" fillId="12" borderId="10" xfId="0" applyFont="1" applyFill="1" applyBorder="1" applyAlignment="1" applyProtection="1">
      <alignment horizontal="center" vertical="center"/>
      <protection hidden="1"/>
    </xf>
    <xf numFmtId="0" fontId="1" fillId="13" borderId="0" xfId="0" applyFont="1" applyFill="1" applyAlignment="1" applyProtection="1">
      <alignment vertical="center" wrapText="1"/>
      <protection hidden="1"/>
    </xf>
  </cellXfs>
  <cellStyles count="15">
    <cellStyle name="Normal 2" xfId="2" xr:uid="{00000000-0005-0000-0000-000000000000}"/>
    <cellStyle name="Normal 2 2" xfId="8" xr:uid="{00000000-0005-0000-0000-000001000000}"/>
    <cellStyle name="Prozent 2 2" xfId="4" xr:uid="{00000000-0005-0000-0000-000002000000}"/>
    <cellStyle name="Prozent 2 2 2" xfId="9" xr:uid="{00000000-0005-0000-0000-000003000000}"/>
    <cellStyle name="Standard" xfId="0" builtinId="0"/>
    <cellStyle name="Standard 2" xfId="7" xr:uid="{00000000-0005-0000-0000-000005000000}"/>
    <cellStyle name="Standard 3" xfId="12" xr:uid="{00000000-0005-0000-0000-000006000000}"/>
    <cellStyle name="Standard 4" xfId="13" xr:uid="{00000000-0005-0000-0000-000007000000}"/>
    <cellStyle name="Standard 4 2" xfId="14" xr:uid="{41DFF1E9-1FAD-4F45-9361-3CA7E9476656}"/>
    <cellStyle name="Standard_Casino-B-O" xfId="3" xr:uid="{00000000-0005-0000-0000-000008000000}"/>
    <cellStyle name="Währung" xfId="1" builtinId="4"/>
    <cellStyle name="Währung 2" xfId="5" xr:uid="{00000000-0005-0000-0000-00000C000000}"/>
    <cellStyle name="Währung 2 2" xfId="6" xr:uid="{00000000-0005-0000-0000-00000D000000}"/>
    <cellStyle name="Währung 2 2 2" xfId="10" xr:uid="{00000000-0005-0000-0000-00000E000000}"/>
    <cellStyle name="Währung 2 2 2 2" xfId="11"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51947-F263-482B-820A-7263FDB02814}">
  <sheetPr>
    <tabColor theme="4"/>
  </sheetPr>
  <dimension ref="A1:G28"/>
  <sheetViews>
    <sheetView showGridLines="0" zoomScale="90" zoomScaleNormal="90" workbookViewId="0">
      <pane ySplit="8" topLeftCell="A9" activePane="bottomLeft" state="frozen"/>
      <selection pane="bottomLeft" activeCell="B18" sqref="B18"/>
    </sheetView>
  </sheetViews>
  <sheetFormatPr baseColWidth="10" defaultColWidth="9.140625" defaultRowHeight="12.75"/>
  <cols>
    <col min="1" max="1" width="34.28515625" style="141" customWidth="1"/>
    <col min="2" max="2" width="87.5703125" style="142" customWidth="1"/>
    <col min="3" max="6" width="30.7109375" style="135" customWidth="1"/>
    <col min="7" max="16384" width="9.140625" style="137"/>
  </cols>
  <sheetData>
    <row r="1" spans="1:7" s="124" customFormat="1" ht="15">
      <c r="A1" s="156" t="s">
        <v>271</v>
      </c>
      <c r="B1" s="156"/>
      <c r="C1" s="156"/>
      <c r="D1" s="123"/>
      <c r="E1" s="123"/>
      <c r="F1" s="123"/>
      <c r="G1" s="123"/>
    </row>
    <row r="2" spans="1:7" s="124" customFormat="1">
      <c r="B2" s="126"/>
      <c r="C2" s="127"/>
      <c r="D2" s="123"/>
      <c r="E2" s="123"/>
      <c r="F2" s="123"/>
      <c r="G2" s="123"/>
    </row>
    <row r="3" spans="1:7" s="124" customFormat="1">
      <c r="B3" s="126"/>
      <c r="C3" s="127"/>
      <c r="D3" s="123"/>
      <c r="E3" s="123"/>
      <c r="F3" s="123"/>
      <c r="G3" s="123"/>
    </row>
    <row r="4" spans="1:7" s="124" customFormat="1" ht="30" customHeight="1">
      <c r="A4" s="157" t="s">
        <v>270</v>
      </c>
      <c r="B4" s="157"/>
      <c r="C4" s="157"/>
      <c r="D4" s="123"/>
      <c r="E4" s="123"/>
      <c r="F4" s="123"/>
      <c r="G4" s="123"/>
    </row>
    <row r="5" spans="1:7" s="124" customFormat="1">
      <c r="B5" s="126"/>
      <c r="C5" s="127"/>
      <c r="D5" s="123"/>
      <c r="E5" s="123"/>
      <c r="F5" s="123"/>
      <c r="G5" s="123"/>
    </row>
    <row r="6" spans="1:7" s="124" customFormat="1">
      <c r="B6" s="126"/>
      <c r="C6" s="127"/>
      <c r="D6" s="123"/>
      <c r="E6" s="123"/>
      <c r="F6" s="123"/>
      <c r="G6" s="123"/>
    </row>
    <row r="7" spans="1:7" s="124" customFormat="1">
      <c r="B7" s="126"/>
      <c r="C7" s="127"/>
      <c r="D7" s="123"/>
      <c r="E7" s="123"/>
      <c r="F7" s="123"/>
      <c r="G7" s="123"/>
    </row>
    <row r="8" spans="1:7" s="130" customFormat="1" ht="20.25">
      <c r="A8" s="128" t="s">
        <v>161</v>
      </c>
      <c r="B8" s="128" t="s">
        <v>185</v>
      </c>
      <c r="C8" s="129"/>
      <c r="D8" s="129"/>
      <c r="E8" s="129"/>
      <c r="F8" s="129"/>
    </row>
    <row r="9" spans="1:7" s="130" customFormat="1" ht="4.5" customHeight="1">
      <c r="A9" s="131"/>
      <c r="B9" s="132"/>
      <c r="C9" s="129"/>
      <c r="D9" s="129"/>
      <c r="E9" s="129"/>
      <c r="F9" s="129"/>
    </row>
    <row r="10" spans="1:7" ht="30" customHeight="1">
      <c r="A10" s="133" t="s">
        <v>162</v>
      </c>
      <c r="B10" s="134" t="s">
        <v>186</v>
      </c>
      <c r="D10" s="136"/>
    </row>
    <row r="11" spans="1:7" ht="30" customHeight="1">
      <c r="A11" s="133" t="s">
        <v>163</v>
      </c>
      <c r="B11" s="138" t="s">
        <v>164</v>
      </c>
    </row>
    <row r="12" spans="1:7" ht="30" customHeight="1">
      <c r="A12" s="133" t="s">
        <v>165</v>
      </c>
      <c r="B12" s="138" t="s">
        <v>166</v>
      </c>
    </row>
    <row r="13" spans="1:7" ht="30" customHeight="1">
      <c r="A13" s="133" t="s">
        <v>187</v>
      </c>
      <c r="B13" s="138" t="s">
        <v>188</v>
      </c>
    </row>
    <row r="14" spans="1:7" ht="30" customHeight="1">
      <c r="A14" s="133" t="s">
        <v>274</v>
      </c>
      <c r="B14" s="138" t="s">
        <v>168</v>
      </c>
    </row>
    <row r="15" spans="1:7" ht="30" customHeight="1">
      <c r="A15" s="133" t="s">
        <v>169</v>
      </c>
      <c r="B15" s="138" t="s">
        <v>170</v>
      </c>
    </row>
    <row r="16" spans="1:7" ht="30" customHeight="1">
      <c r="A16" s="133" t="s">
        <v>275</v>
      </c>
      <c r="B16" s="138" t="s">
        <v>171</v>
      </c>
    </row>
    <row r="17" spans="1:2" ht="30" customHeight="1">
      <c r="A17" s="133" t="s">
        <v>276</v>
      </c>
      <c r="B17" s="138" t="s">
        <v>172</v>
      </c>
    </row>
    <row r="18" spans="1:2" ht="30" customHeight="1">
      <c r="A18" s="133" t="s">
        <v>277</v>
      </c>
      <c r="B18" s="138" t="s">
        <v>172</v>
      </c>
    </row>
    <row r="19" spans="1:2" ht="30" customHeight="1">
      <c r="A19" s="133" t="s">
        <v>173</v>
      </c>
      <c r="B19" s="138" t="s">
        <v>174</v>
      </c>
    </row>
    <row r="20" spans="1:2" ht="30" customHeight="1">
      <c r="A20" s="133" t="s">
        <v>175</v>
      </c>
      <c r="B20" s="138" t="s">
        <v>167</v>
      </c>
    </row>
    <row r="21" spans="1:2" ht="30" customHeight="1">
      <c r="A21" s="133" t="s">
        <v>176</v>
      </c>
      <c r="B21" s="138" t="s">
        <v>177</v>
      </c>
    </row>
    <row r="22" spans="1:2" ht="30" customHeight="1">
      <c r="A22" s="133" t="s">
        <v>178</v>
      </c>
      <c r="B22" s="138" t="s">
        <v>189</v>
      </c>
    </row>
    <row r="23" spans="1:2" ht="30" customHeight="1">
      <c r="A23" s="133" t="s">
        <v>179</v>
      </c>
      <c r="B23" s="138" t="s">
        <v>189</v>
      </c>
    </row>
    <row r="24" spans="1:2" ht="30" customHeight="1">
      <c r="A24" s="133" t="s">
        <v>180</v>
      </c>
      <c r="B24" s="138" t="s">
        <v>190</v>
      </c>
    </row>
    <row r="25" spans="1:2" ht="30" customHeight="1">
      <c r="A25" s="133" t="s">
        <v>181</v>
      </c>
      <c r="B25" s="138" t="s">
        <v>182</v>
      </c>
    </row>
    <row r="26" spans="1:2" ht="30" customHeight="1">
      <c r="A26" s="133" t="s">
        <v>183</v>
      </c>
      <c r="B26" s="139">
        <v>46204</v>
      </c>
    </row>
    <row r="27" spans="1:2" ht="6" customHeight="1">
      <c r="A27" s="158"/>
      <c r="B27" s="158"/>
    </row>
    <row r="28" spans="1:2" ht="25.5">
      <c r="A28" s="133" t="s">
        <v>184</v>
      </c>
      <c r="B28" s="140" t="s">
        <v>273</v>
      </c>
    </row>
  </sheetData>
  <sheetProtection algorithmName="SHA-512" hashValue="zgTWB+DYTYtG5IHSxKTjjCDvSDUTGSUxw/bCySro0mP24oqykkKMQPgaLgxp6DL/wvtSYS+bHcKMflro2w/d1Q==" saltValue="C+1N3nOJKDN/ITlLJ4o9bg==" spinCount="100000" sheet="1" objects="1" scenarios="1"/>
  <mergeCells count="3">
    <mergeCell ref="A1:C1"/>
    <mergeCell ref="A4:C4"/>
    <mergeCell ref="A27:B27"/>
  </mergeCells>
  <pageMargins left="0.79" right="0.78740157499999996" top="0.984251969" bottom="0.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S228"/>
  <sheetViews>
    <sheetView tabSelected="1" topLeftCell="B1" zoomScale="85" zoomScaleNormal="85" zoomScaleSheetLayoutView="85" workbookViewId="0">
      <pane ySplit="8" topLeftCell="A155" activePane="bottomLeft" state="frozen"/>
      <selection pane="bottomLeft" activeCell="M167" sqref="M167"/>
    </sheetView>
  </sheetViews>
  <sheetFormatPr baseColWidth="10" defaultRowHeight="15"/>
  <cols>
    <col min="1" max="1" width="10.7109375" style="171" bestFit="1" customWidth="1"/>
    <col min="2" max="2" width="16.28515625" style="171" customWidth="1"/>
    <col min="3" max="3" width="11.85546875" style="172" customWidth="1"/>
    <col min="4" max="4" width="14.85546875" style="172" customWidth="1"/>
    <col min="5" max="5" width="11.85546875" style="172" customWidth="1"/>
    <col min="6" max="6" width="24.5703125" style="172" customWidth="1"/>
    <col min="7" max="7" width="13.140625" style="172" customWidth="1"/>
    <col min="8" max="8" width="15.28515625" style="172" customWidth="1"/>
    <col min="9" max="9" width="18.5703125" style="172" customWidth="1"/>
    <col min="10" max="10" width="19.85546875" style="175" customWidth="1"/>
    <col min="11" max="11" width="20" style="175" bestFit="1" customWidth="1"/>
    <col min="12" max="12" width="15.140625" style="171" customWidth="1"/>
    <col min="13" max="13" width="19.5703125" style="171" customWidth="1"/>
    <col min="14" max="14" width="16.42578125" style="171" customWidth="1"/>
    <col min="15" max="15" width="18.85546875" style="171" customWidth="1"/>
    <col min="16" max="16" width="14.28515625" style="171" customWidth="1"/>
    <col min="17" max="17" width="18.42578125" style="171" customWidth="1"/>
    <col min="18" max="18" width="22.7109375" style="171" customWidth="1"/>
    <col min="19" max="19" width="21.7109375" style="171" customWidth="1"/>
    <col min="20" max="16384" width="11.42578125" style="171"/>
  </cols>
  <sheetData>
    <row r="1" spans="1:19" ht="16.5" thickBot="1">
      <c r="A1" s="171" t="s">
        <v>22</v>
      </c>
      <c r="B1" s="171" t="s">
        <v>23</v>
      </c>
      <c r="I1" s="173"/>
      <c r="J1" s="174"/>
      <c r="N1" s="176" t="s">
        <v>59</v>
      </c>
      <c r="O1" s="177"/>
      <c r="P1" s="177"/>
      <c r="Q1" s="125">
        <f>Stundenverrechnungssätze!$H$49</f>
        <v>15</v>
      </c>
      <c r="R1" s="171" t="s">
        <v>157</v>
      </c>
    </row>
    <row r="2" spans="1:19" ht="15.75" thickBot="1">
      <c r="A2" s="171" t="s">
        <v>21</v>
      </c>
      <c r="B2" s="171" t="s">
        <v>284</v>
      </c>
      <c r="I2" s="173"/>
      <c r="J2" s="178"/>
    </row>
    <row r="3" spans="1:19" ht="16.5" thickBot="1">
      <c r="N3" s="176" t="s">
        <v>160</v>
      </c>
      <c r="O3" s="177"/>
      <c r="P3" s="177"/>
      <c r="Q3" s="179">
        <f>IFERROR(($K$7+$O$7)/$Q$7,0)</f>
        <v>0</v>
      </c>
    </row>
    <row r="6" spans="1:19">
      <c r="A6" s="171" t="s">
        <v>18</v>
      </c>
      <c r="B6" s="180" t="s">
        <v>278</v>
      </c>
      <c r="C6" s="181"/>
      <c r="F6" s="182" t="s">
        <v>20</v>
      </c>
      <c r="G6" s="182"/>
      <c r="H6" s="183">
        <f>SUBTOTAL(9,H9:H227)</f>
        <v>4459.8300000000017</v>
      </c>
      <c r="I6" s="184"/>
      <c r="J6" s="185"/>
      <c r="K6" s="186">
        <f>SUBTOTAL(9,K9:K227)</f>
        <v>46106.632925438877</v>
      </c>
      <c r="L6" s="184"/>
      <c r="M6" s="184"/>
      <c r="N6" s="184"/>
      <c r="O6" s="187">
        <f>SUBTOTAL(9,O9:O227)</f>
        <v>29080.157874999983</v>
      </c>
      <c r="P6" s="184"/>
      <c r="Q6" s="184">
        <f>SUBTOTAL(9,Q9:Q227)</f>
        <v>0</v>
      </c>
      <c r="R6" s="184">
        <f>SUBTOTAL(9,R9:R227)</f>
        <v>0</v>
      </c>
      <c r="S6" s="188">
        <f>SUBTOTAL(9,S9:S227)</f>
        <v>0</v>
      </c>
    </row>
    <row r="7" spans="1:19" ht="15.75" thickBot="1">
      <c r="F7" s="189" t="s">
        <v>19</v>
      </c>
      <c r="G7" s="189"/>
      <c r="H7" s="190">
        <f t="shared" ref="H7" si="0">H228</f>
        <v>4459.8300000000017</v>
      </c>
      <c r="I7" s="191"/>
      <c r="J7" s="192"/>
      <c r="K7" s="193">
        <f t="shared" ref="K7:Q7" si="1">K228</f>
        <v>46106.632925438877</v>
      </c>
      <c r="L7" s="191"/>
      <c r="M7" s="194"/>
      <c r="N7" s="194"/>
      <c r="O7" s="195">
        <f t="shared" ref="O7" si="2">O228</f>
        <v>29080.157874999983</v>
      </c>
      <c r="P7" s="194"/>
      <c r="Q7" s="194">
        <f t="shared" si="1"/>
        <v>0</v>
      </c>
      <c r="R7" s="194">
        <f>R228</f>
        <v>0</v>
      </c>
      <c r="S7" s="196">
        <f t="shared" ref="S7" si="3">S228</f>
        <v>0</v>
      </c>
    </row>
    <row r="8" spans="1:19" s="205" customFormat="1" ht="109.5" customHeight="1" thickBot="1">
      <c r="A8" s="197" t="s">
        <v>12</v>
      </c>
      <c r="B8" s="197" t="s">
        <v>192</v>
      </c>
      <c r="C8" s="197" t="s">
        <v>11</v>
      </c>
      <c r="D8" s="197" t="s">
        <v>24</v>
      </c>
      <c r="E8" s="197" t="s">
        <v>191</v>
      </c>
      <c r="F8" s="197" t="s">
        <v>25</v>
      </c>
      <c r="G8" s="197" t="s">
        <v>26</v>
      </c>
      <c r="H8" s="198" t="s">
        <v>36</v>
      </c>
      <c r="I8" s="199" t="s">
        <v>37</v>
      </c>
      <c r="J8" s="200" t="s">
        <v>281</v>
      </c>
      <c r="K8" s="200" t="s">
        <v>282</v>
      </c>
      <c r="L8" s="201" t="s">
        <v>38</v>
      </c>
      <c r="M8" s="199" t="s">
        <v>39</v>
      </c>
      <c r="N8" s="202" t="s">
        <v>40</v>
      </c>
      <c r="O8" s="202" t="s">
        <v>41</v>
      </c>
      <c r="P8" s="201" t="s">
        <v>42</v>
      </c>
      <c r="Q8" s="203" t="s">
        <v>57</v>
      </c>
      <c r="R8" s="204" t="s">
        <v>58</v>
      </c>
      <c r="S8" s="204" t="s">
        <v>283</v>
      </c>
    </row>
    <row r="9" spans="1:19">
      <c r="A9" s="206">
        <v>1</v>
      </c>
      <c r="B9" s="207" t="s">
        <v>279</v>
      </c>
      <c r="C9" s="206" t="s">
        <v>193</v>
      </c>
      <c r="D9" s="206" t="s">
        <v>195</v>
      </c>
      <c r="E9" s="206" t="s">
        <v>229</v>
      </c>
      <c r="F9" s="206" t="s">
        <v>234</v>
      </c>
      <c r="G9" s="206" t="s">
        <v>27</v>
      </c>
      <c r="H9" s="208">
        <v>22.8</v>
      </c>
      <c r="I9" s="209">
        <v>5</v>
      </c>
      <c r="J9" s="210">
        <f>VLOOKUP(I9,Sverweis!$C$5:$D$19,2,FALSE)</f>
        <v>20.884166666666669</v>
      </c>
      <c r="K9" s="211">
        <f>J9*H9</f>
        <v>476.15900000000005</v>
      </c>
      <c r="L9" s="212"/>
      <c r="M9" s="213">
        <f>VLOOKUP(G9,Sverweis!$A$5:$G$19,6,FALSE)</f>
        <v>0</v>
      </c>
      <c r="N9" s="211">
        <f>VLOOKUP(M9,Sverweis!$F$5:$G$19,2,FALSE)</f>
        <v>0</v>
      </c>
      <c r="O9" s="211">
        <f>N9*H9</f>
        <v>0</v>
      </c>
      <c r="P9" s="214"/>
      <c r="Q9" s="215">
        <f t="shared" ref="Q9:Q43" si="4">IFERROR(K9/L9,0)+IFERROR(O9/P9,0)</f>
        <v>0</v>
      </c>
      <c r="R9" s="211">
        <f>IFERROR(Q9/Sverweis!$J$3,0)</f>
        <v>0</v>
      </c>
      <c r="S9" s="216">
        <f t="shared" ref="S9:S43" si="5">Q9*$Q$1</f>
        <v>0</v>
      </c>
    </row>
    <row r="10" spans="1:19">
      <c r="A10" s="206">
        <v>2</v>
      </c>
      <c r="B10" s="207" t="s">
        <v>279</v>
      </c>
      <c r="C10" s="206" t="s">
        <v>193</v>
      </c>
      <c r="D10" s="206" t="s">
        <v>196</v>
      </c>
      <c r="E10" s="206" t="s">
        <v>229</v>
      </c>
      <c r="F10" s="206" t="s">
        <v>234</v>
      </c>
      <c r="G10" s="206" t="s">
        <v>27</v>
      </c>
      <c r="H10" s="208">
        <v>11</v>
      </c>
      <c r="I10" s="209">
        <v>5</v>
      </c>
      <c r="J10" s="210">
        <f>VLOOKUP(I10,Sverweis!$C$5:$D$19,2,FALSE)</f>
        <v>20.884166666666669</v>
      </c>
      <c r="K10" s="211">
        <f t="shared" ref="K10:K44" si="6">J10*H10</f>
        <v>229.72583333333336</v>
      </c>
      <c r="L10" s="212"/>
      <c r="M10" s="213">
        <f>VLOOKUP(G10,Sverweis!$A$5:$G$19,6,FALSE)</f>
        <v>0</v>
      </c>
      <c r="N10" s="211">
        <f>VLOOKUP(M10,Sverweis!$F$5:$G$19,2,FALSE)</f>
        <v>0</v>
      </c>
      <c r="O10" s="211">
        <f t="shared" ref="O10:O44" si="7">N10*H10</f>
        <v>0</v>
      </c>
      <c r="P10" s="214"/>
      <c r="Q10" s="215">
        <f t="shared" si="4"/>
        <v>0</v>
      </c>
      <c r="R10" s="211">
        <f>IFERROR(Q10/Sverweis!$J$3,0)</f>
        <v>0</v>
      </c>
      <c r="S10" s="216">
        <f t="shared" si="5"/>
        <v>0</v>
      </c>
    </row>
    <row r="11" spans="1:19">
      <c r="A11" s="206">
        <v>3</v>
      </c>
      <c r="B11" s="207" t="s">
        <v>279</v>
      </c>
      <c r="C11" s="206" t="s">
        <v>193</v>
      </c>
      <c r="D11" s="206"/>
      <c r="E11" s="206"/>
      <c r="F11" s="206" t="s">
        <v>235</v>
      </c>
      <c r="G11" s="206" t="s">
        <v>33</v>
      </c>
      <c r="H11" s="208">
        <v>165.38</v>
      </c>
      <c r="I11" s="209">
        <v>0.22997316979685703</v>
      </c>
      <c r="J11" s="210">
        <f>VLOOKUP(I11,Sverweis!$C$5:$D$19,2,FALSE)</f>
        <v>0.96055960137983909</v>
      </c>
      <c r="K11" s="211">
        <f t="shared" si="6"/>
        <v>158.85734687619779</v>
      </c>
      <c r="L11" s="212"/>
      <c r="M11" s="213">
        <f>VLOOKUP(G11,Sverweis!$A$5:$G$19,6,FALSE)</f>
        <v>0</v>
      </c>
      <c r="N11" s="211">
        <f>VLOOKUP(M11,Sverweis!$F$5:$G$19,2,FALSE)</f>
        <v>0</v>
      </c>
      <c r="O11" s="211">
        <f t="shared" si="7"/>
        <v>0</v>
      </c>
      <c r="P11" s="214"/>
      <c r="Q11" s="215">
        <f t="shared" si="4"/>
        <v>0</v>
      </c>
      <c r="R11" s="211">
        <f>IFERROR(Q11/Sverweis!$J$3,0)</f>
        <v>0</v>
      </c>
      <c r="S11" s="216">
        <f t="shared" si="5"/>
        <v>0</v>
      </c>
    </row>
    <row r="12" spans="1:19">
      <c r="A12" s="206">
        <v>4</v>
      </c>
      <c r="B12" s="207" t="s">
        <v>279</v>
      </c>
      <c r="C12" s="206" t="s">
        <v>193</v>
      </c>
      <c r="D12" s="206"/>
      <c r="E12" s="206"/>
      <c r="F12" s="206" t="s">
        <v>236</v>
      </c>
      <c r="G12" s="206" t="s">
        <v>33</v>
      </c>
      <c r="H12" s="208">
        <v>105.29</v>
      </c>
      <c r="I12" s="209">
        <v>0.22997316979685703</v>
      </c>
      <c r="J12" s="217">
        <f>VLOOKUP(I12,Sverweis!$C$5:$D$19,2,FALSE)</f>
        <v>0.96055960137983909</v>
      </c>
      <c r="K12" s="218">
        <f t="shared" si="6"/>
        <v>101.13732042928326</v>
      </c>
      <c r="L12" s="212"/>
      <c r="M12" s="213">
        <f>VLOOKUP(G12,Sverweis!$A$5:$G$19,6,FALSE)</f>
        <v>0</v>
      </c>
      <c r="N12" s="211">
        <f>VLOOKUP(M12,Sverweis!$F$5:$G$19,2,FALSE)</f>
        <v>0</v>
      </c>
      <c r="O12" s="211">
        <f t="shared" si="7"/>
        <v>0</v>
      </c>
      <c r="P12" s="214"/>
      <c r="Q12" s="215">
        <f t="shared" si="4"/>
        <v>0</v>
      </c>
      <c r="R12" s="211">
        <f>IFERROR(Q12/Sverweis!$J$3,0)</f>
        <v>0</v>
      </c>
      <c r="S12" s="216">
        <f t="shared" si="5"/>
        <v>0</v>
      </c>
    </row>
    <row r="13" spans="1:19">
      <c r="A13" s="206">
        <v>5</v>
      </c>
      <c r="B13" s="207" t="s">
        <v>279</v>
      </c>
      <c r="C13" s="206" t="s">
        <v>193</v>
      </c>
      <c r="D13" s="206"/>
      <c r="E13" s="206"/>
      <c r="F13" s="206" t="s">
        <v>237</v>
      </c>
      <c r="G13" s="219" t="s">
        <v>31</v>
      </c>
      <c r="H13" s="208">
        <v>19.350000000000001</v>
      </c>
      <c r="I13" s="209">
        <v>1</v>
      </c>
      <c r="J13" s="217">
        <f>VLOOKUP(I13,Sverweis!$C$5:$D$19,2,FALSE)</f>
        <v>4.1768333333333336</v>
      </c>
      <c r="K13" s="218">
        <f t="shared" si="6"/>
        <v>80.821725000000015</v>
      </c>
      <c r="L13" s="212"/>
      <c r="M13" s="213">
        <f>VLOOKUP(G13,Sverweis!$A$5:$G$19,6,FALSE)</f>
        <v>0</v>
      </c>
      <c r="N13" s="211">
        <f>VLOOKUP(M13,Sverweis!$F$5:$G$19,2,FALSE)</f>
        <v>0</v>
      </c>
      <c r="O13" s="211">
        <f t="shared" si="7"/>
        <v>0</v>
      </c>
      <c r="P13" s="214"/>
      <c r="Q13" s="215">
        <f t="shared" si="4"/>
        <v>0</v>
      </c>
      <c r="R13" s="211">
        <f>IFERROR(Q13/Sverweis!$J$3,0)</f>
        <v>0</v>
      </c>
      <c r="S13" s="216">
        <f t="shared" si="5"/>
        <v>0</v>
      </c>
    </row>
    <row r="14" spans="1:19">
      <c r="A14" s="206">
        <v>6</v>
      </c>
      <c r="B14" s="207" t="s">
        <v>279</v>
      </c>
      <c r="C14" s="206" t="s">
        <v>193</v>
      </c>
      <c r="D14" s="206"/>
      <c r="E14" s="206"/>
      <c r="F14" s="206" t="s">
        <v>238</v>
      </c>
      <c r="G14" s="219" t="s">
        <v>31</v>
      </c>
      <c r="H14" s="208">
        <v>8.89</v>
      </c>
      <c r="I14" s="209">
        <v>1</v>
      </c>
      <c r="J14" s="210">
        <f>VLOOKUP(I14,Sverweis!$C$5:$D$19,2,FALSE)</f>
        <v>4.1768333333333336</v>
      </c>
      <c r="K14" s="211">
        <f t="shared" si="6"/>
        <v>37.132048333333337</v>
      </c>
      <c r="L14" s="212"/>
      <c r="M14" s="213">
        <f>VLOOKUP(G14,Sverweis!$A$5:$G$19,6,FALSE)</f>
        <v>0</v>
      </c>
      <c r="N14" s="211">
        <f>VLOOKUP(M14,Sverweis!$F$5:$G$19,2,FALSE)</f>
        <v>0</v>
      </c>
      <c r="O14" s="211">
        <f t="shared" si="7"/>
        <v>0</v>
      </c>
      <c r="P14" s="214"/>
      <c r="Q14" s="215">
        <f t="shared" si="4"/>
        <v>0</v>
      </c>
      <c r="R14" s="211">
        <f>IFERROR(Q14/Sverweis!$J$3,0)</f>
        <v>0</v>
      </c>
      <c r="S14" s="216">
        <f t="shared" si="5"/>
        <v>0</v>
      </c>
    </row>
    <row r="15" spans="1:19">
      <c r="A15" s="206">
        <v>7</v>
      </c>
      <c r="B15" s="207" t="s">
        <v>279</v>
      </c>
      <c r="C15" s="206" t="s">
        <v>193</v>
      </c>
      <c r="D15" s="206"/>
      <c r="E15" s="206"/>
      <c r="F15" s="206" t="s">
        <v>239</v>
      </c>
      <c r="G15" s="206" t="s">
        <v>28</v>
      </c>
      <c r="H15" s="208">
        <v>7.23</v>
      </c>
      <c r="I15" s="209">
        <v>5</v>
      </c>
      <c r="J15" s="210">
        <f>VLOOKUP(I15,Sverweis!$C$5:$D$19,2,FALSE)</f>
        <v>20.884166666666669</v>
      </c>
      <c r="K15" s="211">
        <f t="shared" si="6"/>
        <v>150.99252500000003</v>
      </c>
      <c r="L15" s="212"/>
      <c r="M15" s="213">
        <f>VLOOKUP(G15,Sverweis!$A$5:$G$19,6,FALSE)</f>
        <v>0</v>
      </c>
      <c r="N15" s="211">
        <f>VLOOKUP(M15,Sverweis!$F$5:$G$19,2,FALSE)</f>
        <v>0</v>
      </c>
      <c r="O15" s="211">
        <f t="shared" si="7"/>
        <v>0</v>
      </c>
      <c r="P15" s="214"/>
      <c r="Q15" s="215">
        <f t="shared" si="4"/>
        <v>0</v>
      </c>
      <c r="R15" s="211">
        <f>IFERROR(Q15/Sverweis!$J$3,0)</f>
        <v>0</v>
      </c>
      <c r="S15" s="216">
        <f t="shared" si="5"/>
        <v>0</v>
      </c>
    </row>
    <row r="16" spans="1:19">
      <c r="A16" s="206">
        <v>8</v>
      </c>
      <c r="B16" s="207" t="s">
        <v>279</v>
      </c>
      <c r="C16" s="206" t="s">
        <v>193</v>
      </c>
      <c r="D16" s="206"/>
      <c r="E16" s="206"/>
      <c r="F16" s="206" t="s">
        <v>240</v>
      </c>
      <c r="G16" s="206" t="s">
        <v>31</v>
      </c>
      <c r="H16" s="208">
        <v>19.52</v>
      </c>
      <c r="I16" s="209">
        <v>1</v>
      </c>
      <c r="J16" s="210">
        <f>VLOOKUP(I16,Sverweis!$C$5:$D$19,2,FALSE)</f>
        <v>4.1768333333333336</v>
      </c>
      <c r="K16" s="211">
        <f t="shared" si="6"/>
        <v>81.531786666666676</v>
      </c>
      <c r="L16" s="212"/>
      <c r="M16" s="213">
        <f>VLOOKUP(G16,Sverweis!$A$5:$G$19,6,FALSE)</f>
        <v>0</v>
      </c>
      <c r="N16" s="211">
        <f>VLOOKUP(M16,Sverweis!$F$5:$G$19,2,FALSE)</f>
        <v>0</v>
      </c>
      <c r="O16" s="211">
        <f t="shared" si="7"/>
        <v>0</v>
      </c>
      <c r="P16" s="214"/>
      <c r="Q16" s="215">
        <f t="shared" si="4"/>
        <v>0</v>
      </c>
      <c r="R16" s="211">
        <f>IFERROR(Q16/Sverweis!$J$3,0)</f>
        <v>0</v>
      </c>
      <c r="S16" s="216">
        <f t="shared" si="5"/>
        <v>0</v>
      </c>
    </row>
    <row r="17" spans="1:19">
      <c r="A17" s="206">
        <v>9</v>
      </c>
      <c r="B17" s="207" t="s">
        <v>279</v>
      </c>
      <c r="C17" s="206" t="s">
        <v>193</v>
      </c>
      <c r="D17" s="206"/>
      <c r="E17" s="206"/>
      <c r="F17" s="206" t="s">
        <v>241</v>
      </c>
      <c r="G17" s="206" t="s">
        <v>31</v>
      </c>
      <c r="H17" s="208">
        <v>2.81</v>
      </c>
      <c r="I17" s="209">
        <v>1</v>
      </c>
      <c r="J17" s="210">
        <f>VLOOKUP(I17,Sverweis!$C$5:$D$19,2,FALSE)</f>
        <v>4.1768333333333336</v>
      </c>
      <c r="K17" s="211">
        <f t="shared" si="6"/>
        <v>11.736901666666668</v>
      </c>
      <c r="L17" s="212"/>
      <c r="M17" s="213">
        <f>VLOOKUP(G17,Sverweis!$A$5:$G$19,6,FALSE)</f>
        <v>0</v>
      </c>
      <c r="N17" s="211">
        <f>VLOOKUP(M17,Sverweis!$F$5:$G$19,2,FALSE)</f>
        <v>0</v>
      </c>
      <c r="O17" s="211">
        <f t="shared" si="7"/>
        <v>0</v>
      </c>
      <c r="P17" s="214"/>
      <c r="Q17" s="215">
        <f t="shared" si="4"/>
        <v>0</v>
      </c>
      <c r="R17" s="211">
        <f>IFERROR(Q17/Sverweis!$J$3,0)</f>
        <v>0</v>
      </c>
      <c r="S17" s="216">
        <f t="shared" si="5"/>
        <v>0</v>
      </c>
    </row>
    <row r="18" spans="1:19">
      <c r="A18" s="206">
        <v>10</v>
      </c>
      <c r="B18" s="207" t="s">
        <v>279</v>
      </c>
      <c r="C18" s="206" t="s">
        <v>193</v>
      </c>
      <c r="D18" s="206"/>
      <c r="E18" s="206"/>
      <c r="F18" s="206" t="s">
        <v>242</v>
      </c>
      <c r="G18" s="206" t="s">
        <v>28</v>
      </c>
      <c r="H18" s="208">
        <v>2.4500000000000002</v>
      </c>
      <c r="I18" s="209">
        <v>5</v>
      </c>
      <c r="J18" s="210">
        <f>VLOOKUP(I18,Sverweis!$C$5:$D$19,2,FALSE)</f>
        <v>20.884166666666669</v>
      </c>
      <c r="K18" s="211">
        <f t="shared" si="6"/>
        <v>51.166208333333344</v>
      </c>
      <c r="L18" s="212"/>
      <c r="M18" s="213">
        <f>VLOOKUP(G18,Sverweis!$A$5:$G$19,6,FALSE)</f>
        <v>0</v>
      </c>
      <c r="N18" s="211">
        <f>VLOOKUP(M18,Sverweis!$F$5:$G$19,2,FALSE)</f>
        <v>0</v>
      </c>
      <c r="O18" s="211">
        <f t="shared" si="7"/>
        <v>0</v>
      </c>
      <c r="P18" s="214"/>
      <c r="Q18" s="215">
        <f t="shared" si="4"/>
        <v>0</v>
      </c>
      <c r="R18" s="211">
        <f>IFERROR(Q18/Sverweis!$J$3,0)</f>
        <v>0</v>
      </c>
      <c r="S18" s="216">
        <f t="shared" si="5"/>
        <v>0</v>
      </c>
    </row>
    <row r="19" spans="1:19">
      <c r="A19" s="206">
        <v>11</v>
      </c>
      <c r="B19" s="207" t="s">
        <v>279</v>
      </c>
      <c r="C19" s="206" t="s">
        <v>193</v>
      </c>
      <c r="D19" s="206"/>
      <c r="E19" s="206"/>
      <c r="F19" s="206" t="s">
        <v>243</v>
      </c>
      <c r="G19" s="206" t="s">
        <v>31</v>
      </c>
      <c r="H19" s="208">
        <v>45.93</v>
      </c>
      <c r="I19" s="209">
        <v>1</v>
      </c>
      <c r="J19" s="210">
        <f>VLOOKUP(I19,Sverweis!$C$5:$D$19,2,FALSE)</f>
        <v>4.1768333333333336</v>
      </c>
      <c r="K19" s="211">
        <f t="shared" si="6"/>
        <v>191.84195500000001</v>
      </c>
      <c r="L19" s="212"/>
      <c r="M19" s="213">
        <f>VLOOKUP(G19,Sverweis!$A$5:$G$19,6,FALSE)</f>
        <v>0</v>
      </c>
      <c r="N19" s="211">
        <f>VLOOKUP(M19,Sverweis!$F$5:$G$19,2,FALSE)</f>
        <v>0</v>
      </c>
      <c r="O19" s="211">
        <f t="shared" si="7"/>
        <v>0</v>
      </c>
      <c r="P19" s="214"/>
      <c r="Q19" s="215">
        <f t="shared" si="4"/>
        <v>0</v>
      </c>
      <c r="R19" s="211">
        <f>IFERROR(Q19/Sverweis!$J$3,0)</f>
        <v>0</v>
      </c>
      <c r="S19" s="216">
        <f t="shared" si="5"/>
        <v>0</v>
      </c>
    </row>
    <row r="20" spans="1:19">
      <c r="A20" s="206">
        <v>12</v>
      </c>
      <c r="B20" s="207" t="s">
        <v>279</v>
      </c>
      <c r="C20" s="206" t="s">
        <v>193</v>
      </c>
      <c r="D20" s="206"/>
      <c r="E20" s="206"/>
      <c r="F20" s="206" t="s">
        <v>244</v>
      </c>
      <c r="G20" s="206" t="s">
        <v>31</v>
      </c>
      <c r="H20" s="208">
        <v>8.61</v>
      </c>
      <c r="I20" s="209">
        <v>1</v>
      </c>
      <c r="J20" s="210">
        <f>VLOOKUP(I20,Sverweis!$C$5:$D$19,2,FALSE)</f>
        <v>4.1768333333333336</v>
      </c>
      <c r="K20" s="211">
        <f t="shared" si="6"/>
        <v>35.962535000000003</v>
      </c>
      <c r="L20" s="212"/>
      <c r="M20" s="213">
        <f>VLOOKUP(G20,Sverweis!$A$5:$G$19,6,FALSE)</f>
        <v>0</v>
      </c>
      <c r="N20" s="211">
        <f>VLOOKUP(M20,Sverweis!$F$5:$G$19,2,FALSE)</f>
        <v>0</v>
      </c>
      <c r="O20" s="211">
        <f t="shared" si="7"/>
        <v>0</v>
      </c>
      <c r="P20" s="214"/>
      <c r="Q20" s="215">
        <f t="shared" si="4"/>
        <v>0</v>
      </c>
      <c r="R20" s="211">
        <f>IFERROR(Q20/Sverweis!$J$3,0)</f>
        <v>0</v>
      </c>
      <c r="S20" s="216">
        <f t="shared" si="5"/>
        <v>0</v>
      </c>
    </row>
    <row r="21" spans="1:19">
      <c r="A21" s="206">
        <v>13</v>
      </c>
      <c r="B21" s="207" t="s">
        <v>279</v>
      </c>
      <c r="C21" s="206" t="s">
        <v>193</v>
      </c>
      <c r="D21" s="206"/>
      <c r="E21" s="206"/>
      <c r="F21" s="206" t="s">
        <v>245</v>
      </c>
      <c r="G21" s="206" t="s">
        <v>31</v>
      </c>
      <c r="H21" s="208">
        <v>9.4499999999999993</v>
      </c>
      <c r="I21" s="209">
        <v>1</v>
      </c>
      <c r="J21" s="210">
        <f>VLOOKUP(I21,Sverweis!$C$5:$D$19,2,FALSE)</f>
        <v>4.1768333333333336</v>
      </c>
      <c r="K21" s="211">
        <f t="shared" si="6"/>
        <v>39.471074999999999</v>
      </c>
      <c r="L21" s="212"/>
      <c r="M21" s="213">
        <f>VLOOKUP(G21,Sverweis!$A$5:$G$19,6,FALSE)</f>
        <v>0</v>
      </c>
      <c r="N21" s="211">
        <f>VLOOKUP(M21,Sverweis!$F$5:$G$19,2,FALSE)</f>
        <v>0</v>
      </c>
      <c r="O21" s="211">
        <f t="shared" si="7"/>
        <v>0</v>
      </c>
      <c r="P21" s="214"/>
      <c r="Q21" s="215">
        <f t="shared" si="4"/>
        <v>0</v>
      </c>
      <c r="R21" s="211">
        <f>IFERROR(Q21/Sverweis!$J$3,0)</f>
        <v>0</v>
      </c>
      <c r="S21" s="216">
        <f t="shared" si="5"/>
        <v>0</v>
      </c>
    </row>
    <row r="22" spans="1:19">
      <c r="A22" s="206">
        <v>14</v>
      </c>
      <c r="B22" s="207" t="s">
        <v>279</v>
      </c>
      <c r="C22" s="206" t="s">
        <v>193</v>
      </c>
      <c r="D22" s="206"/>
      <c r="E22" s="206"/>
      <c r="F22" s="206" t="s">
        <v>246</v>
      </c>
      <c r="G22" s="206" t="s">
        <v>31</v>
      </c>
      <c r="H22" s="208">
        <v>8.5399999999999991</v>
      </c>
      <c r="I22" s="209">
        <v>1</v>
      </c>
      <c r="J22" s="210">
        <f>VLOOKUP(I22,Sverweis!$C$5:$D$19,2,FALSE)</f>
        <v>4.1768333333333336</v>
      </c>
      <c r="K22" s="211">
        <f t="shared" si="6"/>
        <v>35.670156666666664</v>
      </c>
      <c r="L22" s="212"/>
      <c r="M22" s="213">
        <f>VLOOKUP(G22,Sverweis!$A$5:$G$19,6,FALSE)</f>
        <v>0</v>
      </c>
      <c r="N22" s="211">
        <f>VLOOKUP(M22,Sverweis!$F$5:$G$19,2,FALSE)</f>
        <v>0</v>
      </c>
      <c r="O22" s="211">
        <f t="shared" si="7"/>
        <v>0</v>
      </c>
      <c r="P22" s="214"/>
      <c r="Q22" s="215">
        <f t="shared" si="4"/>
        <v>0</v>
      </c>
      <c r="R22" s="211">
        <f>IFERROR(Q22/Sverweis!$J$3,0)</f>
        <v>0</v>
      </c>
      <c r="S22" s="216">
        <f t="shared" si="5"/>
        <v>0</v>
      </c>
    </row>
    <row r="23" spans="1:19">
      <c r="A23" s="206">
        <v>15</v>
      </c>
      <c r="B23" s="207" t="s">
        <v>279</v>
      </c>
      <c r="C23" s="206" t="s">
        <v>193</v>
      </c>
      <c r="D23" s="206"/>
      <c r="E23" s="206"/>
      <c r="F23" s="206" t="s">
        <v>247</v>
      </c>
      <c r="G23" s="206" t="s">
        <v>31</v>
      </c>
      <c r="H23" s="208">
        <v>30.43</v>
      </c>
      <c r="I23" s="209">
        <v>1</v>
      </c>
      <c r="J23" s="210">
        <f>VLOOKUP(I23,Sverweis!$C$5:$D$19,2,FALSE)</f>
        <v>4.1768333333333336</v>
      </c>
      <c r="K23" s="211">
        <f t="shared" si="6"/>
        <v>127.10103833333334</v>
      </c>
      <c r="L23" s="212"/>
      <c r="M23" s="213">
        <f>VLOOKUP(G23,Sverweis!$A$5:$G$19,6,FALSE)</f>
        <v>0</v>
      </c>
      <c r="N23" s="211">
        <f>VLOOKUP(M23,Sverweis!$F$5:$G$19,2,FALSE)</f>
        <v>0</v>
      </c>
      <c r="O23" s="211">
        <f t="shared" si="7"/>
        <v>0</v>
      </c>
      <c r="P23" s="214"/>
      <c r="Q23" s="215">
        <f t="shared" si="4"/>
        <v>0</v>
      </c>
      <c r="R23" s="211">
        <f>IFERROR(Q23/Sverweis!$J$3,0)</f>
        <v>0</v>
      </c>
      <c r="S23" s="216">
        <f t="shared" si="5"/>
        <v>0</v>
      </c>
    </row>
    <row r="24" spans="1:19">
      <c r="A24" s="206">
        <v>16</v>
      </c>
      <c r="B24" s="207" t="s">
        <v>279</v>
      </c>
      <c r="C24" s="206" t="s">
        <v>193</v>
      </c>
      <c r="D24" s="206"/>
      <c r="E24" s="206"/>
      <c r="F24" s="206" t="s">
        <v>248</v>
      </c>
      <c r="G24" s="206" t="s">
        <v>31</v>
      </c>
      <c r="H24" s="208">
        <v>18.25</v>
      </c>
      <c r="I24" s="209">
        <v>1</v>
      </c>
      <c r="J24" s="210">
        <f>VLOOKUP(I24,Sverweis!$C$5:$D$19,2,FALSE)</f>
        <v>4.1768333333333336</v>
      </c>
      <c r="K24" s="211">
        <f t="shared" si="6"/>
        <v>76.227208333333337</v>
      </c>
      <c r="L24" s="212"/>
      <c r="M24" s="213">
        <f>VLOOKUP(G24,Sverweis!$A$5:$G$19,6,FALSE)</f>
        <v>0</v>
      </c>
      <c r="N24" s="211">
        <f>VLOOKUP(M24,Sverweis!$F$5:$G$19,2,FALSE)</f>
        <v>0</v>
      </c>
      <c r="O24" s="211">
        <f t="shared" si="7"/>
        <v>0</v>
      </c>
      <c r="P24" s="214"/>
      <c r="Q24" s="215">
        <f t="shared" si="4"/>
        <v>0</v>
      </c>
      <c r="R24" s="211">
        <f>IFERROR(Q24/Sverweis!$J$3,0)</f>
        <v>0</v>
      </c>
      <c r="S24" s="216">
        <f t="shared" si="5"/>
        <v>0</v>
      </c>
    </row>
    <row r="25" spans="1:19">
      <c r="A25" s="206">
        <v>17</v>
      </c>
      <c r="B25" s="207" t="s">
        <v>279</v>
      </c>
      <c r="C25" s="206" t="s">
        <v>193</v>
      </c>
      <c r="D25" s="206"/>
      <c r="E25" s="206"/>
      <c r="F25" s="206" t="s">
        <v>248</v>
      </c>
      <c r="G25" s="206" t="s">
        <v>31</v>
      </c>
      <c r="H25" s="208">
        <v>7.21</v>
      </c>
      <c r="I25" s="209">
        <v>1</v>
      </c>
      <c r="J25" s="210">
        <f>VLOOKUP(I25,Sverweis!$C$5:$D$19,2,FALSE)</f>
        <v>4.1768333333333336</v>
      </c>
      <c r="K25" s="211">
        <f t="shared" si="6"/>
        <v>30.114968333333334</v>
      </c>
      <c r="L25" s="212"/>
      <c r="M25" s="213">
        <f>VLOOKUP(G25,Sverweis!$A$5:$G$19,6,FALSE)</f>
        <v>0</v>
      </c>
      <c r="N25" s="211">
        <f>VLOOKUP(M25,Sverweis!$F$5:$G$19,2,FALSE)</f>
        <v>0</v>
      </c>
      <c r="O25" s="211">
        <f t="shared" si="7"/>
        <v>0</v>
      </c>
      <c r="P25" s="214"/>
      <c r="Q25" s="215">
        <f t="shared" si="4"/>
        <v>0</v>
      </c>
      <c r="R25" s="211">
        <f>IFERROR(Q25/Sverweis!$J$3,0)</f>
        <v>0</v>
      </c>
      <c r="S25" s="216">
        <f t="shared" si="5"/>
        <v>0</v>
      </c>
    </row>
    <row r="26" spans="1:19">
      <c r="A26" s="206">
        <v>18</v>
      </c>
      <c r="B26" s="207" t="s">
        <v>279</v>
      </c>
      <c r="C26" s="206" t="s">
        <v>193</v>
      </c>
      <c r="D26" s="206"/>
      <c r="E26" s="206"/>
      <c r="F26" s="206" t="s">
        <v>248</v>
      </c>
      <c r="G26" s="206" t="s">
        <v>31</v>
      </c>
      <c r="H26" s="208">
        <v>6.18</v>
      </c>
      <c r="I26" s="209">
        <v>1</v>
      </c>
      <c r="J26" s="210">
        <f>VLOOKUP(I26,Sverweis!$C$5:$D$19,2,FALSE)</f>
        <v>4.1768333333333336</v>
      </c>
      <c r="K26" s="211">
        <f t="shared" si="6"/>
        <v>25.812830000000002</v>
      </c>
      <c r="L26" s="212"/>
      <c r="M26" s="213">
        <f>VLOOKUP(G26,Sverweis!$A$5:$G$19,6,FALSE)</f>
        <v>0</v>
      </c>
      <c r="N26" s="211">
        <f>VLOOKUP(M26,Sverweis!$F$5:$G$19,2,FALSE)</f>
        <v>0</v>
      </c>
      <c r="O26" s="211">
        <f t="shared" si="7"/>
        <v>0</v>
      </c>
      <c r="P26" s="214"/>
      <c r="Q26" s="215">
        <f t="shared" si="4"/>
        <v>0</v>
      </c>
      <c r="R26" s="211">
        <f>IFERROR(Q26/Sverweis!$J$3,0)</f>
        <v>0</v>
      </c>
      <c r="S26" s="216">
        <f t="shared" si="5"/>
        <v>0</v>
      </c>
    </row>
    <row r="27" spans="1:19">
      <c r="A27" s="206">
        <v>19</v>
      </c>
      <c r="B27" s="207" t="s">
        <v>279</v>
      </c>
      <c r="C27" s="206" t="s">
        <v>193</v>
      </c>
      <c r="D27" s="206"/>
      <c r="E27" s="206"/>
      <c r="F27" s="206" t="s">
        <v>249</v>
      </c>
      <c r="G27" s="206" t="s">
        <v>31</v>
      </c>
      <c r="H27" s="208">
        <v>28.86</v>
      </c>
      <c r="I27" s="209">
        <v>1</v>
      </c>
      <c r="J27" s="210">
        <f>VLOOKUP(I27,Sverweis!$C$5:$D$19,2,FALSE)</f>
        <v>4.1768333333333336</v>
      </c>
      <c r="K27" s="211">
        <f t="shared" si="6"/>
        <v>120.54341000000001</v>
      </c>
      <c r="L27" s="212"/>
      <c r="M27" s="213">
        <f>VLOOKUP(G27,Sverweis!$A$5:$G$19,6,FALSE)</f>
        <v>0</v>
      </c>
      <c r="N27" s="211">
        <f>VLOOKUP(M27,Sverweis!$F$5:$G$19,2,FALSE)</f>
        <v>0</v>
      </c>
      <c r="O27" s="211">
        <f t="shared" si="7"/>
        <v>0</v>
      </c>
      <c r="P27" s="214"/>
      <c r="Q27" s="215">
        <f t="shared" si="4"/>
        <v>0</v>
      </c>
      <c r="R27" s="211">
        <f>IFERROR(Q27/Sverweis!$J$3,0)</f>
        <v>0</v>
      </c>
      <c r="S27" s="216">
        <f t="shared" si="5"/>
        <v>0</v>
      </c>
    </row>
    <row r="28" spans="1:19">
      <c r="A28" s="206">
        <v>20</v>
      </c>
      <c r="B28" s="207" t="s">
        <v>279</v>
      </c>
      <c r="C28" s="206" t="s">
        <v>193</v>
      </c>
      <c r="D28" s="206"/>
      <c r="E28" s="206"/>
      <c r="F28" s="206" t="s">
        <v>249</v>
      </c>
      <c r="G28" s="206" t="s">
        <v>31</v>
      </c>
      <c r="H28" s="208">
        <v>19.62</v>
      </c>
      <c r="I28" s="209">
        <v>1</v>
      </c>
      <c r="J28" s="210">
        <f>VLOOKUP(I28,Sverweis!$C$5:$D$19,2,FALSE)</f>
        <v>4.1768333333333336</v>
      </c>
      <c r="K28" s="211">
        <f t="shared" si="6"/>
        <v>81.949470000000005</v>
      </c>
      <c r="L28" s="212"/>
      <c r="M28" s="213">
        <f>VLOOKUP(G28,Sverweis!$A$5:$G$19,6,FALSE)</f>
        <v>0</v>
      </c>
      <c r="N28" s="211">
        <f>VLOOKUP(M28,Sverweis!$F$5:$G$19,2,FALSE)</f>
        <v>0</v>
      </c>
      <c r="O28" s="211">
        <f t="shared" si="7"/>
        <v>0</v>
      </c>
      <c r="P28" s="214"/>
      <c r="Q28" s="215">
        <f t="shared" si="4"/>
        <v>0</v>
      </c>
      <c r="R28" s="211">
        <f>IFERROR(Q28/Sverweis!$J$3,0)</f>
        <v>0</v>
      </c>
      <c r="S28" s="216">
        <f t="shared" si="5"/>
        <v>0</v>
      </c>
    </row>
    <row r="29" spans="1:19">
      <c r="A29" s="206">
        <v>21</v>
      </c>
      <c r="B29" s="207" t="s">
        <v>279</v>
      </c>
      <c r="C29" s="206" t="s">
        <v>193</v>
      </c>
      <c r="D29" s="206"/>
      <c r="E29" s="206"/>
      <c r="F29" s="206" t="s">
        <v>250</v>
      </c>
      <c r="G29" s="206" t="s">
        <v>27</v>
      </c>
      <c r="H29" s="208">
        <v>77.209999999999994</v>
      </c>
      <c r="I29" s="209">
        <v>5</v>
      </c>
      <c r="J29" s="210">
        <f>VLOOKUP(I29,Sverweis!$C$5:$D$19,2,FALSE)</f>
        <v>20.884166666666669</v>
      </c>
      <c r="K29" s="211">
        <f t="shared" si="6"/>
        <v>1612.4665083333334</v>
      </c>
      <c r="L29" s="212"/>
      <c r="M29" s="213">
        <f>VLOOKUP(G29,Sverweis!$A$5:$G$19,6,FALSE)</f>
        <v>0</v>
      </c>
      <c r="N29" s="211">
        <f>VLOOKUP(M29,Sverweis!$F$5:$G$19,2,FALSE)</f>
        <v>0</v>
      </c>
      <c r="O29" s="211">
        <f t="shared" si="7"/>
        <v>0</v>
      </c>
      <c r="P29" s="214"/>
      <c r="Q29" s="215">
        <f t="shared" si="4"/>
        <v>0</v>
      </c>
      <c r="R29" s="211">
        <f>IFERROR(Q29/Sverweis!$J$3,0)</f>
        <v>0</v>
      </c>
      <c r="S29" s="216">
        <f t="shared" si="5"/>
        <v>0</v>
      </c>
    </row>
    <row r="30" spans="1:19">
      <c r="A30" s="206">
        <v>22</v>
      </c>
      <c r="B30" s="207" t="s">
        <v>279</v>
      </c>
      <c r="C30" s="206" t="s">
        <v>193</v>
      </c>
      <c r="D30" s="206"/>
      <c r="E30" s="206"/>
      <c r="F30" s="206" t="s">
        <v>250</v>
      </c>
      <c r="G30" s="206" t="s">
        <v>27</v>
      </c>
      <c r="H30" s="208">
        <v>5.08</v>
      </c>
      <c r="I30" s="209">
        <v>5</v>
      </c>
      <c r="J30" s="210">
        <f>VLOOKUP(I30,Sverweis!$C$5:$D$19,2,FALSE)</f>
        <v>20.884166666666669</v>
      </c>
      <c r="K30" s="211">
        <f t="shared" si="6"/>
        <v>106.09156666666668</v>
      </c>
      <c r="L30" s="212"/>
      <c r="M30" s="213">
        <f>VLOOKUP(G30,Sverweis!$A$5:$G$19,6,FALSE)</f>
        <v>0</v>
      </c>
      <c r="N30" s="211">
        <f>VLOOKUP(M30,Sverweis!$F$5:$G$19,2,FALSE)</f>
        <v>0</v>
      </c>
      <c r="O30" s="211">
        <f t="shared" si="7"/>
        <v>0</v>
      </c>
      <c r="P30" s="214"/>
      <c r="Q30" s="215">
        <f t="shared" si="4"/>
        <v>0</v>
      </c>
      <c r="R30" s="211">
        <f>IFERROR(Q30/Sverweis!$J$3,0)</f>
        <v>0</v>
      </c>
      <c r="S30" s="216">
        <f t="shared" si="5"/>
        <v>0</v>
      </c>
    </row>
    <row r="31" spans="1:19">
      <c r="A31" s="206">
        <v>23</v>
      </c>
      <c r="B31" s="207" t="s">
        <v>279</v>
      </c>
      <c r="C31" s="206" t="s">
        <v>193</v>
      </c>
      <c r="D31" s="206"/>
      <c r="E31" s="206"/>
      <c r="F31" s="206" t="s">
        <v>250</v>
      </c>
      <c r="G31" s="206" t="s">
        <v>27</v>
      </c>
      <c r="H31" s="208">
        <v>49.54</v>
      </c>
      <c r="I31" s="209">
        <v>5</v>
      </c>
      <c r="J31" s="210">
        <f>VLOOKUP(I31,Sverweis!$C$5:$D$19,2,FALSE)</f>
        <v>20.884166666666669</v>
      </c>
      <c r="K31" s="211">
        <f t="shared" si="6"/>
        <v>1034.6016166666668</v>
      </c>
      <c r="L31" s="212"/>
      <c r="M31" s="213">
        <f>VLOOKUP(G31,Sverweis!$A$5:$G$19,6,FALSE)</f>
        <v>0</v>
      </c>
      <c r="N31" s="211">
        <f>VLOOKUP(M31,Sverweis!$F$5:$G$19,2,FALSE)</f>
        <v>0</v>
      </c>
      <c r="O31" s="211">
        <f t="shared" si="7"/>
        <v>0</v>
      </c>
      <c r="P31" s="214"/>
      <c r="Q31" s="215">
        <f t="shared" si="4"/>
        <v>0</v>
      </c>
      <c r="R31" s="211">
        <f>IFERROR(Q31/Sverweis!$J$3,0)</f>
        <v>0</v>
      </c>
      <c r="S31" s="216">
        <f t="shared" si="5"/>
        <v>0</v>
      </c>
    </row>
    <row r="32" spans="1:19">
      <c r="A32" s="206">
        <v>24</v>
      </c>
      <c r="B32" s="207" t="s">
        <v>279</v>
      </c>
      <c r="C32" s="206" t="s">
        <v>9</v>
      </c>
      <c r="D32" s="206"/>
      <c r="E32" s="206" t="s">
        <v>229</v>
      </c>
      <c r="F32" s="206" t="s">
        <v>251</v>
      </c>
      <c r="G32" s="206" t="s">
        <v>34</v>
      </c>
      <c r="H32" s="208">
        <v>86.97</v>
      </c>
      <c r="I32" s="209">
        <v>5</v>
      </c>
      <c r="J32" s="210">
        <f>VLOOKUP(I32,Sverweis!$C$5:$D$19,2,FALSE)</f>
        <v>20.884166666666669</v>
      </c>
      <c r="K32" s="211">
        <f t="shared" si="6"/>
        <v>1816.2959750000002</v>
      </c>
      <c r="L32" s="212"/>
      <c r="M32" s="213">
        <f>VLOOKUP(G32,Sverweis!$A$5:$G$19,6,FALSE)</f>
        <v>0</v>
      </c>
      <c r="N32" s="211">
        <f>VLOOKUP(M32,Sverweis!$F$5:$G$19,2,FALSE)</f>
        <v>0</v>
      </c>
      <c r="O32" s="211">
        <f t="shared" si="7"/>
        <v>0</v>
      </c>
      <c r="P32" s="214"/>
      <c r="Q32" s="215">
        <f t="shared" si="4"/>
        <v>0</v>
      </c>
      <c r="R32" s="211">
        <f>IFERROR(Q32/Sverweis!$J$3,0)</f>
        <v>0</v>
      </c>
      <c r="S32" s="216">
        <f t="shared" si="5"/>
        <v>0</v>
      </c>
    </row>
    <row r="33" spans="1:19">
      <c r="A33" s="206">
        <v>25</v>
      </c>
      <c r="B33" s="207" t="s">
        <v>279</v>
      </c>
      <c r="C33" s="206" t="s">
        <v>9</v>
      </c>
      <c r="D33" s="206"/>
      <c r="E33" s="206" t="s">
        <v>229</v>
      </c>
      <c r="F33" s="206" t="s">
        <v>251</v>
      </c>
      <c r="G33" s="206" t="s">
        <v>34</v>
      </c>
      <c r="H33" s="208">
        <v>20</v>
      </c>
      <c r="I33" s="209">
        <v>5</v>
      </c>
      <c r="J33" s="210">
        <f>VLOOKUP(I33,Sverweis!$C$5:$D$19,2,FALSE)</f>
        <v>20.884166666666669</v>
      </c>
      <c r="K33" s="211">
        <f t="shared" si="6"/>
        <v>417.68333333333339</v>
      </c>
      <c r="L33" s="212"/>
      <c r="M33" s="213">
        <f>VLOOKUP(G33,Sverweis!$A$5:$G$19,6,FALSE)</f>
        <v>0</v>
      </c>
      <c r="N33" s="211">
        <f>VLOOKUP(M33,Sverweis!$F$5:$G$19,2,FALSE)</f>
        <v>0</v>
      </c>
      <c r="O33" s="211">
        <f t="shared" si="7"/>
        <v>0</v>
      </c>
      <c r="P33" s="214"/>
      <c r="Q33" s="215">
        <f t="shared" si="4"/>
        <v>0</v>
      </c>
      <c r="R33" s="211">
        <f>IFERROR(Q33/Sverweis!$J$3,0)</f>
        <v>0</v>
      </c>
      <c r="S33" s="216">
        <f t="shared" si="5"/>
        <v>0</v>
      </c>
    </row>
    <row r="34" spans="1:19">
      <c r="A34" s="206">
        <v>26</v>
      </c>
      <c r="B34" s="207" t="s">
        <v>279</v>
      </c>
      <c r="C34" s="206" t="s">
        <v>9</v>
      </c>
      <c r="D34" s="206" t="s">
        <v>197</v>
      </c>
      <c r="E34" s="206" t="s">
        <v>230</v>
      </c>
      <c r="F34" s="206" t="s">
        <v>252</v>
      </c>
      <c r="G34" s="206" t="s">
        <v>27</v>
      </c>
      <c r="H34" s="208">
        <v>35.36</v>
      </c>
      <c r="I34" s="209">
        <v>5</v>
      </c>
      <c r="J34" s="210">
        <f>VLOOKUP(I34,Sverweis!$C$5:$D$19,2,FALSE)</f>
        <v>20.884166666666669</v>
      </c>
      <c r="K34" s="211">
        <f t="shared" si="6"/>
        <v>738.46413333333339</v>
      </c>
      <c r="L34" s="212"/>
      <c r="M34" s="213">
        <f>VLOOKUP(G34,Sverweis!$A$5:$G$19,6,FALSE)</f>
        <v>0</v>
      </c>
      <c r="N34" s="211">
        <f>VLOOKUP(M34,Sverweis!$F$5:$G$19,2,FALSE)</f>
        <v>0</v>
      </c>
      <c r="O34" s="211">
        <f t="shared" si="7"/>
        <v>0</v>
      </c>
      <c r="P34" s="214"/>
      <c r="Q34" s="215">
        <f t="shared" si="4"/>
        <v>0</v>
      </c>
      <c r="R34" s="211">
        <f>IFERROR(Q34/Sverweis!$J$3,0)</f>
        <v>0</v>
      </c>
      <c r="S34" s="216">
        <f t="shared" si="5"/>
        <v>0</v>
      </c>
    </row>
    <row r="35" spans="1:19">
      <c r="A35" s="206">
        <v>27</v>
      </c>
      <c r="B35" s="207" t="s">
        <v>279</v>
      </c>
      <c r="C35" s="206" t="s">
        <v>9</v>
      </c>
      <c r="D35" s="206" t="s">
        <v>198</v>
      </c>
      <c r="E35" s="206" t="s">
        <v>230</v>
      </c>
      <c r="F35" s="206" t="s">
        <v>252</v>
      </c>
      <c r="G35" s="206" t="s">
        <v>27</v>
      </c>
      <c r="H35" s="208">
        <v>18.8</v>
      </c>
      <c r="I35" s="209">
        <v>5</v>
      </c>
      <c r="J35" s="210">
        <f>VLOOKUP(I35,Sverweis!$C$5:$D$19,2,FALSE)</f>
        <v>20.884166666666669</v>
      </c>
      <c r="K35" s="211">
        <f t="shared" si="6"/>
        <v>392.62233333333342</v>
      </c>
      <c r="L35" s="212"/>
      <c r="M35" s="213">
        <f>VLOOKUP(G35,Sverweis!$A$5:$G$19,6,FALSE)</f>
        <v>0</v>
      </c>
      <c r="N35" s="211">
        <f>VLOOKUP(M35,Sverweis!$F$5:$G$19,2,FALSE)</f>
        <v>0</v>
      </c>
      <c r="O35" s="211">
        <f t="shared" si="7"/>
        <v>0</v>
      </c>
      <c r="P35" s="214"/>
      <c r="Q35" s="215">
        <f t="shared" si="4"/>
        <v>0</v>
      </c>
      <c r="R35" s="211">
        <f>IFERROR(Q35/Sverweis!$J$3,0)</f>
        <v>0</v>
      </c>
      <c r="S35" s="216">
        <f t="shared" si="5"/>
        <v>0</v>
      </c>
    </row>
    <row r="36" spans="1:19">
      <c r="A36" s="206">
        <v>28</v>
      </c>
      <c r="B36" s="207" t="s">
        <v>279</v>
      </c>
      <c r="C36" s="206" t="s">
        <v>9</v>
      </c>
      <c r="D36" s="206" t="s">
        <v>199</v>
      </c>
      <c r="E36" s="206" t="s">
        <v>230</v>
      </c>
      <c r="F36" s="206" t="s">
        <v>252</v>
      </c>
      <c r="G36" s="206" t="s">
        <v>27</v>
      </c>
      <c r="H36" s="208">
        <v>37.64</v>
      </c>
      <c r="I36" s="209">
        <v>5</v>
      </c>
      <c r="J36" s="210">
        <f>VLOOKUP(I36,Sverweis!$C$5:$D$19,2,FALSE)</f>
        <v>20.884166666666669</v>
      </c>
      <c r="K36" s="211">
        <f t="shared" si="6"/>
        <v>786.0800333333334</v>
      </c>
      <c r="L36" s="212"/>
      <c r="M36" s="213">
        <f>VLOOKUP(G36,Sverweis!$A$5:$G$19,6,FALSE)</f>
        <v>0</v>
      </c>
      <c r="N36" s="211">
        <f>VLOOKUP(M36,Sverweis!$F$5:$G$19,2,FALSE)</f>
        <v>0</v>
      </c>
      <c r="O36" s="211">
        <f t="shared" si="7"/>
        <v>0</v>
      </c>
      <c r="P36" s="214"/>
      <c r="Q36" s="215">
        <f t="shared" si="4"/>
        <v>0</v>
      </c>
      <c r="R36" s="211">
        <f>IFERROR(Q36/Sverweis!$J$3,0)</f>
        <v>0</v>
      </c>
      <c r="S36" s="216">
        <f t="shared" si="5"/>
        <v>0</v>
      </c>
    </row>
    <row r="37" spans="1:19">
      <c r="A37" s="206">
        <v>29</v>
      </c>
      <c r="B37" s="207" t="s">
        <v>279</v>
      </c>
      <c r="C37" s="206" t="s">
        <v>9</v>
      </c>
      <c r="D37" s="206" t="s">
        <v>200</v>
      </c>
      <c r="E37" s="206" t="s">
        <v>230</v>
      </c>
      <c r="F37" s="206" t="s">
        <v>252</v>
      </c>
      <c r="G37" s="206" t="s">
        <v>27</v>
      </c>
      <c r="H37" s="208">
        <v>18.95</v>
      </c>
      <c r="I37" s="209">
        <v>5</v>
      </c>
      <c r="J37" s="210">
        <f>VLOOKUP(I37,Sverweis!$C$5:$D$19,2,FALSE)</f>
        <v>20.884166666666669</v>
      </c>
      <c r="K37" s="211">
        <f t="shared" si="6"/>
        <v>395.75495833333338</v>
      </c>
      <c r="L37" s="212"/>
      <c r="M37" s="213">
        <f>VLOOKUP(G37,Sverweis!$A$5:$G$19,6,FALSE)</f>
        <v>0</v>
      </c>
      <c r="N37" s="211">
        <f>VLOOKUP(M37,Sverweis!$F$5:$G$19,2,FALSE)</f>
        <v>0</v>
      </c>
      <c r="O37" s="211">
        <f t="shared" si="7"/>
        <v>0</v>
      </c>
      <c r="P37" s="214"/>
      <c r="Q37" s="215">
        <f t="shared" si="4"/>
        <v>0</v>
      </c>
      <c r="R37" s="211">
        <f>IFERROR(Q37/Sverweis!$J$3,0)</f>
        <v>0</v>
      </c>
      <c r="S37" s="216">
        <f t="shared" si="5"/>
        <v>0</v>
      </c>
    </row>
    <row r="38" spans="1:19">
      <c r="A38" s="206">
        <v>30</v>
      </c>
      <c r="B38" s="207" t="s">
        <v>279</v>
      </c>
      <c r="C38" s="206" t="s">
        <v>9</v>
      </c>
      <c r="D38" s="206" t="s">
        <v>35</v>
      </c>
      <c r="E38" s="206" t="s">
        <v>229</v>
      </c>
      <c r="F38" s="206" t="s">
        <v>252</v>
      </c>
      <c r="G38" s="206" t="s">
        <v>27</v>
      </c>
      <c r="H38" s="208">
        <v>57.94</v>
      </c>
      <c r="I38" s="209">
        <v>5</v>
      </c>
      <c r="J38" s="210">
        <f>VLOOKUP(I38,Sverweis!$C$5:$D$19,2,FALSE)</f>
        <v>20.884166666666669</v>
      </c>
      <c r="K38" s="211">
        <f t="shared" si="6"/>
        <v>1210.0286166666667</v>
      </c>
      <c r="L38" s="212"/>
      <c r="M38" s="213">
        <f>VLOOKUP(G38,Sverweis!$A$5:$G$19,6,FALSE)</f>
        <v>0</v>
      </c>
      <c r="N38" s="211">
        <f>VLOOKUP(M38,Sverweis!$F$5:$G$19,2,FALSE)</f>
        <v>0</v>
      </c>
      <c r="O38" s="211">
        <f t="shared" si="7"/>
        <v>0</v>
      </c>
      <c r="P38" s="214"/>
      <c r="Q38" s="215">
        <f t="shared" si="4"/>
        <v>0</v>
      </c>
      <c r="R38" s="211">
        <f>IFERROR(Q38/Sverweis!$J$3,0)</f>
        <v>0</v>
      </c>
      <c r="S38" s="216">
        <f t="shared" si="5"/>
        <v>0</v>
      </c>
    </row>
    <row r="39" spans="1:19">
      <c r="A39" s="206">
        <v>31</v>
      </c>
      <c r="B39" s="207" t="s">
        <v>279</v>
      </c>
      <c r="C39" s="206" t="s">
        <v>9</v>
      </c>
      <c r="D39" s="206" t="s">
        <v>201</v>
      </c>
      <c r="E39" s="206" t="s">
        <v>230</v>
      </c>
      <c r="F39" s="206" t="s">
        <v>252</v>
      </c>
      <c r="G39" s="206" t="s">
        <v>27</v>
      </c>
      <c r="H39" s="208">
        <v>25.59</v>
      </c>
      <c r="I39" s="209">
        <v>5</v>
      </c>
      <c r="J39" s="210">
        <f>VLOOKUP(I39,Sverweis!$C$5:$D$19,2,FALSE)</f>
        <v>20.884166666666669</v>
      </c>
      <c r="K39" s="211">
        <f t="shared" si="6"/>
        <v>534.42582500000003</v>
      </c>
      <c r="L39" s="212"/>
      <c r="M39" s="213">
        <f>VLOOKUP(G39,Sverweis!$A$5:$G$19,6,FALSE)</f>
        <v>0</v>
      </c>
      <c r="N39" s="211">
        <f>VLOOKUP(M39,Sverweis!$F$5:$G$19,2,FALSE)</f>
        <v>0</v>
      </c>
      <c r="O39" s="211">
        <f t="shared" si="7"/>
        <v>0</v>
      </c>
      <c r="P39" s="214"/>
      <c r="Q39" s="215">
        <f t="shared" si="4"/>
        <v>0</v>
      </c>
      <c r="R39" s="211">
        <f>IFERROR(Q39/Sverweis!$J$3,0)</f>
        <v>0</v>
      </c>
      <c r="S39" s="216">
        <f t="shared" si="5"/>
        <v>0</v>
      </c>
    </row>
    <row r="40" spans="1:19">
      <c r="A40" s="206">
        <v>32</v>
      </c>
      <c r="B40" s="207" t="s">
        <v>279</v>
      </c>
      <c r="C40" s="206" t="s">
        <v>9</v>
      </c>
      <c r="D40" s="206"/>
      <c r="E40" s="206" t="s">
        <v>228</v>
      </c>
      <c r="F40" s="206" t="s">
        <v>234</v>
      </c>
      <c r="G40" s="206" t="s">
        <v>27</v>
      </c>
      <c r="H40" s="208">
        <v>27.14</v>
      </c>
      <c r="I40" s="209">
        <v>5</v>
      </c>
      <c r="J40" s="210">
        <f>VLOOKUP(I40,Sverweis!$C$5:$D$19,2,FALSE)</f>
        <v>20.884166666666669</v>
      </c>
      <c r="K40" s="211">
        <f t="shared" si="6"/>
        <v>566.79628333333346</v>
      </c>
      <c r="L40" s="212"/>
      <c r="M40" s="213">
        <f>VLOOKUP(G40,Sverweis!$A$5:$G$19,6,FALSE)</f>
        <v>0</v>
      </c>
      <c r="N40" s="211">
        <f>VLOOKUP(M40,Sverweis!$F$5:$G$19,2,FALSE)</f>
        <v>0</v>
      </c>
      <c r="O40" s="211">
        <f t="shared" si="7"/>
        <v>0</v>
      </c>
      <c r="P40" s="214"/>
      <c r="Q40" s="215">
        <f t="shared" si="4"/>
        <v>0</v>
      </c>
      <c r="R40" s="211">
        <f>IFERROR(Q40/Sverweis!$J$3,0)</f>
        <v>0</v>
      </c>
      <c r="S40" s="216">
        <f t="shared" si="5"/>
        <v>0</v>
      </c>
    </row>
    <row r="41" spans="1:19">
      <c r="A41" s="206">
        <v>33</v>
      </c>
      <c r="B41" s="207" t="s">
        <v>279</v>
      </c>
      <c r="C41" s="206" t="s">
        <v>9</v>
      </c>
      <c r="D41" s="206"/>
      <c r="E41" s="206" t="s">
        <v>230</v>
      </c>
      <c r="F41" s="206" t="s">
        <v>252</v>
      </c>
      <c r="G41" s="206" t="s">
        <v>27</v>
      </c>
      <c r="H41" s="208">
        <v>11.5</v>
      </c>
      <c r="I41" s="209">
        <v>5</v>
      </c>
      <c r="J41" s="210">
        <f>VLOOKUP(I41,Sverweis!$C$5:$D$19,2,FALSE)</f>
        <v>20.884166666666669</v>
      </c>
      <c r="K41" s="211">
        <f t="shared" si="6"/>
        <v>240.16791666666668</v>
      </c>
      <c r="L41" s="212"/>
      <c r="M41" s="213">
        <f>VLOOKUP(G41,Sverweis!$A$5:$G$19,6,FALSE)</f>
        <v>0</v>
      </c>
      <c r="N41" s="211">
        <f>VLOOKUP(M41,Sverweis!$F$5:$G$19,2,FALSE)</f>
        <v>0</v>
      </c>
      <c r="O41" s="211">
        <f t="shared" si="7"/>
        <v>0</v>
      </c>
      <c r="P41" s="214"/>
      <c r="Q41" s="215">
        <f t="shared" si="4"/>
        <v>0</v>
      </c>
      <c r="R41" s="211">
        <f>IFERROR(Q41/Sverweis!$J$3,0)</f>
        <v>0</v>
      </c>
      <c r="S41" s="216">
        <f t="shared" si="5"/>
        <v>0</v>
      </c>
    </row>
    <row r="42" spans="1:19">
      <c r="A42" s="206">
        <v>34</v>
      </c>
      <c r="B42" s="207" t="s">
        <v>279</v>
      </c>
      <c r="C42" s="206" t="s">
        <v>9</v>
      </c>
      <c r="D42" s="206" t="s">
        <v>202</v>
      </c>
      <c r="E42" s="206" t="s">
        <v>231</v>
      </c>
      <c r="F42" s="206" t="s">
        <v>2</v>
      </c>
      <c r="G42" s="206" t="s">
        <v>30</v>
      </c>
      <c r="H42" s="208">
        <v>28.26</v>
      </c>
      <c r="I42" s="209">
        <v>2</v>
      </c>
      <c r="J42" s="217">
        <f>VLOOKUP(I42,Sverweis!$C$5:$D$19,2,FALSE)</f>
        <v>8.3536666666666672</v>
      </c>
      <c r="K42" s="218">
        <f t="shared" si="6"/>
        <v>236.07462000000004</v>
      </c>
      <c r="L42" s="212"/>
      <c r="M42" s="213">
        <f>VLOOKUP(G42,Sverweis!$A$5:$G$19,6,FALSE)</f>
        <v>3</v>
      </c>
      <c r="N42" s="211">
        <f>VLOOKUP(M42,Sverweis!$F$5:$G$19,2,FALSE)</f>
        <v>12.5305</v>
      </c>
      <c r="O42" s="211">
        <f t="shared" si="7"/>
        <v>354.11193000000003</v>
      </c>
      <c r="P42" s="220"/>
      <c r="Q42" s="215">
        <f t="shared" si="4"/>
        <v>0</v>
      </c>
      <c r="R42" s="211">
        <f>IFERROR(Q42/Sverweis!$J$3,0)</f>
        <v>0</v>
      </c>
      <c r="S42" s="216">
        <f t="shared" si="5"/>
        <v>0</v>
      </c>
    </row>
    <row r="43" spans="1:19">
      <c r="A43" s="206">
        <v>35</v>
      </c>
      <c r="B43" s="207" t="s">
        <v>279</v>
      </c>
      <c r="C43" s="206" t="s">
        <v>9</v>
      </c>
      <c r="D43" s="206" t="s">
        <v>203</v>
      </c>
      <c r="E43" s="206" t="s">
        <v>231</v>
      </c>
      <c r="F43" s="206" t="s">
        <v>253</v>
      </c>
      <c r="G43" s="206" t="s">
        <v>30</v>
      </c>
      <c r="H43" s="208">
        <v>87.76</v>
      </c>
      <c r="I43" s="209">
        <v>2</v>
      </c>
      <c r="J43" s="217">
        <f>VLOOKUP(I43,Sverweis!$C$5:$D$19,2,FALSE)</f>
        <v>8.3536666666666672</v>
      </c>
      <c r="K43" s="218">
        <f t="shared" si="6"/>
        <v>733.1177866666668</v>
      </c>
      <c r="L43" s="212"/>
      <c r="M43" s="213">
        <f>VLOOKUP(G43,Sverweis!$A$5:$G$19,6,FALSE)</f>
        <v>3</v>
      </c>
      <c r="N43" s="211">
        <f>VLOOKUP(M43,Sverweis!$F$5:$G$19,2,FALSE)</f>
        <v>12.5305</v>
      </c>
      <c r="O43" s="211">
        <f t="shared" si="7"/>
        <v>1099.67668</v>
      </c>
      <c r="P43" s="212"/>
      <c r="Q43" s="215">
        <f t="shared" si="4"/>
        <v>0</v>
      </c>
      <c r="R43" s="211">
        <f>IFERROR(Q43/Sverweis!$J$3,0)</f>
        <v>0</v>
      </c>
      <c r="S43" s="216">
        <f t="shared" si="5"/>
        <v>0</v>
      </c>
    </row>
    <row r="44" spans="1:19">
      <c r="A44" s="206">
        <v>36</v>
      </c>
      <c r="B44" s="207" t="s">
        <v>279</v>
      </c>
      <c r="C44" s="206" t="s">
        <v>9</v>
      </c>
      <c r="D44" s="206" t="s">
        <v>204</v>
      </c>
      <c r="E44" s="206" t="s">
        <v>229</v>
      </c>
      <c r="F44" s="206" t="s">
        <v>254</v>
      </c>
      <c r="G44" s="206" t="s">
        <v>33</v>
      </c>
      <c r="H44" s="208">
        <v>18.98</v>
      </c>
      <c r="I44" s="209">
        <v>0.22997316979685703</v>
      </c>
      <c r="J44" s="210">
        <f>VLOOKUP(I44,Sverweis!$C$5:$D$19,2,FALSE)</f>
        <v>0.96055960137983909</v>
      </c>
      <c r="K44" s="211">
        <f t="shared" si="6"/>
        <v>18.231421234189348</v>
      </c>
      <c r="L44" s="212"/>
      <c r="M44" s="213">
        <f>VLOOKUP(G44,Sverweis!$A$5:$G$19,6,FALSE)</f>
        <v>0</v>
      </c>
      <c r="N44" s="211">
        <f>VLOOKUP(M44,Sverweis!$F$5:$G$19,2,FALSE)</f>
        <v>0</v>
      </c>
      <c r="O44" s="211">
        <f t="shared" si="7"/>
        <v>0</v>
      </c>
      <c r="P44" s="214"/>
      <c r="Q44" s="215">
        <f t="shared" ref="Q44:Q65" si="8">IFERROR(K44/L44,0)+IFERROR(O44/P44,0)</f>
        <v>0</v>
      </c>
      <c r="R44" s="211">
        <f>IFERROR(Q44/Sverweis!$J$3,0)</f>
        <v>0</v>
      </c>
      <c r="S44" s="216">
        <f t="shared" ref="S44:S65" si="9">Q44*$Q$1</f>
        <v>0</v>
      </c>
    </row>
    <row r="45" spans="1:19">
      <c r="A45" s="206">
        <v>37</v>
      </c>
      <c r="B45" s="207" t="s">
        <v>279</v>
      </c>
      <c r="C45" s="206" t="s">
        <v>9</v>
      </c>
      <c r="D45" s="206" t="s">
        <v>205</v>
      </c>
      <c r="E45" s="206" t="s">
        <v>229</v>
      </c>
      <c r="F45" s="206" t="s">
        <v>255</v>
      </c>
      <c r="G45" s="206" t="s">
        <v>33</v>
      </c>
      <c r="H45" s="208">
        <v>7.96</v>
      </c>
      <c r="I45" s="209">
        <v>0.22997316979685703</v>
      </c>
      <c r="J45" s="210">
        <f>VLOOKUP(I45,Sverweis!$C$5:$D$19,2,FALSE)</f>
        <v>0.96055960137983909</v>
      </c>
      <c r="K45" s="211">
        <f t="shared" ref="K45:K65" si="10">J45*H45</f>
        <v>7.6460544269835191</v>
      </c>
      <c r="L45" s="212"/>
      <c r="M45" s="213">
        <f>VLOOKUP(G45,Sverweis!$A$5:$G$19,6,FALSE)</f>
        <v>0</v>
      </c>
      <c r="N45" s="211">
        <f>VLOOKUP(M45,Sverweis!$F$5:$G$19,2,FALSE)</f>
        <v>0</v>
      </c>
      <c r="O45" s="211">
        <f t="shared" ref="O45:O65" si="11">N45*H45</f>
        <v>0</v>
      </c>
      <c r="P45" s="214"/>
      <c r="Q45" s="215">
        <f t="shared" si="8"/>
        <v>0</v>
      </c>
      <c r="R45" s="211">
        <f>IFERROR(Q45/Sverweis!$J$3,0)</f>
        <v>0</v>
      </c>
      <c r="S45" s="216">
        <f t="shared" si="9"/>
        <v>0</v>
      </c>
    </row>
    <row r="46" spans="1:19">
      <c r="A46" s="206">
        <v>38</v>
      </c>
      <c r="B46" s="207" t="s">
        <v>279</v>
      </c>
      <c r="C46" s="206" t="s">
        <v>9</v>
      </c>
      <c r="D46" s="206">
        <v>3</v>
      </c>
      <c r="E46" s="206" t="s">
        <v>229</v>
      </c>
      <c r="F46" s="206" t="s">
        <v>256</v>
      </c>
      <c r="G46" s="206" t="s">
        <v>28</v>
      </c>
      <c r="H46" s="208">
        <v>10.86</v>
      </c>
      <c r="I46" s="209">
        <v>5</v>
      </c>
      <c r="J46" s="210">
        <f>VLOOKUP(I46,Sverweis!$C$5:$D$19,2,FALSE)</f>
        <v>20.884166666666669</v>
      </c>
      <c r="K46" s="211">
        <f t="shared" si="10"/>
        <v>226.80205000000001</v>
      </c>
      <c r="L46" s="212"/>
      <c r="M46" s="213">
        <f>VLOOKUP(G46,Sverweis!$A$5:$G$19,6,FALSE)</f>
        <v>0</v>
      </c>
      <c r="N46" s="211">
        <f>VLOOKUP(M46,Sverweis!$F$5:$G$19,2,FALSE)</f>
        <v>0</v>
      </c>
      <c r="O46" s="211">
        <f t="shared" si="11"/>
        <v>0</v>
      </c>
      <c r="P46" s="214"/>
      <c r="Q46" s="215">
        <f t="shared" si="8"/>
        <v>0</v>
      </c>
      <c r="R46" s="211">
        <f>IFERROR(Q46/Sverweis!$J$3,0)</f>
        <v>0</v>
      </c>
      <c r="S46" s="216">
        <f t="shared" si="9"/>
        <v>0</v>
      </c>
    </row>
    <row r="47" spans="1:19">
      <c r="A47" s="206">
        <v>39</v>
      </c>
      <c r="B47" s="207" t="s">
        <v>279</v>
      </c>
      <c r="C47" s="206" t="s">
        <v>9</v>
      </c>
      <c r="D47" s="206">
        <v>4</v>
      </c>
      <c r="E47" s="206" t="s">
        <v>229</v>
      </c>
      <c r="F47" s="206" t="s">
        <v>256</v>
      </c>
      <c r="G47" s="206" t="s">
        <v>28</v>
      </c>
      <c r="H47" s="208">
        <v>12.48</v>
      </c>
      <c r="I47" s="209">
        <v>5</v>
      </c>
      <c r="J47" s="210">
        <f>VLOOKUP(I47,Sverweis!$C$5:$D$19,2,FALSE)</f>
        <v>20.884166666666669</v>
      </c>
      <c r="K47" s="211">
        <f t="shared" si="10"/>
        <v>260.63440000000003</v>
      </c>
      <c r="L47" s="212"/>
      <c r="M47" s="213">
        <f>VLOOKUP(G47,Sverweis!$A$5:$G$19,6,FALSE)</f>
        <v>0</v>
      </c>
      <c r="N47" s="211">
        <f>VLOOKUP(M47,Sverweis!$F$5:$G$19,2,FALSE)</f>
        <v>0</v>
      </c>
      <c r="O47" s="211">
        <f t="shared" si="11"/>
        <v>0</v>
      </c>
      <c r="P47" s="214"/>
      <c r="Q47" s="215">
        <f t="shared" si="8"/>
        <v>0</v>
      </c>
      <c r="R47" s="211">
        <f>IFERROR(Q47/Sverweis!$J$3,0)</f>
        <v>0</v>
      </c>
      <c r="S47" s="216">
        <f t="shared" si="9"/>
        <v>0</v>
      </c>
    </row>
    <row r="48" spans="1:19">
      <c r="A48" s="206">
        <v>40</v>
      </c>
      <c r="B48" s="207" t="s">
        <v>279</v>
      </c>
      <c r="C48" s="206" t="s">
        <v>9</v>
      </c>
      <c r="D48" s="206">
        <v>5</v>
      </c>
      <c r="E48" s="206" t="s">
        <v>232</v>
      </c>
      <c r="F48" s="206" t="s">
        <v>257</v>
      </c>
      <c r="G48" s="206" t="s">
        <v>27</v>
      </c>
      <c r="H48" s="208">
        <v>1.5</v>
      </c>
      <c r="I48" s="209">
        <v>5</v>
      </c>
      <c r="J48" s="210">
        <f>VLOOKUP(I48,Sverweis!$C$5:$D$19,2,FALSE)</f>
        <v>20.884166666666669</v>
      </c>
      <c r="K48" s="211">
        <f t="shared" si="10"/>
        <v>31.326250000000002</v>
      </c>
      <c r="L48" s="212"/>
      <c r="M48" s="213">
        <f>VLOOKUP(G48,Sverweis!$A$5:$G$19,6,FALSE)</f>
        <v>0</v>
      </c>
      <c r="N48" s="211">
        <f>VLOOKUP(M48,Sverweis!$F$5:$G$19,2,FALSE)</f>
        <v>0</v>
      </c>
      <c r="O48" s="211">
        <f t="shared" si="11"/>
        <v>0</v>
      </c>
      <c r="P48" s="214"/>
      <c r="Q48" s="215">
        <f t="shared" si="8"/>
        <v>0</v>
      </c>
      <c r="R48" s="211">
        <f>IFERROR(Q48/Sverweis!$J$3,0)</f>
        <v>0</v>
      </c>
      <c r="S48" s="216">
        <f t="shared" si="9"/>
        <v>0</v>
      </c>
    </row>
    <row r="49" spans="1:19">
      <c r="A49" s="206">
        <v>41</v>
      </c>
      <c r="B49" s="207" t="s">
        <v>279</v>
      </c>
      <c r="C49" s="206" t="s">
        <v>9</v>
      </c>
      <c r="D49" s="206" t="s">
        <v>206</v>
      </c>
      <c r="E49" s="206" t="s">
        <v>229</v>
      </c>
      <c r="F49" s="206" t="s">
        <v>6</v>
      </c>
      <c r="G49" s="206" t="s">
        <v>32</v>
      </c>
      <c r="H49" s="208">
        <v>3.33</v>
      </c>
      <c r="I49" s="209">
        <v>5</v>
      </c>
      <c r="J49" s="210">
        <f>VLOOKUP(I49,Sverweis!$C$5:$D$19,2,FALSE)</f>
        <v>20.884166666666669</v>
      </c>
      <c r="K49" s="211">
        <f t="shared" si="10"/>
        <v>69.544275000000013</v>
      </c>
      <c r="L49" s="212"/>
      <c r="M49" s="213">
        <f>VLOOKUP(G49,Sverweis!$A$5:$G$19,6,FALSE)</f>
        <v>0</v>
      </c>
      <c r="N49" s="211">
        <f>VLOOKUP(M49,Sverweis!$F$5:$G$19,2,FALSE)</f>
        <v>0</v>
      </c>
      <c r="O49" s="211">
        <f t="shared" si="11"/>
        <v>0</v>
      </c>
      <c r="P49" s="214"/>
      <c r="Q49" s="215">
        <f t="shared" si="8"/>
        <v>0</v>
      </c>
      <c r="R49" s="211">
        <f>IFERROR(Q49/Sverweis!$J$3,0)</f>
        <v>0</v>
      </c>
      <c r="S49" s="216">
        <f t="shared" si="9"/>
        <v>0</v>
      </c>
    </row>
    <row r="50" spans="1:19">
      <c r="A50" s="206">
        <v>42</v>
      </c>
      <c r="B50" s="207" t="s">
        <v>279</v>
      </c>
      <c r="C50" s="206" t="s">
        <v>9</v>
      </c>
      <c r="D50" s="206" t="s">
        <v>207</v>
      </c>
      <c r="E50" s="206" t="s">
        <v>232</v>
      </c>
      <c r="F50" s="206" t="s">
        <v>258</v>
      </c>
      <c r="G50" s="219" t="s">
        <v>31</v>
      </c>
      <c r="H50" s="208">
        <v>0</v>
      </c>
      <c r="I50" s="209">
        <v>1</v>
      </c>
      <c r="J50" s="210">
        <f>VLOOKUP(I50,Sverweis!$C$5:$D$19,2,FALSE)</f>
        <v>4.1768333333333336</v>
      </c>
      <c r="K50" s="211">
        <f t="shared" si="10"/>
        <v>0</v>
      </c>
      <c r="L50" s="212"/>
      <c r="M50" s="213">
        <f>VLOOKUP(G50,Sverweis!$A$5:$G$19,6,FALSE)</f>
        <v>0</v>
      </c>
      <c r="N50" s="211">
        <f>VLOOKUP(M50,Sverweis!$F$5:$G$19,2,FALSE)</f>
        <v>0</v>
      </c>
      <c r="O50" s="211">
        <f t="shared" si="11"/>
        <v>0</v>
      </c>
      <c r="P50" s="214"/>
      <c r="Q50" s="215">
        <f t="shared" si="8"/>
        <v>0</v>
      </c>
      <c r="R50" s="211">
        <f>IFERROR(Q50/Sverweis!$J$3,0)</f>
        <v>0</v>
      </c>
      <c r="S50" s="216">
        <f t="shared" si="9"/>
        <v>0</v>
      </c>
    </row>
    <row r="51" spans="1:19">
      <c r="A51" s="206">
        <v>43</v>
      </c>
      <c r="B51" s="207" t="s">
        <v>279</v>
      </c>
      <c r="C51" s="206" t="s">
        <v>9</v>
      </c>
      <c r="D51" s="206" t="s">
        <v>208</v>
      </c>
      <c r="E51" s="206" t="s">
        <v>232</v>
      </c>
      <c r="F51" s="206" t="s">
        <v>227</v>
      </c>
      <c r="G51" s="219" t="s">
        <v>31</v>
      </c>
      <c r="H51" s="208">
        <v>0</v>
      </c>
      <c r="I51" s="209">
        <v>1</v>
      </c>
      <c r="J51" s="210">
        <f>VLOOKUP(I51,Sverweis!$C$5:$D$19,2,FALSE)</f>
        <v>4.1768333333333336</v>
      </c>
      <c r="K51" s="211">
        <f t="shared" si="10"/>
        <v>0</v>
      </c>
      <c r="L51" s="212"/>
      <c r="M51" s="213">
        <f>VLOOKUP(G51,Sverweis!$A$5:$G$19,6,FALSE)</f>
        <v>0</v>
      </c>
      <c r="N51" s="211">
        <f>VLOOKUP(M51,Sverweis!$F$5:$G$19,2,FALSE)</f>
        <v>0</v>
      </c>
      <c r="O51" s="211">
        <f t="shared" si="11"/>
        <v>0</v>
      </c>
      <c r="P51" s="214"/>
      <c r="Q51" s="215">
        <f t="shared" si="8"/>
        <v>0</v>
      </c>
      <c r="R51" s="211">
        <f>IFERROR(Q51/Sverweis!$J$3,0)</f>
        <v>0</v>
      </c>
      <c r="S51" s="216">
        <f t="shared" si="9"/>
        <v>0</v>
      </c>
    </row>
    <row r="52" spans="1:19">
      <c r="A52" s="206">
        <v>44</v>
      </c>
      <c r="B52" s="207" t="s">
        <v>279</v>
      </c>
      <c r="C52" s="206" t="s">
        <v>9</v>
      </c>
      <c r="D52" s="206">
        <v>6</v>
      </c>
      <c r="E52" s="206" t="s">
        <v>231</v>
      </c>
      <c r="F52" s="206" t="s">
        <v>2</v>
      </c>
      <c r="G52" s="219" t="s">
        <v>30</v>
      </c>
      <c r="H52" s="208">
        <v>59</v>
      </c>
      <c r="I52" s="209">
        <v>2</v>
      </c>
      <c r="J52" s="217">
        <f>VLOOKUP(I52,Sverweis!$C$5:$D$19,2,FALSE)</f>
        <v>8.3536666666666672</v>
      </c>
      <c r="K52" s="218">
        <f t="shared" si="10"/>
        <v>492.86633333333339</v>
      </c>
      <c r="L52" s="212"/>
      <c r="M52" s="213">
        <f>VLOOKUP(G52,Sverweis!$A$5:$G$19,6,FALSE)</f>
        <v>3</v>
      </c>
      <c r="N52" s="211">
        <f>VLOOKUP(M52,Sverweis!$F$5:$G$19,2,FALSE)</f>
        <v>12.5305</v>
      </c>
      <c r="O52" s="211">
        <f t="shared" si="11"/>
        <v>739.29949999999997</v>
      </c>
      <c r="P52" s="212"/>
      <c r="Q52" s="215">
        <f t="shared" si="8"/>
        <v>0</v>
      </c>
      <c r="R52" s="211">
        <f>IFERROR(Q52/Sverweis!$J$3,0)</f>
        <v>0</v>
      </c>
      <c r="S52" s="216">
        <f t="shared" si="9"/>
        <v>0</v>
      </c>
    </row>
    <row r="53" spans="1:19">
      <c r="A53" s="206">
        <v>45</v>
      </c>
      <c r="B53" s="207" t="s">
        <v>279</v>
      </c>
      <c r="C53" s="206" t="s">
        <v>9</v>
      </c>
      <c r="D53" s="206">
        <v>7</v>
      </c>
      <c r="E53" s="206" t="s">
        <v>230</v>
      </c>
      <c r="F53" s="206" t="s">
        <v>2</v>
      </c>
      <c r="G53" s="219" t="s">
        <v>30</v>
      </c>
      <c r="H53" s="208">
        <v>18.64</v>
      </c>
      <c r="I53" s="209">
        <v>2</v>
      </c>
      <c r="J53" s="217">
        <f>VLOOKUP(I53,Sverweis!$C$5:$D$19,2,FALSE)</f>
        <v>8.3536666666666672</v>
      </c>
      <c r="K53" s="218">
        <f t="shared" si="10"/>
        <v>155.71234666666669</v>
      </c>
      <c r="L53" s="212"/>
      <c r="M53" s="213">
        <f>VLOOKUP(G53,Sverweis!$A$5:$G$19,6,FALSE)</f>
        <v>3</v>
      </c>
      <c r="N53" s="211">
        <f>VLOOKUP(M53,Sverweis!$F$5:$G$19,2,FALSE)</f>
        <v>12.5305</v>
      </c>
      <c r="O53" s="211">
        <f t="shared" si="11"/>
        <v>233.56852000000001</v>
      </c>
      <c r="P53" s="212"/>
      <c r="Q53" s="215">
        <f t="shared" si="8"/>
        <v>0</v>
      </c>
      <c r="R53" s="211">
        <f>IFERROR(Q53/Sverweis!$J$3,0)</f>
        <v>0</v>
      </c>
      <c r="S53" s="216">
        <f t="shared" si="9"/>
        <v>0</v>
      </c>
    </row>
    <row r="54" spans="1:19">
      <c r="A54" s="206">
        <v>46</v>
      </c>
      <c r="B54" s="207" t="s">
        <v>279</v>
      </c>
      <c r="C54" s="206" t="s">
        <v>9</v>
      </c>
      <c r="D54" s="206" t="s">
        <v>209</v>
      </c>
      <c r="E54" s="206" t="s">
        <v>230</v>
      </c>
      <c r="F54" s="206" t="s">
        <v>2</v>
      </c>
      <c r="G54" s="219" t="s">
        <v>30</v>
      </c>
      <c r="H54" s="208">
        <v>14.85</v>
      </c>
      <c r="I54" s="209">
        <v>2</v>
      </c>
      <c r="J54" s="217">
        <f>VLOOKUP(I54,Sverweis!$C$5:$D$19,2,FALSE)</f>
        <v>8.3536666666666672</v>
      </c>
      <c r="K54" s="218">
        <f t="shared" si="10"/>
        <v>124.05195000000001</v>
      </c>
      <c r="L54" s="212"/>
      <c r="M54" s="213">
        <f>VLOOKUP(G54,Sverweis!$A$5:$G$19,6,FALSE)</f>
        <v>3</v>
      </c>
      <c r="N54" s="211">
        <f>VLOOKUP(M54,Sverweis!$F$5:$G$19,2,FALSE)</f>
        <v>12.5305</v>
      </c>
      <c r="O54" s="211">
        <f t="shared" si="11"/>
        <v>186.07792499999999</v>
      </c>
      <c r="P54" s="212"/>
      <c r="Q54" s="215">
        <f t="shared" si="8"/>
        <v>0</v>
      </c>
      <c r="R54" s="211">
        <f>IFERROR(Q54/Sverweis!$J$3,0)</f>
        <v>0</v>
      </c>
      <c r="S54" s="216">
        <f t="shared" si="9"/>
        <v>0</v>
      </c>
    </row>
    <row r="55" spans="1:19">
      <c r="A55" s="206">
        <v>47</v>
      </c>
      <c r="B55" s="207" t="s">
        <v>279</v>
      </c>
      <c r="C55" s="206" t="s">
        <v>9</v>
      </c>
      <c r="D55" s="206" t="s">
        <v>210</v>
      </c>
      <c r="E55" s="206" t="s">
        <v>230</v>
      </c>
      <c r="F55" s="206" t="s">
        <v>259</v>
      </c>
      <c r="G55" s="219" t="s">
        <v>30</v>
      </c>
      <c r="H55" s="208">
        <v>15.83</v>
      </c>
      <c r="I55" s="209">
        <v>2</v>
      </c>
      <c r="J55" s="217">
        <f>VLOOKUP(I55,Sverweis!$C$5:$D$19,2,FALSE)</f>
        <v>8.3536666666666672</v>
      </c>
      <c r="K55" s="218">
        <f t="shared" si="10"/>
        <v>132.23854333333335</v>
      </c>
      <c r="L55" s="212"/>
      <c r="M55" s="213">
        <f>VLOOKUP(G55,Sverweis!$A$5:$G$19,6,FALSE)</f>
        <v>3</v>
      </c>
      <c r="N55" s="211">
        <f>VLOOKUP(M55,Sverweis!$F$5:$G$19,2,FALSE)</f>
        <v>12.5305</v>
      </c>
      <c r="O55" s="211">
        <f t="shared" si="11"/>
        <v>198.35781499999999</v>
      </c>
      <c r="P55" s="212"/>
      <c r="Q55" s="215">
        <f t="shared" si="8"/>
        <v>0</v>
      </c>
      <c r="R55" s="211">
        <f>IFERROR(Q55/Sverweis!$J$3,0)</f>
        <v>0</v>
      </c>
      <c r="S55" s="216">
        <f t="shared" si="9"/>
        <v>0</v>
      </c>
    </row>
    <row r="56" spans="1:19">
      <c r="A56" s="206">
        <v>48</v>
      </c>
      <c r="B56" s="207" t="s">
        <v>279</v>
      </c>
      <c r="C56" s="206" t="s">
        <v>9</v>
      </c>
      <c r="D56" s="206" t="s">
        <v>211</v>
      </c>
      <c r="E56" s="206" t="s">
        <v>230</v>
      </c>
      <c r="F56" s="206" t="s">
        <v>2</v>
      </c>
      <c r="G56" s="219" t="s">
        <v>30</v>
      </c>
      <c r="H56" s="208">
        <v>17.38</v>
      </c>
      <c r="I56" s="209">
        <v>2</v>
      </c>
      <c r="J56" s="217">
        <f>VLOOKUP(I56,Sverweis!$C$5:$D$19,2,FALSE)</f>
        <v>8.3536666666666672</v>
      </c>
      <c r="K56" s="218">
        <f t="shared" si="10"/>
        <v>145.18672666666666</v>
      </c>
      <c r="L56" s="212"/>
      <c r="M56" s="213">
        <f>VLOOKUP(G56,Sverweis!$A$5:$G$19,6,FALSE)</f>
        <v>3</v>
      </c>
      <c r="N56" s="211">
        <f>VLOOKUP(M56,Sverweis!$F$5:$G$19,2,FALSE)</f>
        <v>12.5305</v>
      </c>
      <c r="O56" s="211">
        <f t="shared" si="11"/>
        <v>217.78008999999997</v>
      </c>
      <c r="P56" s="212"/>
      <c r="Q56" s="215">
        <f t="shared" si="8"/>
        <v>0</v>
      </c>
      <c r="R56" s="211">
        <f>IFERROR(Q56/Sverweis!$J$3,0)</f>
        <v>0</v>
      </c>
      <c r="S56" s="216">
        <f t="shared" si="9"/>
        <v>0</v>
      </c>
    </row>
    <row r="57" spans="1:19">
      <c r="A57" s="206">
        <v>49</v>
      </c>
      <c r="B57" s="207" t="s">
        <v>279</v>
      </c>
      <c r="C57" s="206" t="s">
        <v>9</v>
      </c>
      <c r="D57" s="206" t="s">
        <v>212</v>
      </c>
      <c r="E57" s="206" t="s">
        <v>230</v>
      </c>
      <c r="F57" s="206" t="s">
        <v>2</v>
      </c>
      <c r="G57" s="219" t="s">
        <v>30</v>
      </c>
      <c r="H57" s="208">
        <v>29.85</v>
      </c>
      <c r="I57" s="209">
        <v>2</v>
      </c>
      <c r="J57" s="217">
        <f>VLOOKUP(I57,Sverweis!$C$5:$D$19,2,FALSE)</f>
        <v>8.3536666666666672</v>
      </c>
      <c r="K57" s="218">
        <f t="shared" si="10"/>
        <v>249.35695000000004</v>
      </c>
      <c r="L57" s="212"/>
      <c r="M57" s="213">
        <f>VLOOKUP(G57,Sverweis!$A$5:$G$19,6,FALSE)</f>
        <v>3</v>
      </c>
      <c r="N57" s="211">
        <f>VLOOKUP(M57,Sverweis!$F$5:$G$19,2,FALSE)</f>
        <v>12.5305</v>
      </c>
      <c r="O57" s="211">
        <f t="shared" si="11"/>
        <v>374.03542500000003</v>
      </c>
      <c r="P57" s="212"/>
      <c r="Q57" s="215">
        <f t="shared" si="8"/>
        <v>0</v>
      </c>
      <c r="R57" s="211">
        <f>IFERROR(Q57/Sverweis!$J$3,0)</f>
        <v>0</v>
      </c>
      <c r="S57" s="216">
        <f t="shared" si="9"/>
        <v>0</v>
      </c>
    </row>
    <row r="58" spans="1:19">
      <c r="A58" s="206">
        <v>50</v>
      </c>
      <c r="B58" s="207" t="s">
        <v>279</v>
      </c>
      <c r="C58" s="206" t="s">
        <v>9</v>
      </c>
      <c r="D58" s="206">
        <v>9</v>
      </c>
      <c r="E58" s="206" t="s">
        <v>230</v>
      </c>
      <c r="F58" s="206" t="s">
        <v>2</v>
      </c>
      <c r="G58" s="219" t="s">
        <v>30</v>
      </c>
      <c r="H58" s="208">
        <v>19.37</v>
      </c>
      <c r="I58" s="209">
        <v>2</v>
      </c>
      <c r="J58" s="217">
        <f>VLOOKUP(I58,Sverweis!$C$5:$D$19,2,FALSE)</f>
        <v>8.3536666666666672</v>
      </c>
      <c r="K58" s="218">
        <f t="shared" si="10"/>
        <v>161.81052333333335</v>
      </c>
      <c r="L58" s="212"/>
      <c r="M58" s="213">
        <f>VLOOKUP(G58,Sverweis!$A$5:$G$19,6,FALSE)</f>
        <v>3</v>
      </c>
      <c r="N58" s="211">
        <f>VLOOKUP(M58,Sverweis!$F$5:$G$19,2,FALSE)</f>
        <v>12.5305</v>
      </c>
      <c r="O58" s="211">
        <f t="shared" si="11"/>
        <v>242.71578500000001</v>
      </c>
      <c r="P58" s="212"/>
      <c r="Q58" s="215">
        <f t="shared" si="8"/>
        <v>0</v>
      </c>
      <c r="R58" s="211">
        <f>IFERROR(Q58/Sverweis!$J$3,0)</f>
        <v>0</v>
      </c>
      <c r="S58" s="216">
        <f t="shared" si="9"/>
        <v>0</v>
      </c>
    </row>
    <row r="59" spans="1:19">
      <c r="A59" s="206">
        <v>51</v>
      </c>
      <c r="B59" s="207" t="s">
        <v>279</v>
      </c>
      <c r="C59" s="206" t="s">
        <v>9</v>
      </c>
      <c r="D59" s="206">
        <v>10</v>
      </c>
      <c r="E59" s="206" t="s">
        <v>230</v>
      </c>
      <c r="F59" s="206" t="s">
        <v>260</v>
      </c>
      <c r="G59" s="219" t="s">
        <v>30</v>
      </c>
      <c r="H59" s="208">
        <v>18.53</v>
      </c>
      <c r="I59" s="209">
        <v>2</v>
      </c>
      <c r="J59" s="217">
        <f>VLOOKUP(I59,Sverweis!$C$5:$D$19,2,FALSE)</f>
        <v>8.3536666666666672</v>
      </c>
      <c r="K59" s="218">
        <f t="shared" si="10"/>
        <v>154.79344333333336</v>
      </c>
      <c r="L59" s="212"/>
      <c r="M59" s="213">
        <f>VLOOKUP(G59,Sverweis!$A$5:$G$19,6,FALSE)</f>
        <v>3</v>
      </c>
      <c r="N59" s="211">
        <f>VLOOKUP(M59,Sverweis!$F$5:$G$19,2,FALSE)</f>
        <v>12.5305</v>
      </c>
      <c r="O59" s="211">
        <f t="shared" si="11"/>
        <v>232.19016500000001</v>
      </c>
      <c r="P59" s="212"/>
      <c r="Q59" s="215">
        <f t="shared" si="8"/>
        <v>0</v>
      </c>
      <c r="R59" s="211">
        <f>IFERROR(Q59/Sverweis!$J$3,0)</f>
        <v>0</v>
      </c>
      <c r="S59" s="216">
        <f t="shared" si="9"/>
        <v>0</v>
      </c>
    </row>
    <row r="60" spans="1:19">
      <c r="A60" s="206">
        <v>52</v>
      </c>
      <c r="B60" s="207" t="s">
        <v>279</v>
      </c>
      <c r="C60" s="206" t="s">
        <v>9</v>
      </c>
      <c r="D60" s="206">
        <v>11</v>
      </c>
      <c r="E60" s="206" t="s">
        <v>230</v>
      </c>
      <c r="F60" s="206" t="s">
        <v>2</v>
      </c>
      <c r="G60" s="219" t="s">
        <v>30</v>
      </c>
      <c r="H60" s="208">
        <v>18.899999999999999</v>
      </c>
      <c r="I60" s="209">
        <v>2</v>
      </c>
      <c r="J60" s="217">
        <f>VLOOKUP(I60,Sverweis!$C$5:$D$19,2,FALSE)</f>
        <v>8.3536666666666672</v>
      </c>
      <c r="K60" s="218">
        <f t="shared" si="10"/>
        <v>157.8843</v>
      </c>
      <c r="L60" s="212"/>
      <c r="M60" s="213">
        <f>VLOOKUP(G60,Sverweis!$A$5:$G$19,6,FALSE)</f>
        <v>3</v>
      </c>
      <c r="N60" s="211">
        <f>VLOOKUP(M60,Sverweis!$F$5:$G$19,2,FALSE)</f>
        <v>12.5305</v>
      </c>
      <c r="O60" s="211">
        <f t="shared" si="11"/>
        <v>236.82644999999999</v>
      </c>
      <c r="P60" s="212"/>
      <c r="Q60" s="215">
        <f t="shared" si="8"/>
        <v>0</v>
      </c>
      <c r="R60" s="211">
        <f>IFERROR(Q60/Sverweis!$J$3,0)</f>
        <v>0</v>
      </c>
      <c r="S60" s="216">
        <f t="shared" si="9"/>
        <v>0</v>
      </c>
    </row>
    <row r="61" spans="1:19">
      <c r="A61" s="206">
        <v>53</v>
      </c>
      <c r="B61" s="207" t="s">
        <v>279</v>
      </c>
      <c r="C61" s="206" t="s">
        <v>9</v>
      </c>
      <c r="D61" s="206">
        <v>12</v>
      </c>
      <c r="E61" s="206" t="s">
        <v>230</v>
      </c>
      <c r="F61" s="206" t="s">
        <v>2</v>
      </c>
      <c r="G61" s="219" t="s">
        <v>30</v>
      </c>
      <c r="H61" s="208">
        <v>19.8</v>
      </c>
      <c r="I61" s="209">
        <v>2</v>
      </c>
      <c r="J61" s="217">
        <f>VLOOKUP(I61,Sverweis!$C$5:$D$19,2,FALSE)</f>
        <v>8.3536666666666672</v>
      </c>
      <c r="K61" s="218">
        <f t="shared" si="10"/>
        <v>165.40260000000001</v>
      </c>
      <c r="L61" s="212"/>
      <c r="M61" s="213">
        <f>VLOOKUP(G61,Sverweis!$A$5:$G$19,6,FALSE)</f>
        <v>3</v>
      </c>
      <c r="N61" s="211">
        <f>VLOOKUP(M61,Sverweis!$F$5:$G$19,2,FALSE)</f>
        <v>12.5305</v>
      </c>
      <c r="O61" s="211">
        <f t="shared" si="11"/>
        <v>248.10390000000001</v>
      </c>
      <c r="P61" s="212"/>
      <c r="Q61" s="215">
        <f t="shared" si="8"/>
        <v>0</v>
      </c>
      <c r="R61" s="211">
        <f>IFERROR(Q61/Sverweis!$J$3,0)</f>
        <v>0</v>
      </c>
      <c r="S61" s="216">
        <f t="shared" si="9"/>
        <v>0</v>
      </c>
    </row>
    <row r="62" spans="1:19">
      <c r="A62" s="206">
        <v>54</v>
      </c>
      <c r="B62" s="207" t="s">
        <v>279</v>
      </c>
      <c r="C62" s="206" t="s">
        <v>9</v>
      </c>
      <c r="D62" s="206">
        <v>13</v>
      </c>
      <c r="E62" s="206" t="s">
        <v>230</v>
      </c>
      <c r="F62" s="206" t="s">
        <v>2</v>
      </c>
      <c r="G62" s="219" t="s">
        <v>30</v>
      </c>
      <c r="H62" s="208">
        <v>20.25</v>
      </c>
      <c r="I62" s="209">
        <v>2</v>
      </c>
      <c r="J62" s="217">
        <f>VLOOKUP(I62,Sverweis!$C$5:$D$19,2,FALSE)</f>
        <v>8.3536666666666672</v>
      </c>
      <c r="K62" s="218">
        <f t="shared" si="10"/>
        <v>169.16175000000001</v>
      </c>
      <c r="L62" s="212"/>
      <c r="M62" s="213">
        <f>VLOOKUP(G62,Sverweis!$A$5:$G$19,6,FALSE)</f>
        <v>3</v>
      </c>
      <c r="N62" s="211">
        <f>VLOOKUP(M62,Sverweis!$F$5:$G$19,2,FALSE)</f>
        <v>12.5305</v>
      </c>
      <c r="O62" s="211">
        <f t="shared" si="11"/>
        <v>253.742625</v>
      </c>
      <c r="P62" s="212"/>
      <c r="Q62" s="215">
        <f t="shared" si="8"/>
        <v>0</v>
      </c>
      <c r="R62" s="211">
        <f>IFERROR(Q62/Sverweis!$J$3,0)</f>
        <v>0</v>
      </c>
      <c r="S62" s="216">
        <f t="shared" si="9"/>
        <v>0</v>
      </c>
    </row>
    <row r="63" spans="1:19">
      <c r="A63" s="206">
        <v>55</v>
      </c>
      <c r="B63" s="207" t="s">
        <v>279</v>
      </c>
      <c r="C63" s="206" t="s">
        <v>9</v>
      </c>
      <c r="D63" s="206">
        <v>14</v>
      </c>
      <c r="E63" s="206" t="s">
        <v>230</v>
      </c>
      <c r="F63" s="206" t="s">
        <v>2</v>
      </c>
      <c r="G63" s="219" t="s">
        <v>30</v>
      </c>
      <c r="H63" s="208">
        <v>19.8</v>
      </c>
      <c r="I63" s="209">
        <v>2</v>
      </c>
      <c r="J63" s="217">
        <f>VLOOKUP(I63,Sverweis!$C$5:$D$19,2,FALSE)</f>
        <v>8.3536666666666672</v>
      </c>
      <c r="K63" s="218">
        <f t="shared" si="10"/>
        <v>165.40260000000001</v>
      </c>
      <c r="L63" s="212"/>
      <c r="M63" s="213">
        <f>VLOOKUP(G63,Sverweis!$A$5:$G$19,6,FALSE)</f>
        <v>3</v>
      </c>
      <c r="N63" s="211">
        <f>VLOOKUP(M63,Sverweis!$F$5:$G$19,2,FALSE)</f>
        <v>12.5305</v>
      </c>
      <c r="O63" s="211">
        <f t="shared" si="11"/>
        <v>248.10390000000001</v>
      </c>
      <c r="P63" s="212"/>
      <c r="Q63" s="215">
        <f t="shared" si="8"/>
        <v>0</v>
      </c>
      <c r="R63" s="211">
        <f>IFERROR(Q63/Sverweis!$J$3,0)</f>
        <v>0</v>
      </c>
      <c r="S63" s="216">
        <f t="shared" si="9"/>
        <v>0</v>
      </c>
    </row>
    <row r="64" spans="1:19">
      <c r="A64" s="206">
        <v>56</v>
      </c>
      <c r="B64" s="207" t="s">
        <v>279</v>
      </c>
      <c r="C64" s="206" t="s">
        <v>9</v>
      </c>
      <c r="D64" s="206">
        <v>15</v>
      </c>
      <c r="E64" s="206" t="s">
        <v>230</v>
      </c>
      <c r="F64" s="206" t="s">
        <v>2</v>
      </c>
      <c r="G64" s="219" t="s">
        <v>30</v>
      </c>
      <c r="H64" s="208">
        <v>19.8</v>
      </c>
      <c r="I64" s="209">
        <v>2</v>
      </c>
      <c r="J64" s="217">
        <f>VLOOKUP(I64,Sverweis!$C$5:$D$19,2,FALSE)</f>
        <v>8.3536666666666672</v>
      </c>
      <c r="K64" s="218">
        <f t="shared" si="10"/>
        <v>165.40260000000001</v>
      </c>
      <c r="L64" s="212"/>
      <c r="M64" s="213">
        <f>VLOOKUP(G64,Sverweis!$A$5:$G$19,6,FALSE)</f>
        <v>3</v>
      </c>
      <c r="N64" s="211">
        <f>VLOOKUP(M64,Sverweis!$F$5:$G$19,2,FALSE)</f>
        <v>12.5305</v>
      </c>
      <c r="O64" s="211">
        <f t="shared" si="11"/>
        <v>248.10390000000001</v>
      </c>
      <c r="P64" s="212"/>
      <c r="Q64" s="215">
        <f t="shared" si="8"/>
        <v>0</v>
      </c>
      <c r="R64" s="211">
        <f>IFERROR(Q64/Sverweis!$J$3,0)</f>
        <v>0</v>
      </c>
      <c r="S64" s="216">
        <f t="shared" si="9"/>
        <v>0</v>
      </c>
    </row>
    <row r="65" spans="1:19">
      <c r="A65" s="206">
        <v>57</v>
      </c>
      <c r="B65" s="207" t="s">
        <v>279</v>
      </c>
      <c r="C65" s="206" t="s">
        <v>9</v>
      </c>
      <c r="D65" s="206">
        <v>16</v>
      </c>
      <c r="E65" s="206" t="s">
        <v>230</v>
      </c>
      <c r="F65" s="206" t="s">
        <v>2</v>
      </c>
      <c r="G65" s="219" t="s">
        <v>30</v>
      </c>
      <c r="H65" s="208">
        <v>18.899999999999999</v>
      </c>
      <c r="I65" s="209">
        <v>2</v>
      </c>
      <c r="J65" s="217">
        <f>VLOOKUP(I65,Sverweis!$C$5:$D$19,2,FALSE)</f>
        <v>8.3536666666666672</v>
      </c>
      <c r="K65" s="218">
        <f t="shared" si="10"/>
        <v>157.8843</v>
      </c>
      <c r="L65" s="212"/>
      <c r="M65" s="213">
        <f>VLOOKUP(G65,Sverweis!$A$5:$G$19,6,FALSE)</f>
        <v>3</v>
      </c>
      <c r="N65" s="211">
        <f>VLOOKUP(M65,Sverweis!$F$5:$G$19,2,FALSE)</f>
        <v>12.5305</v>
      </c>
      <c r="O65" s="211">
        <f t="shared" si="11"/>
        <v>236.82644999999999</v>
      </c>
      <c r="P65" s="212"/>
      <c r="Q65" s="215">
        <f t="shared" si="8"/>
        <v>0</v>
      </c>
      <c r="R65" s="211">
        <f>IFERROR(Q65/Sverweis!$J$3,0)</f>
        <v>0</v>
      </c>
      <c r="S65" s="216">
        <f t="shared" si="9"/>
        <v>0</v>
      </c>
    </row>
    <row r="66" spans="1:19">
      <c r="A66" s="206">
        <v>58</v>
      </c>
      <c r="B66" s="207" t="s">
        <v>279</v>
      </c>
      <c r="C66" s="206" t="s">
        <v>1</v>
      </c>
      <c r="D66" s="206"/>
      <c r="E66" s="206" t="s">
        <v>228</v>
      </c>
      <c r="F66" s="206" t="s">
        <v>234</v>
      </c>
      <c r="G66" s="206" t="s">
        <v>27</v>
      </c>
      <c r="H66" s="208">
        <v>27.14</v>
      </c>
      <c r="I66" s="209">
        <v>5</v>
      </c>
      <c r="J66" s="210">
        <f>VLOOKUP(I66,Sverweis!$C$5:$D$19,2,FALSE)</f>
        <v>20.884166666666669</v>
      </c>
      <c r="K66" s="211">
        <f t="shared" ref="K66:K97" si="12">J66*H66</f>
        <v>566.79628333333346</v>
      </c>
      <c r="L66" s="212"/>
      <c r="M66" s="213">
        <f>VLOOKUP(G66,Sverweis!$A$5:$G$19,6,FALSE)</f>
        <v>0</v>
      </c>
      <c r="N66" s="211">
        <f>VLOOKUP(M66,Sverweis!$F$5:$G$19,2,FALSE)</f>
        <v>0</v>
      </c>
      <c r="O66" s="211">
        <f t="shared" ref="O66:O97" si="13">N66*H66</f>
        <v>0</v>
      </c>
      <c r="P66" s="214"/>
      <c r="Q66" s="215">
        <f t="shared" ref="Q66:Q97" si="14">IFERROR(K66/L66,0)+IFERROR(O66/P66,0)</f>
        <v>0</v>
      </c>
      <c r="R66" s="211">
        <f>IFERROR(Q66/Sverweis!$J$3,0)</f>
        <v>0</v>
      </c>
      <c r="S66" s="216">
        <f t="shared" ref="S66:S97" si="15">Q66*$Q$1</f>
        <v>0</v>
      </c>
    </row>
    <row r="67" spans="1:19">
      <c r="A67" s="206">
        <v>59</v>
      </c>
      <c r="B67" s="207" t="s">
        <v>279</v>
      </c>
      <c r="C67" s="206" t="s">
        <v>1</v>
      </c>
      <c r="D67" s="206"/>
      <c r="E67" s="206" t="s">
        <v>230</v>
      </c>
      <c r="F67" s="206" t="s">
        <v>252</v>
      </c>
      <c r="G67" s="206" t="s">
        <v>27</v>
      </c>
      <c r="H67" s="208">
        <v>77.960000000000008</v>
      </c>
      <c r="I67" s="209">
        <v>5</v>
      </c>
      <c r="J67" s="210">
        <f>VLOOKUP(I67,Sverweis!$C$5:$D$19,2,FALSE)</f>
        <v>20.884166666666669</v>
      </c>
      <c r="K67" s="211">
        <f t="shared" si="12"/>
        <v>1628.1296333333337</v>
      </c>
      <c r="L67" s="212"/>
      <c r="M67" s="213">
        <f>VLOOKUP(G67,Sverweis!$A$5:$G$19,6,FALSE)</f>
        <v>0</v>
      </c>
      <c r="N67" s="211">
        <f>VLOOKUP(M67,Sverweis!$F$5:$G$19,2,FALSE)</f>
        <v>0</v>
      </c>
      <c r="O67" s="211">
        <f t="shared" si="13"/>
        <v>0</v>
      </c>
      <c r="P67" s="214"/>
      <c r="Q67" s="215">
        <f t="shared" si="14"/>
        <v>0</v>
      </c>
      <c r="R67" s="211">
        <f>IFERROR(Q67/Sverweis!$J$3,0)</f>
        <v>0</v>
      </c>
      <c r="S67" s="216">
        <f t="shared" si="15"/>
        <v>0</v>
      </c>
    </row>
    <row r="68" spans="1:19">
      <c r="A68" s="206">
        <v>60</v>
      </c>
      <c r="B68" s="207" t="s">
        <v>279</v>
      </c>
      <c r="C68" s="206" t="s">
        <v>1</v>
      </c>
      <c r="D68" s="206"/>
      <c r="E68" s="206" t="s">
        <v>230</v>
      </c>
      <c r="F68" s="206" t="s">
        <v>252</v>
      </c>
      <c r="G68" s="206" t="s">
        <v>27</v>
      </c>
      <c r="H68" s="208">
        <v>59.67</v>
      </c>
      <c r="I68" s="209">
        <v>5</v>
      </c>
      <c r="J68" s="210">
        <f>VLOOKUP(I68,Sverweis!$C$5:$D$19,2,FALSE)</f>
        <v>20.884166666666669</v>
      </c>
      <c r="K68" s="211">
        <f t="shared" si="12"/>
        <v>1246.1582250000001</v>
      </c>
      <c r="L68" s="212"/>
      <c r="M68" s="213">
        <f>VLOOKUP(G68,Sverweis!$A$5:$G$19,6,FALSE)</f>
        <v>0</v>
      </c>
      <c r="N68" s="211">
        <f>VLOOKUP(M68,Sverweis!$F$5:$G$19,2,FALSE)</f>
        <v>0</v>
      </c>
      <c r="O68" s="211">
        <f t="shared" si="13"/>
        <v>0</v>
      </c>
      <c r="P68" s="214"/>
      <c r="Q68" s="215">
        <f t="shared" si="14"/>
        <v>0</v>
      </c>
      <c r="R68" s="211">
        <f>IFERROR(Q68/Sverweis!$J$3,0)</f>
        <v>0</v>
      </c>
      <c r="S68" s="216">
        <f t="shared" si="15"/>
        <v>0</v>
      </c>
    </row>
    <row r="69" spans="1:19">
      <c r="A69" s="206">
        <v>61</v>
      </c>
      <c r="B69" s="207" t="s">
        <v>279</v>
      </c>
      <c r="C69" s="206" t="s">
        <v>1</v>
      </c>
      <c r="D69" s="206">
        <v>101</v>
      </c>
      <c r="E69" s="206" t="s">
        <v>230</v>
      </c>
      <c r="F69" s="206" t="s">
        <v>2</v>
      </c>
      <c r="G69" s="206" t="s">
        <v>30</v>
      </c>
      <c r="H69" s="208">
        <v>18.899999999999999</v>
      </c>
      <c r="I69" s="209">
        <v>2</v>
      </c>
      <c r="J69" s="217">
        <f>VLOOKUP(I69,Sverweis!$C$5:$D$19,2,FALSE)</f>
        <v>8.3536666666666672</v>
      </c>
      <c r="K69" s="218">
        <f t="shared" si="12"/>
        <v>157.8843</v>
      </c>
      <c r="L69" s="212"/>
      <c r="M69" s="213">
        <f>VLOOKUP(G69,Sverweis!$A$5:$G$19,6,FALSE)</f>
        <v>3</v>
      </c>
      <c r="N69" s="211">
        <f>VLOOKUP(M69,Sverweis!$F$5:$G$19,2,FALSE)</f>
        <v>12.5305</v>
      </c>
      <c r="O69" s="211">
        <f t="shared" si="13"/>
        <v>236.82644999999999</v>
      </c>
      <c r="P69" s="212"/>
      <c r="Q69" s="215">
        <f t="shared" si="14"/>
        <v>0</v>
      </c>
      <c r="R69" s="211">
        <f>IFERROR(Q69/Sverweis!$J$3,0)</f>
        <v>0</v>
      </c>
      <c r="S69" s="216">
        <f t="shared" si="15"/>
        <v>0</v>
      </c>
    </row>
    <row r="70" spans="1:19">
      <c r="A70" s="206">
        <v>62</v>
      </c>
      <c r="B70" s="207" t="s">
        <v>279</v>
      </c>
      <c r="C70" s="206" t="s">
        <v>1</v>
      </c>
      <c r="D70" s="206">
        <v>102</v>
      </c>
      <c r="E70" s="206" t="s">
        <v>230</v>
      </c>
      <c r="F70" s="206" t="s">
        <v>2</v>
      </c>
      <c r="G70" s="206" t="s">
        <v>30</v>
      </c>
      <c r="H70" s="208">
        <v>19.350000000000001</v>
      </c>
      <c r="I70" s="209">
        <v>2</v>
      </c>
      <c r="J70" s="217">
        <f>VLOOKUP(I70,Sverweis!$C$5:$D$19,2,FALSE)</f>
        <v>8.3536666666666672</v>
      </c>
      <c r="K70" s="218">
        <f t="shared" si="12"/>
        <v>161.64345000000003</v>
      </c>
      <c r="L70" s="212"/>
      <c r="M70" s="213">
        <f>VLOOKUP(G70,Sverweis!$A$5:$G$19,6,FALSE)</f>
        <v>3</v>
      </c>
      <c r="N70" s="211">
        <f>VLOOKUP(M70,Sverweis!$F$5:$G$19,2,FALSE)</f>
        <v>12.5305</v>
      </c>
      <c r="O70" s="211">
        <f t="shared" si="13"/>
        <v>242.46517500000002</v>
      </c>
      <c r="P70" s="212"/>
      <c r="Q70" s="215">
        <f t="shared" si="14"/>
        <v>0</v>
      </c>
      <c r="R70" s="211">
        <f>IFERROR(Q70/Sverweis!$J$3,0)</f>
        <v>0</v>
      </c>
      <c r="S70" s="216">
        <f t="shared" si="15"/>
        <v>0</v>
      </c>
    </row>
    <row r="71" spans="1:19">
      <c r="A71" s="206">
        <v>63</v>
      </c>
      <c r="B71" s="207" t="s">
        <v>279</v>
      </c>
      <c r="C71" s="206" t="s">
        <v>1</v>
      </c>
      <c r="D71" s="206">
        <v>103</v>
      </c>
      <c r="E71" s="206" t="s">
        <v>230</v>
      </c>
      <c r="F71" s="206" t="s">
        <v>2</v>
      </c>
      <c r="G71" s="206" t="s">
        <v>30</v>
      </c>
      <c r="H71" s="208">
        <v>30.15</v>
      </c>
      <c r="I71" s="209">
        <v>2</v>
      </c>
      <c r="J71" s="217">
        <f>VLOOKUP(I71,Sverweis!$C$5:$D$19,2,FALSE)</f>
        <v>8.3536666666666672</v>
      </c>
      <c r="K71" s="218">
        <f t="shared" si="12"/>
        <v>251.86305000000002</v>
      </c>
      <c r="L71" s="212"/>
      <c r="M71" s="213">
        <f>VLOOKUP(G71,Sverweis!$A$5:$G$19,6,FALSE)</f>
        <v>3</v>
      </c>
      <c r="N71" s="211">
        <f>VLOOKUP(M71,Sverweis!$F$5:$G$19,2,FALSE)</f>
        <v>12.5305</v>
      </c>
      <c r="O71" s="211">
        <f t="shared" si="13"/>
        <v>377.79457500000001</v>
      </c>
      <c r="P71" s="212"/>
      <c r="Q71" s="215">
        <f t="shared" si="14"/>
        <v>0</v>
      </c>
      <c r="R71" s="211">
        <f>IFERROR(Q71/Sverweis!$J$3,0)</f>
        <v>0</v>
      </c>
      <c r="S71" s="216">
        <f t="shared" si="15"/>
        <v>0</v>
      </c>
    </row>
    <row r="72" spans="1:19">
      <c r="A72" s="206">
        <v>64</v>
      </c>
      <c r="B72" s="207" t="s">
        <v>279</v>
      </c>
      <c r="C72" s="206" t="s">
        <v>1</v>
      </c>
      <c r="D72" s="206">
        <v>104</v>
      </c>
      <c r="E72" s="206" t="s">
        <v>230</v>
      </c>
      <c r="F72" s="206" t="s">
        <v>2</v>
      </c>
      <c r="G72" s="206" t="s">
        <v>30</v>
      </c>
      <c r="H72" s="208">
        <v>30.15</v>
      </c>
      <c r="I72" s="209">
        <v>2</v>
      </c>
      <c r="J72" s="217">
        <f>VLOOKUP(I72,Sverweis!$C$5:$D$19,2,FALSE)</f>
        <v>8.3536666666666672</v>
      </c>
      <c r="K72" s="218">
        <f t="shared" si="12"/>
        <v>251.86305000000002</v>
      </c>
      <c r="L72" s="212"/>
      <c r="M72" s="213">
        <f>VLOOKUP(G72,Sverweis!$A$5:$G$19,6,FALSE)</f>
        <v>3</v>
      </c>
      <c r="N72" s="211">
        <f>VLOOKUP(M72,Sverweis!$F$5:$G$19,2,FALSE)</f>
        <v>12.5305</v>
      </c>
      <c r="O72" s="211">
        <f t="shared" si="13"/>
        <v>377.79457500000001</v>
      </c>
      <c r="P72" s="212"/>
      <c r="Q72" s="215">
        <f t="shared" si="14"/>
        <v>0</v>
      </c>
      <c r="R72" s="211">
        <f>IFERROR(Q72/Sverweis!$J$3,0)</f>
        <v>0</v>
      </c>
      <c r="S72" s="216">
        <f t="shared" si="15"/>
        <v>0</v>
      </c>
    </row>
    <row r="73" spans="1:19">
      <c r="A73" s="206">
        <v>65</v>
      </c>
      <c r="B73" s="207" t="s">
        <v>279</v>
      </c>
      <c r="C73" s="206" t="s">
        <v>1</v>
      </c>
      <c r="D73" s="206">
        <v>105</v>
      </c>
      <c r="E73" s="206" t="s">
        <v>230</v>
      </c>
      <c r="F73" s="206" t="s">
        <v>2</v>
      </c>
      <c r="G73" s="206" t="s">
        <v>30</v>
      </c>
      <c r="H73" s="208">
        <v>19.350000000000001</v>
      </c>
      <c r="I73" s="209">
        <v>2</v>
      </c>
      <c r="J73" s="217">
        <f>VLOOKUP(I73,Sverweis!$C$5:$D$19,2,FALSE)</f>
        <v>8.3536666666666672</v>
      </c>
      <c r="K73" s="218">
        <f t="shared" si="12"/>
        <v>161.64345000000003</v>
      </c>
      <c r="L73" s="212"/>
      <c r="M73" s="213">
        <f>VLOOKUP(G73,Sverweis!$A$5:$G$19,6,FALSE)</f>
        <v>3</v>
      </c>
      <c r="N73" s="211">
        <f>VLOOKUP(M73,Sverweis!$F$5:$G$19,2,FALSE)</f>
        <v>12.5305</v>
      </c>
      <c r="O73" s="211">
        <f t="shared" si="13"/>
        <v>242.46517500000002</v>
      </c>
      <c r="P73" s="212"/>
      <c r="Q73" s="215">
        <f t="shared" si="14"/>
        <v>0</v>
      </c>
      <c r="R73" s="211">
        <f>IFERROR(Q73/Sverweis!$J$3,0)</f>
        <v>0</v>
      </c>
      <c r="S73" s="216">
        <f t="shared" si="15"/>
        <v>0</v>
      </c>
    </row>
    <row r="74" spans="1:19">
      <c r="A74" s="206">
        <v>66</v>
      </c>
      <c r="B74" s="207" t="s">
        <v>279</v>
      </c>
      <c r="C74" s="206" t="s">
        <v>1</v>
      </c>
      <c r="D74" s="206">
        <v>106</v>
      </c>
      <c r="E74" s="206" t="s">
        <v>230</v>
      </c>
      <c r="F74" s="206" t="s">
        <v>2</v>
      </c>
      <c r="G74" s="206" t="s">
        <v>30</v>
      </c>
      <c r="H74" s="208">
        <v>9.1999999999999993</v>
      </c>
      <c r="I74" s="209">
        <v>2</v>
      </c>
      <c r="J74" s="217">
        <f>VLOOKUP(I74,Sverweis!$C$5:$D$19,2,FALSE)</f>
        <v>8.3536666666666672</v>
      </c>
      <c r="K74" s="218">
        <f t="shared" si="12"/>
        <v>76.853733333333338</v>
      </c>
      <c r="L74" s="212"/>
      <c r="M74" s="213">
        <f>VLOOKUP(G74,Sverweis!$A$5:$G$19,6,FALSE)</f>
        <v>3</v>
      </c>
      <c r="N74" s="211">
        <f>VLOOKUP(M74,Sverweis!$F$5:$G$19,2,FALSE)</f>
        <v>12.5305</v>
      </c>
      <c r="O74" s="211">
        <f t="shared" si="13"/>
        <v>115.28059999999999</v>
      </c>
      <c r="P74" s="212"/>
      <c r="Q74" s="215">
        <f t="shared" si="14"/>
        <v>0</v>
      </c>
      <c r="R74" s="211">
        <f>IFERROR(Q74/Sverweis!$J$3,0)</f>
        <v>0</v>
      </c>
      <c r="S74" s="216">
        <f t="shared" si="15"/>
        <v>0</v>
      </c>
    </row>
    <row r="75" spans="1:19">
      <c r="A75" s="206">
        <v>67</v>
      </c>
      <c r="B75" s="207" t="s">
        <v>279</v>
      </c>
      <c r="C75" s="206" t="s">
        <v>1</v>
      </c>
      <c r="D75" s="206">
        <v>107</v>
      </c>
      <c r="E75" s="206" t="s">
        <v>229</v>
      </c>
      <c r="F75" s="206" t="s">
        <v>256</v>
      </c>
      <c r="G75" s="206" t="s">
        <v>28</v>
      </c>
      <c r="H75" s="208">
        <v>10.77</v>
      </c>
      <c r="I75" s="209">
        <v>5</v>
      </c>
      <c r="J75" s="210">
        <f>VLOOKUP(I75,Sverweis!$C$5:$D$19,2,FALSE)</f>
        <v>20.884166666666669</v>
      </c>
      <c r="K75" s="211">
        <f t="shared" si="12"/>
        <v>224.92247500000002</v>
      </c>
      <c r="L75" s="212"/>
      <c r="M75" s="213">
        <f>VLOOKUP(G75,Sverweis!$A$5:$G$19,6,FALSE)</f>
        <v>0</v>
      </c>
      <c r="N75" s="211">
        <f>VLOOKUP(M75,Sverweis!$F$5:$G$19,2,FALSE)</f>
        <v>0</v>
      </c>
      <c r="O75" s="211">
        <f t="shared" si="13"/>
        <v>0</v>
      </c>
      <c r="P75" s="214"/>
      <c r="Q75" s="215">
        <f t="shared" si="14"/>
        <v>0</v>
      </c>
      <c r="R75" s="211">
        <f>IFERROR(Q75/Sverweis!$J$3,0)</f>
        <v>0</v>
      </c>
      <c r="S75" s="216">
        <f t="shared" si="15"/>
        <v>0</v>
      </c>
    </row>
    <row r="76" spans="1:19">
      <c r="A76" s="206">
        <v>68</v>
      </c>
      <c r="B76" s="207" t="s">
        <v>279</v>
      </c>
      <c r="C76" s="206" t="s">
        <v>1</v>
      </c>
      <c r="D76" s="206">
        <v>108</v>
      </c>
      <c r="E76" s="206" t="s">
        <v>229</v>
      </c>
      <c r="F76" s="206" t="s">
        <v>256</v>
      </c>
      <c r="G76" s="206" t="s">
        <v>28</v>
      </c>
      <c r="H76" s="208">
        <v>12.48</v>
      </c>
      <c r="I76" s="209">
        <v>5</v>
      </c>
      <c r="J76" s="210">
        <f>VLOOKUP(I76,Sverweis!$C$5:$D$19,2,FALSE)</f>
        <v>20.884166666666669</v>
      </c>
      <c r="K76" s="211">
        <f t="shared" si="12"/>
        <v>260.63440000000003</v>
      </c>
      <c r="L76" s="212"/>
      <c r="M76" s="213">
        <f>VLOOKUP(G76,Sverweis!$A$5:$G$19,6,FALSE)</f>
        <v>0</v>
      </c>
      <c r="N76" s="211">
        <f>VLOOKUP(M76,Sverweis!$F$5:$G$19,2,FALSE)</f>
        <v>0</v>
      </c>
      <c r="O76" s="211">
        <f t="shared" si="13"/>
        <v>0</v>
      </c>
      <c r="P76" s="214"/>
      <c r="Q76" s="215">
        <f t="shared" si="14"/>
        <v>0</v>
      </c>
      <c r="R76" s="211">
        <f>IFERROR(Q76/Sverweis!$J$3,0)</f>
        <v>0</v>
      </c>
      <c r="S76" s="216">
        <f t="shared" si="15"/>
        <v>0</v>
      </c>
    </row>
    <row r="77" spans="1:19">
      <c r="A77" s="206">
        <v>69</v>
      </c>
      <c r="B77" s="207" t="s">
        <v>279</v>
      </c>
      <c r="C77" s="206" t="s">
        <v>1</v>
      </c>
      <c r="D77" s="206">
        <v>109</v>
      </c>
      <c r="E77" s="206" t="s">
        <v>229</v>
      </c>
      <c r="F77" s="206" t="s">
        <v>258</v>
      </c>
      <c r="G77" s="206" t="s">
        <v>31</v>
      </c>
      <c r="H77" s="208">
        <v>0</v>
      </c>
      <c r="I77" s="209">
        <v>1</v>
      </c>
      <c r="J77" s="210">
        <f>VLOOKUP(I77,Sverweis!$C$5:$D$19,2,FALSE)</f>
        <v>4.1768333333333336</v>
      </c>
      <c r="K77" s="211">
        <f t="shared" si="12"/>
        <v>0</v>
      </c>
      <c r="L77" s="212"/>
      <c r="M77" s="213">
        <f>VLOOKUP(G77,Sverweis!$A$5:$G$19,6,FALSE)</f>
        <v>0</v>
      </c>
      <c r="N77" s="211">
        <f>VLOOKUP(M77,Sverweis!$F$5:$G$19,2,FALSE)</f>
        <v>0</v>
      </c>
      <c r="O77" s="211">
        <f t="shared" si="13"/>
        <v>0</v>
      </c>
      <c r="P77" s="214"/>
      <c r="Q77" s="215">
        <f t="shared" si="14"/>
        <v>0</v>
      </c>
      <c r="R77" s="211">
        <f>IFERROR(Q77/Sverweis!$J$3,0)</f>
        <v>0</v>
      </c>
      <c r="S77" s="216">
        <f t="shared" si="15"/>
        <v>0</v>
      </c>
    </row>
    <row r="78" spans="1:19">
      <c r="A78" s="206">
        <v>70</v>
      </c>
      <c r="B78" s="207" t="s">
        <v>279</v>
      </c>
      <c r="C78" s="206" t="s">
        <v>1</v>
      </c>
      <c r="D78" s="206">
        <v>110</v>
      </c>
      <c r="E78" s="206" t="s">
        <v>229</v>
      </c>
      <c r="F78" s="206" t="s">
        <v>6</v>
      </c>
      <c r="G78" s="206" t="s">
        <v>32</v>
      </c>
      <c r="H78" s="208">
        <v>3.33</v>
      </c>
      <c r="I78" s="209">
        <v>5</v>
      </c>
      <c r="J78" s="210">
        <f>VLOOKUP(I78,Sverweis!$C$5:$D$19,2,FALSE)</f>
        <v>20.884166666666669</v>
      </c>
      <c r="K78" s="211">
        <f t="shared" si="12"/>
        <v>69.544275000000013</v>
      </c>
      <c r="L78" s="212"/>
      <c r="M78" s="213">
        <f>VLOOKUP(G78,Sverweis!$A$5:$G$19,6,FALSE)</f>
        <v>0</v>
      </c>
      <c r="N78" s="211">
        <f>VLOOKUP(M78,Sverweis!$F$5:$G$19,2,FALSE)</f>
        <v>0</v>
      </c>
      <c r="O78" s="211">
        <f t="shared" si="13"/>
        <v>0</v>
      </c>
      <c r="P78" s="214"/>
      <c r="Q78" s="215">
        <f t="shared" si="14"/>
        <v>0</v>
      </c>
      <c r="R78" s="211">
        <f>IFERROR(Q78/Sverweis!$J$3,0)</f>
        <v>0</v>
      </c>
      <c r="S78" s="216">
        <f t="shared" si="15"/>
        <v>0</v>
      </c>
    </row>
    <row r="79" spans="1:19">
      <c r="A79" s="206">
        <v>71</v>
      </c>
      <c r="B79" s="207" t="s">
        <v>279</v>
      </c>
      <c r="C79" s="206" t="s">
        <v>1</v>
      </c>
      <c r="D79" s="206" t="s">
        <v>213</v>
      </c>
      <c r="E79" s="206" t="s">
        <v>232</v>
      </c>
      <c r="F79" s="206" t="s">
        <v>227</v>
      </c>
      <c r="G79" s="206" t="s">
        <v>31</v>
      </c>
      <c r="H79" s="208">
        <v>0</v>
      </c>
      <c r="I79" s="209">
        <v>1</v>
      </c>
      <c r="J79" s="210">
        <f>VLOOKUP(I79,Sverweis!$C$5:$D$19,2,FALSE)</f>
        <v>4.1768333333333336</v>
      </c>
      <c r="K79" s="211">
        <f t="shared" si="12"/>
        <v>0</v>
      </c>
      <c r="L79" s="212"/>
      <c r="M79" s="213">
        <f>VLOOKUP(G79,Sverweis!$A$5:$G$19,6,FALSE)</f>
        <v>0</v>
      </c>
      <c r="N79" s="211">
        <f>VLOOKUP(M79,Sverweis!$F$5:$G$19,2,FALSE)</f>
        <v>0</v>
      </c>
      <c r="O79" s="211">
        <f t="shared" si="13"/>
        <v>0</v>
      </c>
      <c r="P79" s="214"/>
      <c r="Q79" s="215">
        <f t="shared" si="14"/>
        <v>0</v>
      </c>
      <c r="R79" s="211">
        <f>IFERROR(Q79/Sverweis!$J$3,0)</f>
        <v>0</v>
      </c>
      <c r="S79" s="216">
        <f t="shared" si="15"/>
        <v>0</v>
      </c>
    </row>
    <row r="80" spans="1:19">
      <c r="A80" s="206">
        <v>72</v>
      </c>
      <c r="B80" s="207" t="s">
        <v>279</v>
      </c>
      <c r="C80" s="206" t="s">
        <v>1</v>
      </c>
      <c r="D80" s="206">
        <v>111</v>
      </c>
      <c r="E80" s="206" t="s">
        <v>230</v>
      </c>
      <c r="F80" s="206" t="s">
        <v>2</v>
      </c>
      <c r="G80" s="206" t="s">
        <v>30</v>
      </c>
      <c r="H80" s="208">
        <v>18.48</v>
      </c>
      <c r="I80" s="209">
        <v>2</v>
      </c>
      <c r="J80" s="217">
        <f>VLOOKUP(I80,Sverweis!$C$5:$D$19,2,FALSE)</f>
        <v>8.3536666666666672</v>
      </c>
      <c r="K80" s="218">
        <f t="shared" si="12"/>
        <v>154.37576000000001</v>
      </c>
      <c r="L80" s="212"/>
      <c r="M80" s="213">
        <f>VLOOKUP(G80,Sverweis!$A$5:$G$19,6,FALSE)</f>
        <v>3</v>
      </c>
      <c r="N80" s="211">
        <f>VLOOKUP(M80,Sverweis!$F$5:$G$19,2,FALSE)</f>
        <v>12.5305</v>
      </c>
      <c r="O80" s="211">
        <f t="shared" si="13"/>
        <v>231.56363999999999</v>
      </c>
      <c r="P80" s="212"/>
      <c r="Q80" s="215">
        <f t="shared" si="14"/>
        <v>0</v>
      </c>
      <c r="R80" s="211">
        <f>IFERROR(Q80/Sverweis!$J$3,0)</f>
        <v>0</v>
      </c>
      <c r="S80" s="216">
        <f t="shared" si="15"/>
        <v>0</v>
      </c>
    </row>
    <row r="81" spans="1:19">
      <c r="A81" s="206">
        <v>73</v>
      </c>
      <c r="B81" s="207" t="s">
        <v>279</v>
      </c>
      <c r="C81" s="206" t="s">
        <v>1</v>
      </c>
      <c r="D81" s="206">
        <v>112</v>
      </c>
      <c r="E81" s="206" t="s">
        <v>230</v>
      </c>
      <c r="F81" s="206" t="s">
        <v>2</v>
      </c>
      <c r="G81" s="206" t="s">
        <v>30</v>
      </c>
      <c r="H81" s="208">
        <v>19.350000000000001</v>
      </c>
      <c r="I81" s="209">
        <v>2</v>
      </c>
      <c r="J81" s="217">
        <f>VLOOKUP(I81,Sverweis!$C$5:$D$19,2,FALSE)</f>
        <v>8.3536666666666672</v>
      </c>
      <c r="K81" s="218">
        <f t="shared" si="12"/>
        <v>161.64345000000003</v>
      </c>
      <c r="L81" s="212"/>
      <c r="M81" s="213">
        <f>VLOOKUP(G81,Sverweis!$A$5:$G$19,6,FALSE)</f>
        <v>3</v>
      </c>
      <c r="N81" s="211">
        <f>VLOOKUP(M81,Sverweis!$F$5:$G$19,2,FALSE)</f>
        <v>12.5305</v>
      </c>
      <c r="O81" s="211">
        <f t="shared" si="13"/>
        <v>242.46517500000002</v>
      </c>
      <c r="P81" s="212"/>
      <c r="Q81" s="215">
        <f t="shared" si="14"/>
        <v>0</v>
      </c>
      <c r="R81" s="211">
        <f>IFERROR(Q81/Sverweis!$J$3,0)</f>
        <v>0</v>
      </c>
      <c r="S81" s="216">
        <f t="shared" si="15"/>
        <v>0</v>
      </c>
    </row>
    <row r="82" spans="1:19">
      <c r="A82" s="206">
        <v>74</v>
      </c>
      <c r="B82" s="207" t="s">
        <v>279</v>
      </c>
      <c r="C82" s="206" t="s">
        <v>1</v>
      </c>
      <c r="D82" s="206">
        <v>113</v>
      </c>
      <c r="E82" s="206" t="s">
        <v>230</v>
      </c>
      <c r="F82" s="206" t="s">
        <v>2</v>
      </c>
      <c r="G82" s="206" t="s">
        <v>30</v>
      </c>
      <c r="H82" s="208">
        <v>19.350000000000001</v>
      </c>
      <c r="I82" s="209">
        <v>2</v>
      </c>
      <c r="J82" s="217">
        <f>VLOOKUP(I82,Sverweis!$C$5:$D$19,2,FALSE)</f>
        <v>8.3536666666666672</v>
      </c>
      <c r="K82" s="218">
        <f t="shared" si="12"/>
        <v>161.64345000000003</v>
      </c>
      <c r="L82" s="212"/>
      <c r="M82" s="213">
        <f>VLOOKUP(G82,Sverweis!$A$5:$G$19,6,FALSE)</f>
        <v>3</v>
      </c>
      <c r="N82" s="211">
        <f>VLOOKUP(M82,Sverweis!$F$5:$G$19,2,FALSE)</f>
        <v>12.5305</v>
      </c>
      <c r="O82" s="211">
        <f t="shared" si="13"/>
        <v>242.46517500000002</v>
      </c>
      <c r="P82" s="212"/>
      <c r="Q82" s="215">
        <f t="shared" si="14"/>
        <v>0</v>
      </c>
      <c r="R82" s="211">
        <f>IFERROR(Q82/Sverweis!$J$3,0)</f>
        <v>0</v>
      </c>
      <c r="S82" s="216">
        <f t="shared" si="15"/>
        <v>0</v>
      </c>
    </row>
    <row r="83" spans="1:19">
      <c r="A83" s="206">
        <v>75</v>
      </c>
      <c r="B83" s="207" t="s">
        <v>279</v>
      </c>
      <c r="C83" s="206" t="s">
        <v>1</v>
      </c>
      <c r="D83" s="206">
        <v>114</v>
      </c>
      <c r="E83" s="206" t="s">
        <v>230</v>
      </c>
      <c r="F83" s="206" t="s">
        <v>2</v>
      </c>
      <c r="G83" s="206" t="s">
        <v>30</v>
      </c>
      <c r="H83" s="208">
        <v>19.350000000000001</v>
      </c>
      <c r="I83" s="209">
        <v>2</v>
      </c>
      <c r="J83" s="217">
        <f>VLOOKUP(I83,Sverweis!$C$5:$D$19,2,FALSE)</f>
        <v>8.3536666666666672</v>
      </c>
      <c r="K83" s="218">
        <f t="shared" si="12"/>
        <v>161.64345000000003</v>
      </c>
      <c r="L83" s="212"/>
      <c r="M83" s="213">
        <f>VLOOKUP(G83,Sverweis!$A$5:$G$19,6,FALSE)</f>
        <v>3</v>
      </c>
      <c r="N83" s="211">
        <f>VLOOKUP(M83,Sverweis!$F$5:$G$19,2,FALSE)</f>
        <v>12.5305</v>
      </c>
      <c r="O83" s="211">
        <f t="shared" si="13"/>
        <v>242.46517500000002</v>
      </c>
      <c r="P83" s="212"/>
      <c r="Q83" s="215">
        <f t="shared" si="14"/>
        <v>0</v>
      </c>
      <c r="R83" s="211">
        <f>IFERROR(Q83/Sverweis!$J$3,0)</f>
        <v>0</v>
      </c>
      <c r="S83" s="216">
        <f t="shared" si="15"/>
        <v>0</v>
      </c>
    </row>
    <row r="84" spans="1:19">
      <c r="A84" s="206">
        <v>76</v>
      </c>
      <c r="B84" s="207" t="s">
        <v>279</v>
      </c>
      <c r="C84" s="206" t="s">
        <v>1</v>
      </c>
      <c r="D84" s="206">
        <v>115</v>
      </c>
      <c r="E84" s="206" t="s">
        <v>230</v>
      </c>
      <c r="F84" s="206" t="s">
        <v>2</v>
      </c>
      <c r="G84" s="206" t="s">
        <v>30</v>
      </c>
      <c r="H84" s="208">
        <v>19.350000000000001</v>
      </c>
      <c r="I84" s="209">
        <v>2</v>
      </c>
      <c r="J84" s="217">
        <f>VLOOKUP(I84,Sverweis!$C$5:$D$19,2,FALSE)</f>
        <v>8.3536666666666672</v>
      </c>
      <c r="K84" s="218">
        <f t="shared" si="12"/>
        <v>161.64345000000003</v>
      </c>
      <c r="L84" s="212"/>
      <c r="M84" s="213">
        <f>VLOOKUP(G84,Sverweis!$A$5:$G$19,6,FALSE)</f>
        <v>3</v>
      </c>
      <c r="N84" s="211">
        <f>VLOOKUP(M84,Sverweis!$F$5:$G$19,2,FALSE)</f>
        <v>12.5305</v>
      </c>
      <c r="O84" s="211">
        <f t="shared" si="13"/>
        <v>242.46517500000002</v>
      </c>
      <c r="P84" s="212"/>
      <c r="Q84" s="215">
        <f t="shared" si="14"/>
        <v>0</v>
      </c>
      <c r="R84" s="211">
        <f>IFERROR(Q84/Sverweis!$J$3,0)</f>
        <v>0</v>
      </c>
      <c r="S84" s="216">
        <f t="shared" si="15"/>
        <v>0</v>
      </c>
    </row>
    <row r="85" spans="1:19">
      <c r="A85" s="206">
        <v>77</v>
      </c>
      <c r="B85" s="207" t="s">
        <v>279</v>
      </c>
      <c r="C85" s="206" t="s">
        <v>1</v>
      </c>
      <c r="D85" s="206">
        <v>116</v>
      </c>
      <c r="E85" s="206" t="s">
        <v>230</v>
      </c>
      <c r="F85" s="206" t="s">
        <v>2</v>
      </c>
      <c r="G85" s="206" t="s">
        <v>30</v>
      </c>
      <c r="H85" s="208">
        <v>19.8</v>
      </c>
      <c r="I85" s="209">
        <v>2</v>
      </c>
      <c r="J85" s="217">
        <f>VLOOKUP(I85,Sverweis!$C$5:$D$19,2,FALSE)</f>
        <v>8.3536666666666672</v>
      </c>
      <c r="K85" s="218">
        <f t="shared" si="12"/>
        <v>165.40260000000001</v>
      </c>
      <c r="L85" s="212"/>
      <c r="M85" s="213">
        <f>VLOOKUP(G85,Sverweis!$A$5:$G$19,6,FALSE)</f>
        <v>3</v>
      </c>
      <c r="N85" s="211">
        <f>VLOOKUP(M85,Sverweis!$F$5:$G$19,2,FALSE)</f>
        <v>12.5305</v>
      </c>
      <c r="O85" s="211">
        <f t="shared" si="13"/>
        <v>248.10390000000001</v>
      </c>
      <c r="P85" s="212"/>
      <c r="Q85" s="215">
        <f t="shared" si="14"/>
        <v>0</v>
      </c>
      <c r="R85" s="211">
        <f>IFERROR(Q85/Sverweis!$J$3,0)</f>
        <v>0</v>
      </c>
      <c r="S85" s="216">
        <f t="shared" si="15"/>
        <v>0</v>
      </c>
    </row>
    <row r="86" spans="1:19">
      <c r="A86" s="206">
        <v>78</v>
      </c>
      <c r="B86" s="207" t="s">
        <v>279</v>
      </c>
      <c r="C86" s="206" t="s">
        <v>1</v>
      </c>
      <c r="D86" s="206">
        <v>117</v>
      </c>
      <c r="E86" s="206" t="s">
        <v>230</v>
      </c>
      <c r="F86" s="206" t="s">
        <v>2</v>
      </c>
      <c r="G86" s="206" t="s">
        <v>30</v>
      </c>
      <c r="H86" s="208">
        <v>19.8</v>
      </c>
      <c r="I86" s="209">
        <v>2</v>
      </c>
      <c r="J86" s="217">
        <f>VLOOKUP(I86,Sverweis!$C$5:$D$19,2,FALSE)</f>
        <v>8.3536666666666672</v>
      </c>
      <c r="K86" s="218">
        <f t="shared" si="12"/>
        <v>165.40260000000001</v>
      </c>
      <c r="L86" s="212"/>
      <c r="M86" s="213">
        <f>VLOOKUP(G86,Sverweis!$A$5:$G$19,6,FALSE)</f>
        <v>3</v>
      </c>
      <c r="N86" s="211">
        <f>VLOOKUP(M86,Sverweis!$F$5:$G$19,2,FALSE)</f>
        <v>12.5305</v>
      </c>
      <c r="O86" s="211">
        <f t="shared" si="13"/>
        <v>248.10390000000001</v>
      </c>
      <c r="P86" s="212"/>
      <c r="Q86" s="215">
        <f t="shared" si="14"/>
        <v>0</v>
      </c>
      <c r="R86" s="211">
        <f>IFERROR(Q86/Sverweis!$J$3,0)</f>
        <v>0</v>
      </c>
      <c r="S86" s="216">
        <f t="shared" si="15"/>
        <v>0</v>
      </c>
    </row>
    <row r="87" spans="1:19">
      <c r="A87" s="206">
        <v>79</v>
      </c>
      <c r="B87" s="207" t="s">
        <v>279</v>
      </c>
      <c r="C87" s="206" t="s">
        <v>1</v>
      </c>
      <c r="D87" s="206">
        <v>118</v>
      </c>
      <c r="E87" s="206" t="s">
        <v>230</v>
      </c>
      <c r="F87" s="206" t="s">
        <v>2</v>
      </c>
      <c r="G87" s="206" t="s">
        <v>30</v>
      </c>
      <c r="H87" s="208">
        <v>19.8</v>
      </c>
      <c r="I87" s="209">
        <v>2</v>
      </c>
      <c r="J87" s="217">
        <f>VLOOKUP(I87,Sverweis!$C$5:$D$19,2,FALSE)</f>
        <v>8.3536666666666672</v>
      </c>
      <c r="K87" s="218">
        <f t="shared" si="12"/>
        <v>165.40260000000001</v>
      </c>
      <c r="L87" s="212"/>
      <c r="M87" s="213">
        <f>VLOOKUP(G87,Sverweis!$A$5:$G$19,6,FALSE)</f>
        <v>3</v>
      </c>
      <c r="N87" s="211">
        <f>VLOOKUP(M87,Sverweis!$F$5:$G$19,2,FALSE)</f>
        <v>12.5305</v>
      </c>
      <c r="O87" s="211">
        <f t="shared" si="13"/>
        <v>248.10390000000001</v>
      </c>
      <c r="P87" s="212"/>
      <c r="Q87" s="215">
        <f t="shared" si="14"/>
        <v>0</v>
      </c>
      <c r="R87" s="211">
        <f>IFERROR(Q87/Sverweis!$J$3,0)</f>
        <v>0</v>
      </c>
      <c r="S87" s="216">
        <f t="shared" si="15"/>
        <v>0</v>
      </c>
    </row>
    <row r="88" spans="1:19">
      <c r="A88" s="206">
        <v>80</v>
      </c>
      <c r="B88" s="207" t="s">
        <v>279</v>
      </c>
      <c r="C88" s="206" t="s">
        <v>1</v>
      </c>
      <c r="D88" s="206">
        <v>119</v>
      </c>
      <c r="E88" s="206" t="s">
        <v>230</v>
      </c>
      <c r="F88" s="206" t="s">
        <v>2</v>
      </c>
      <c r="G88" s="206" t="s">
        <v>30</v>
      </c>
      <c r="H88" s="208">
        <v>19.8</v>
      </c>
      <c r="I88" s="209">
        <v>2</v>
      </c>
      <c r="J88" s="217">
        <f>VLOOKUP(I88,Sverweis!$C$5:$D$19,2,FALSE)</f>
        <v>8.3536666666666672</v>
      </c>
      <c r="K88" s="218">
        <f t="shared" si="12"/>
        <v>165.40260000000001</v>
      </c>
      <c r="L88" s="212"/>
      <c r="M88" s="213">
        <f>VLOOKUP(G88,Sverweis!$A$5:$G$19,6,FALSE)</f>
        <v>3</v>
      </c>
      <c r="N88" s="211">
        <f>VLOOKUP(M88,Sverweis!$F$5:$G$19,2,FALSE)</f>
        <v>12.5305</v>
      </c>
      <c r="O88" s="211">
        <f t="shared" si="13"/>
        <v>248.10390000000001</v>
      </c>
      <c r="P88" s="212"/>
      <c r="Q88" s="215">
        <f t="shared" si="14"/>
        <v>0</v>
      </c>
      <c r="R88" s="211">
        <f>IFERROR(Q88/Sverweis!$J$3,0)</f>
        <v>0</v>
      </c>
      <c r="S88" s="216">
        <f t="shared" si="15"/>
        <v>0</v>
      </c>
    </row>
    <row r="89" spans="1:19">
      <c r="A89" s="206">
        <v>81</v>
      </c>
      <c r="B89" s="207" t="s">
        <v>279</v>
      </c>
      <c r="C89" s="206" t="s">
        <v>1</v>
      </c>
      <c r="D89" s="206">
        <v>120</v>
      </c>
      <c r="E89" s="206" t="s">
        <v>230</v>
      </c>
      <c r="F89" s="206" t="s">
        <v>2</v>
      </c>
      <c r="G89" s="206" t="s">
        <v>30</v>
      </c>
      <c r="H89" s="208">
        <v>19.350000000000001</v>
      </c>
      <c r="I89" s="209">
        <v>2</v>
      </c>
      <c r="J89" s="217">
        <f>VLOOKUP(I89,Sverweis!$C$5:$D$19,2,FALSE)</f>
        <v>8.3536666666666672</v>
      </c>
      <c r="K89" s="218">
        <f t="shared" si="12"/>
        <v>161.64345000000003</v>
      </c>
      <c r="L89" s="212"/>
      <c r="M89" s="213">
        <f>VLOOKUP(G89,Sverweis!$A$5:$G$19,6,FALSE)</f>
        <v>3</v>
      </c>
      <c r="N89" s="211">
        <f>VLOOKUP(M89,Sverweis!$F$5:$G$19,2,FALSE)</f>
        <v>12.5305</v>
      </c>
      <c r="O89" s="211">
        <f t="shared" si="13"/>
        <v>242.46517500000002</v>
      </c>
      <c r="P89" s="212"/>
      <c r="Q89" s="215">
        <f t="shared" si="14"/>
        <v>0</v>
      </c>
      <c r="R89" s="211">
        <f>IFERROR(Q89/Sverweis!$J$3,0)</f>
        <v>0</v>
      </c>
      <c r="S89" s="216">
        <f t="shared" si="15"/>
        <v>0</v>
      </c>
    </row>
    <row r="90" spans="1:19">
      <c r="A90" s="206">
        <v>82</v>
      </c>
      <c r="B90" s="207" t="s">
        <v>279</v>
      </c>
      <c r="C90" s="206" t="s">
        <v>1</v>
      </c>
      <c r="D90" s="206">
        <v>121</v>
      </c>
      <c r="E90" s="206" t="s">
        <v>230</v>
      </c>
      <c r="F90" s="206" t="s">
        <v>262</v>
      </c>
      <c r="G90" s="206" t="s">
        <v>30</v>
      </c>
      <c r="H90" s="208">
        <v>21.39</v>
      </c>
      <c r="I90" s="209">
        <v>2</v>
      </c>
      <c r="J90" s="217">
        <f>VLOOKUP(I90,Sverweis!$C$5:$D$19,2,FALSE)</f>
        <v>8.3536666666666672</v>
      </c>
      <c r="K90" s="218">
        <f t="shared" si="12"/>
        <v>178.68493000000001</v>
      </c>
      <c r="L90" s="212"/>
      <c r="M90" s="213">
        <f>VLOOKUP(G90,Sverweis!$A$5:$G$19,6,FALSE)</f>
        <v>3</v>
      </c>
      <c r="N90" s="211">
        <f>VLOOKUP(M90,Sverweis!$F$5:$G$19,2,FALSE)</f>
        <v>12.5305</v>
      </c>
      <c r="O90" s="211">
        <f t="shared" si="13"/>
        <v>268.02739500000001</v>
      </c>
      <c r="P90" s="212"/>
      <c r="Q90" s="215">
        <f t="shared" si="14"/>
        <v>0</v>
      </c>
      <c r="R90" s="211">
        <f>IFERROR(Q90/Sverweis!$J$3,0)</f>
        <v>0</v>
      </c>
      <c r="S90" s="216">
        <f t="shared" si="15"/>
        <v>0</v>
      </c>
    </row>
    <row r="91" spans="1:19">
      <c r="A91" s="206">
        <v>83</v>
      </c>
      <c r="B91" s="207" t="s">
        <v>279</v>
      </c>
      <c r="C91" s="206" t="s">
        <v>1</v>
      </c>
      <c r="D91" s="206">
        <v>122</v>
      </c>
      <c r="E91" s="206" t="s">
        <v>230</v>
      </c>
      <c r="F91" s="206" t="s">
        <v>2</v>
      </c>
      <c r="G91" s="206" t="s">
        <v>30</v>
      </c>
      <c r="H91" s="208">
        <v>19.574999999999999</v>
      </c>
      <c r="I91" s="209">
        <v>2</v>
      </c>
      <c r="J91" s="217">
        <f>VLOOKUP(I91,Sverweis!$C$5:$D$19,2,FALSE)</f>
        <v>8.3536666666666672</v>
      </c>
      <c r="K91" s="218">
        <f t="shared" si="12"/>
        <v>163.52302500000002</v>
      </c>
      <c r="L91" s="212"/>
      <c r="M91" s="213">
        <f>VLOOKUP(G91,Sverweis!$A$5:$G$19,6,FALSE)</f>
        <v>3</v>
      </c>
      <c r="N91" s="211">
        <f>VLOOKUP(M91,Sverweis!$F$5:$G$19,2,FALSE)</f>
        <v>12.5305</v>
      </c>
      <c r="O91" s="211">
        <f t="shared" si="13"/>
        <v>245.2845375</v>
      </c>
      <c r="P91" s="212"/>
      <c r="Q91" s="215">
        <f t="shared" si="14"/>
        <v>0</v>
      </c>
      <c r="R91" s="211">
        <f>IFERROR(Q91/Sverweis!$J$3,0)</f>
        <v>0</v>
      </c>
      <c r="S91" s="216">
        <f t="shared" si="15"/>
        <v>0</v>
      </c>
    </row>
    <row r="92" spans="1:19">
      <c r="A92" s="206">
        <v>84</v>
      </c>
      <c r="B92" s="207" t="s">
        <v>279</v>
      </c>
      <c r="C92" s="206" t="s">
        <v>1</v>
      </c>
      <c r="D92" s="206">
        <v>123</v>
      </c>
      <c r="E92" s="206" t="s">
        <v>230</v>
      </c>
      <c r="F92" s="206" t="s">
        <v>2</v>
      </c>
      <c r="G92" s="206" t="s">
        <v>30</v>
      </c>
      <c r="H92" s="208">
        <v>19.8</v>
      </c>
      <c r="I92" s="209">
        <v>2</v>
      </c>
      <c r="J92" s="217">
        <f>VLOOKUP(I92,Sverweis!$C$5:$D$19,2,FALSE)</f>
        <v>8.3536666666666672</v>
      </c>
      <c r="K92" s="218">
        <f t="shared" si="12"/>
        <v>165.40260000000001</v>
      </c>
      <c r="L92" s="212"/>
      <c r="M92" s="213">
        <f>VLOOKUP(G92,Sverweis!$A$5:$G$19,6,FALSE)</f>
        <v>3</v>
      </c>
      <c r="N92" s="211">
        <f>VLOOKUP(M92,Sverweis!$F$5:$G$19,2,FALSE)</f>
        <v>12.5305</v>
      </c>
      <c r="O92" s="211">
        <f t="shared" si="13"/>
        <v>248.10390000000001</v>
      </c>
      <c r="P92" s="212"/>
      <c r="Q92" s="215">
        <f t="shared" si="14"/>
        <v>0</v>
      </c>
      <c r="R92" s="211">
        <f>IFERROR(Q92/Sverweis!$J$3,0)</f>
        <v>0</v>
      </c>
      <c r="S92" s="216">
        <f t="shared" si="15"/>
        <v>0</v>
      </c>
    </row>
    <row r="93" spans="1:19">
      <c r="A93" s="206">
        <v>85</v>
      </c>
      <c r="B93" s="207" t="s">
        <v>279</v>
      </c>
      <c r="C93" s="206" t="s">
        <v>1</v>
      </c>
      <c r="D93" s="206">
        <v>124</v>
      </c>
      <c r="E93" s="206" t="s">
        <v>230</v>
      </c>
      <c r="F93" s="206" t="s">
        <v>2</v>
      </c>
      <c r="G93" s="206" t="s">
        <v>30</v>
      </c>
      <c r="H93" s="208">
        <v>20.024999999999999</v>
      </c>
      <c r="I93" s="209">
        <v>2</v>
      </c>
      <c r="J93" s="217">
        <f>VLOOKUP(I93,Sverweis!$C$5:$D$19,2,FALSE)</f>
        <v>8.3536666666666672</v>
      </c>
      <c r="K93" s="218">
        <f t="shared" si="12"/>
        <v>167.282175</v>
      </c>
      <c r="L93" s="212"/>
      <c r="M93" s="213">
        <f>VLOOKUP(G93,Sverweis!$A$5:$G$19,6,FALSE)</f>
        <v>3</v>
      </c>
      <c r="N93" s="211">
        <f>VLOOKUP(M93,Sverweis!$F$5:$G$19,2,FALSE)</f>
        <v>12.5305</v>
      </c>
      <c r="O93" s="211">
        <f t="shared" si="13"/>
        <v>250.92326249999999</v>
      </c>
      <c r="P93" s="212"/>
      <c r="Q93" s="215">
        <f t="shared" si="14"/>
        <v>0</v>
      </c>
      <c r="R93" s="211">
        <f>IFERROR(Q93/Sverweis!$J$3,0)</f>
        <v>0</v>
      </c>
      <c r="S93" s="216">
        <f t="shared" si="15"/>
        <v>0</v>
      </c>
    </row>
    <row r="94" spans="1:19">
      <c r="A94" s="206">
        <v>86</v>
      </c>
      <c r="B94" s="207" t="s">
        <v>279</v>
      </c>
      <c r="C94" s="206" t="s">
        <v>1</v>
      </c>
      <c r="D94" s="206">
        <v>125</v>
      </c>
      <c r="E94" s="206" t="s">
        <v>230</v>
      </c>
      <c r="F94" s="206" t="s">
        <v>2</v>
      </c>
      <c r="G94" s="206" t="s">
        <v>30</v>
      </c>
      <c r="H94" s="208">
        <v>20.024999999999999</v>
      </c>
      <c r="I94" s="209">
        <v>2</v>
      </c>
      <c r="J94" s="217">
        <f>VLOOKUP(I94,Sverweis!$C$5:$D$19,2,FALSE)</f>
        <v>8.3536666666666672</v>
      </c>
      <c r="K94" s="218">
        <f t="shared" si="12"/>
        <v>167.282175</v>
      </c>
      <c r="L94" s="212"/>
      <c r="M94" s="213">
        <f>VLOOKUP(G94,Sverweis!$A$5:$G$19,6,FALSE)</f>
        <v>3</v>
      </c>
      <c r="N94" s="211">
        <f>VLOOKUP(M94,Sverweis!$F$5:$G$19,2,FALSE)</f>
        <v>12.5305</v>
      </c>
      <c r="O94" s="211">
        <f t="shared" si="13"/>
        <v>250.92326249999999</v>
      </c>
      <c r="P94" s="212"/>
      <c r="Q94" s="215">
        <f t="shared" si="14"/>
        <v>0</v>
      </c>
      <c r="R94" s="211">
        <f>IFERROR(Q94/Sverweis!$J$3,0)</f>
        <v>0</v>
      </c>
      <c r="S94" s="216">
        <f t="shared" si="15"/>
        <v>0</v>
      </c>
    </row>
    <row r="95" spans="1:19">
      <c r="A95" s="206">
        <v>87</v>
      </c>
      <c r="B95" s="207" t="s">
        <v>279</v>
      </c>
      <c r="C95" s="206" t="s">
        <v>1</v>
      </c>
      <c r="D95" s="206">
        <v>126</v>
      </c>
      <c r="E95" s="206" t="s">
        <v>230</v>
      </c>
      <c r="F95" s="206" t="s">
        <v>2</v>
      </c>
      <c r="G95" s="206" t="s">
        <v>30</v>
      </c>
      <c r="H95" s="208">
        <v>20.024999999999999</v>
      </c>
      <c r="I95" s="209">
        <v>2</v>
      </c>
      <c r="J95" s="217">
        <f>VLOOKUP(I95,Sverweis!$C$5:$D$19,2,FALSE)</f>
        <v>8.3536666666666672</v>
      </c>
      <c r="K95" s="218">
        <f t="shared" si="12"/>
        <v>167.282175</v>
      </c>
      <c r="L95" s="212"/>
      <c r="M95" s="213">
        <f>VLOOKUP(G95,Sverweis!$A$5:$G$19,6,FALSE)</f>
        <v>3</v>
      </c>
      <c r="N95" s="211">
        <f>VLOOKUP(M95,Sverweis!$F$5:$G$19,2,FALSE)</f>
        <v>12.5305</v>
      </c>
      <c r="O95" s="211">
        <f t="shared" si="13"/>
        <v>250.92326249999999</v>
      </c>
      <c r="P95" s="212"/>
      <c r="Q95" s="215">
        <f t="shared" si="14"/>
        <v>0</v>
      </c>
      <c r="R95" s="211">
        <f>IFERROR(Q95/Sverweis!$J$3,0)</f>
        <v>0</v>
      </c>
      <c r="S95" s="216">
        <f t="shared" si="15"/>
        <v>0</v>
      </c>
    </row>
    <row r="96" spans="1:19">
      <c r="A96" s="206">
        <v>88</v>
      </c>
      <c r="B96" s="207" t="s">
        <v>279</v>
      </c>
      <c r="C96" s="206" t="s">
        <v>1</v>
      </c>
      <c r="D96" s="206">
        <v>127</v>
      </c>
      <c r="E96" s="206" t="s">
        <v>230</v>
      </c>
      <c r="F96" s="206" t="s">
        <v>2</v>
      </c>
      <c r="G96" s="206" t="s">
        <v>30</v>
      </c>
      <c r="H96" s="208">
        <v>19.125</v>
      </c>
      <c r="I96" s="209">
        <v>2</v>
      </c>
      <c r="J96" s="217">
        <f>VLOOKUP(I96,Sverweis!$C$5:$D$19,2,FALSE)</f>
        <v>8.3536666666666672</v>
      </c>
      <c r="K96" s="218">
        <f t="shared" si="12"/>
        <v>159.76387500000001</v>
      </c>
      <c r="L96" s="212"/>
      <c r="M96" s="213">
        <f>VLOOKUP(G96,Sverweis!$A$5:$G$19,6,FALSE)</f>
        <v>3</v>
      </c>
      <c r="N96" s="211">
        <f>VLOOKUP(M96,Sverweis!$F$5:$G$19,2,FALSE)</f>
        <v>12.5305</v>
      </c>
      <c r="O96" s="211">
        <f t="shared" si="13"/>
        <v>239.64581250000001</v>
      </c>
      <c r="P96" s="212"/>
      <c r="Q96" s="215">
        <f t="shared" si="14"/>
        <v>0</v>
      </c>
      <c r="R96" s="211">
        <f>IFERROR(Q96/Sverweis!$J$3,0)</f>
        <v>0</v>
      </c>
      <c r="S96" s="216">
        <f t="shared" si="15"/>
        <v>0</v>
      </c>
    </row>
    <row r="97" spans="1:19">
      <c r="A97" s="206">
        <v>89</v>
      </c>
      <c r="B97" s="207" t="s">
        <v>279</v>
      </c>
      <c r="C97" s="206" t="s">
        <v>1</v>
      </c>
      <c r="D97" s="206">
        <v>128</v>
      </c>
      <c r="E97" s="206" t="s">
        <v>230</v>
      </c>
      <c r="F97" s="206" t="s">
        <v>2</v>
      </c>
      <c r="G97" s="206" t="s">
        <v>30</v>
      </c>
      <c r="H97" s="208">
        <v>19.125</v>
      </c>
      <c r="I97" s="209">
        <v>2</v>
      </c>
      <c r="J97" s="217">
        <f>VLOOKUP(I97,Sverweis!$C$5:$D$19,2,FALSE)</f>
        <v>8.3536666666666672</v>
      </c>
      <c r="K97" s="218">
        <f t="shared" si="12"/>
        <v>159.76387500000001</v>
      </c>
      <c r="L97" s="212"/>
      <c r="M97" s="213">
        <f>VLOOKUP(G97,Sverweis!$A$5:$G$19,6,FALSE)</f>
        <v>3</v>
      </c>
      <c r="N97" s="211">
        <f>VLOOKUP(M97,Sverweis!$F$5:$G$19,2,FALSE)</f>
        <v>12.5305</v>
      </c>
      <c r="O97" s="211">
        <f t="shared" si="13"/>
        <v>239.64581250000001</v>
      </c>
      <c r="P97" s="212"/>
      <c r="Q97" s="215">
        <f t="shared" si="14"/>
        <v>0</v>
      </c>
      <c r="R97" s="211">
        <f>IFERROR(Q97/Sverweis!$J$3,0)</f>
        <v>0</v>
      </c>
      <c r="S97" s="216">
        <f t="shared" si="15"/>
        <v>0</v>
      </c>
    </row>
    <row r="98" spans="1:19">
      <c r="A98" s="206">
        <v>90</v>
      </c>
      <c r="B98" s="207" t="s">
        <v>279</v>
      </c>
      <c r="C98" s="206" t="s">
        <v>7</v>
      </c>
      <c r="D98" s="206"/>
      <c r="E98" s="206" t="s">
        <v>228</v>
      </c>
      <c r="F98" s="206" t="s">
        <v>234</v>
      </c>
      <c r="G98" s="206" t="s">
        <v>29</v>
      </c>
      <c r="H98" s="208">
        <v>27.14</v>
      </c>
      <c r="I98" s="209">
        <v>2</v>
      </c>
      <c r="J98" s="210">
        <f>VLOOKUP(I98,Sverweis!$C$5:$D$19,2,FALSE)</f>
        <v>8.3536666666666672</v>
      </c>
      <c r="K98" s="211">
        <f t="shared" ref="K98:K124" si="16">J98*H98</f>
        <v>226.71851333333336</v>
      </c>
      <c r="L98" s="212"/>
      <c r="M98" s="213">
        <f>VLOOKUP(G98,Sverweis!$A$5:$G$19,6,FALSE)</f>
        <v>0</v>
      </c>
      <c r="N98" s="211">
        <f>VLOOKUP(M98,Sverweis!$F$5:$G$19,2,FALSE)</f>
        <v>0</v>
      </c>
      <c r="O98" s="211">
        <f t="shared" ref="O98:O124" si="17">N98*H98</f>
        <v>0</v>
      </c>
      <c r="P98" s="214"/>
      <c r="Q98" s="215">
        <f t="shared" ref="Q98:Q124" si="18">IFERROR(K98/L98,0)+IFERROR(O98/P98,0)</f>
        <v>0</v>
      </c>
      <c r="R98" s="211">
        <f>IFERROR(Q98/Sverweis!$J$3,0)</f>
        <v>0</v>
      </c>
      <c r="S98" s="216">
        <f t="shared" ref="S98:S124" si="19">Q98*$Q$1</f>
        <v>0</v>
      </c>
    </row>
    <row r="99" spans="1:19">
      <c r="A99" s="206">
        <v>91</v>
      </c>
      <c r="B99" s="207" t="s">
        <v>279</v>
      </c>
      <c r="C99" s="206" t="s">
        <v>7</v>
      </c>
      <c r="D99" s="206"/>
      <c r="E99" s="206" t="s">
        <v>230</v>
      </c>
      <c r="F99" s="206" t="s">
        <v>252</v>
      </c>
      <c r="G99" s="206" t="s">
        <v>29</v>
      </c>
      <c r="H99" s="208">
        <v>59.69</v>
      </c>
      <c r="I99" s="209">
        <v>2</v>
      </c>
      <c r="J99" s="210">
        <f>VLOOKUP(I99,Sverweis!$C$5:$D$19,2,FALSE)</f>
        <v>8.3536666666666672</v>
      </c>
      <c r="K99" s="211">
        <f t="shared" si="16"/>
        <v>498.63036333333332</v>
      </c>
      <c r="L99" s="212"/>
      <c r="M99" s="213">
        <f>VLOOKUP(G99,Sverweis!$A$5:$G$19,6,FALSE)</f>
        <v>0</v>
      </c>
      <c r="N99" s="211">
        <f>VLOOKUP(M99,Sverweis!$F$5:$G$19,2,FALSE)</f>
        <v>0</v>
      </c>
      <c r="O99" s="211">
        <f t="shared" si="17"/>
        <v>0</v>
      </c>
      <c r="P99" s="214"/>
      <c r="Q99" s="215">
        <f t="shared" si="18"/>
        <v>0</v>
      </c>
      <c r="R99" s="211">
        <f>IFERROR(Q99/Sverweis!$J$3,0)</f>
        <v>0</v>
      </c>
      <c r="S99" s="216">
        <f t="shared" si="19"/>
        <v>0</v>
      </c>
    </row>
    <row r="100" spans="1:19">
      <c r="A100" s="206">
        <v>92</v>
      </c>
      <c r="B100" s="207" t="s">
        <v>279</v>
      </c>
      <c r="C100" s="206" t="s">
        <v>7</v>
      </c>
      <c r="D100" s="206">
        <v>201</v>
      </c>
      <c r="E100" s="206" t="s">
        <v>230</v>
      </c>
      <c r="F100" s="206" t="s">
        <v>2</v>
      </c>
      <c r="G100" s="206" t="s">
        <v>30</v>
      </c>
      <c r="H100" s="208">
        <v>18.899999999999999</v>
      </c>
      <c r="I100" s="209">
        <v>2</v>
      </c>
      <c r="J100" s="217">
        <f>VLOOKUP(I100,Sverweis!$C$5:$D$19,2,FALSE)</f>
        <v>8.3536666666666672</v>
      </c>
      <c r="K100" s="218">
        <f t="shared" si="16"/>
        <v>157.8843</v>
      </c>
      <c r="L100" s="212"/>
      <c r="M100" s="213">
        <f>VLOOKUP(G100,Sverweis!$A$5:$G$19,6,FALSE)</f>
        <v>3</v>
      </c>
      <c r="N100" s="211">
        <f>VLOOKUP(M100,Sverweis!$F$5:$G$19,2,FALSE)</f>
        <v>12.5305</v>
      </c>
      <c r="O100" s="211">
        <f t="shared" si="17"/>
        <v>236.82644999999999</v>
      </c>
      <c r="P100" s="212"/>
      <c r="Q100" s="215">
        <f t="shared" si="18"/>
        <v>0</v>
      </c>
      <c r="R100" s="211">
        <f>IFERROR(Q100/Sverweis!$J$3,0)</f>
        <v>0</v>
      </c>
      <c r="S100" s="216">
        <f t="shared" si="19"/>
        <v>0</v>
      </c>
    </row>
    <row r="101" spans="1:19">
      <c r="A101" s="206">
        <v>93</v>
      </c>
      <c r="B101" s="207" t="s">
        <v>279</v>
      </c>
      <c r="C101" s="206" t="s">
        <v>7</v>
      </c>
      <c r="D101" s="206">
        <v>202</v>
      </c>
      <c r="E101" s="206" t="s">
        <v>230</v>
      </c>
      <c r="F101" s="206" t="s">
        <v>2</v>
      </c>
      <c r="G101" s="206" t="s">
        <v>30</v>
      </c>
      <c r="H101" s="208">
        <v>19.8</v>
      </c>
      <c r="I101" s="209">
        <v>2</v>
      </c>
      <c r="J101" s="217">
        <f>VLOOKUP(I101,Sverweis!$C$5:$D$19,2,FALSE)</f>
        <v>8.3536666666666672</v>
      </c>
      <c r="K101" s="218">
        <f t="shared" si="16"/>
        <v>165.40260000000001</v>
      </c>
      <c r="L101" s="212"/>
      <c r="M101" s="213">
        <f>VLOOKUP(G101,Sverweis!$A$5:$G$19,6,FALSE)</f>
        <v>3</v>
      </c>
      <c r="N101" s="211">
        <f>VLOOKUP(M101,Sverweis!$F$5:$G$19,2,FALSE)</f>
        <v>12.5305</v>
      </c>
      <c r="O101" s="211">
        <f t="shared" si="17"/>
        <v>248.10390000000001</v>
      </c>
      <c r="P101" s="212"/>
      <c r="Q101" s="215">
        <f t="shared" si="18"/>
        <v>0</v>
      </c>
      <c r="R101" s="211">
        <f>IFERROR(Q101/Sverweis!$J$3,0)</f>
        <v>0</v>
      </c>
      <c r="S101" s="216">
        <f t="shared" si="19"/>
        <v>0</v>
      </c>
    </row>
    <row r="102" spans="1:19">
      <c r="A102" s="206">
        <v>94</v>
      </c>
      <c r="B102" s="207" t="s">
        <v>279</v>
      </c>
      <c r="C102" s="206" t="s">
        <v>7</v>
      </c>
      <c r="D102" s="206">
        <v>203</v>
      </c>
      <c r="E102" s="206" t="s">
        <v>230</v>
      </c>
      <c r="F102" s="206" t="s">
        <v>2</v>
      </c>
      <c r="G102" s="206" t="s">
        <v>30</v>
      </c>
      <c r="H102" s="208">
        <v>30.375</v>
      </c>
      <c r="I102" s="209">
        <v>2</v>
      </c>
      <c r="J102" s="217">
        <f>VLOOKUP(I102,Sverweis!$C$5:$D$19,2,FALSE)</f>
        <v>8.3536666666666672</v>
      </c>
      <c r="K102" s="218">
        <f t="shared" si="16"/>
        <v>253.742625</v>
      </c>
      <c r="L102" s="212"/>
      <c r="M102" s="213">
        <f>VLOOKUP(G102,Sverweis!$A$5:$G$19,6,FALSE)</f>
        <v>3</v>
      </c>
      <c r="N102" s="211">
        <f>VLOOKUP(M102,Sverweis!$F$5:$G$19,2,FALSE)</f>
        <v>12.5305</v>
      </c>
      <c r="O102" s="211">
        <f t="shared" si="17"/>
        <v>380.61393750000002</v>
      </c>
      <c r="P102" s="212"/>
      <c r="Q102" s="215">
        <f t="shared" si="18"/>
        <v>0</v>
      </c>
      <c r="R102" s="211">
        <f>IFERROR(Q102/Sverweis!$J$3,0)</f>
        <v>0</v>
      </c>
      <c r="S102" s="216">
        <f t="shared" si="19"/>
        <v>0</v>
      </c>
    </row>
    <row r="103" spans="1:19">
      <c r="A103" s="206">
        <v>95</v>
      </c>
      <c r="B103" s="207" t="s">
        <v>279</v>
      </c>
      <c r="C103" s="206" t="s">
        <v>7</v>
      </c>
      <c r="D103" s="206">
        <v>204</v>
      </c>
      <c r="E103" s="206" t="s">
        <v>230</v>
      </c>
      <c r="F103" s="206" t="s">
        <v>2</v>
      </c>
      <c r="G103" s="206" t="s">
        <v>30</v>
      </c>
      <c r="H103" s="208">
        <v>29.53</v>
      </c>
      <c r="I103" s="209">
        <v>2</v>
      </c>
      <c r="J103" s="217">
        <f>VLOOKUP(I103,Sverweis!$C$5:$D$19,2,FALSE)</f>
        <v>8.3536666666666672</v>
      </c>
      <c r="K103" s="218">
        <f t="shared" si="16"/>
        <v>246.68377666666669</v>
      </c>
      <c r="L103" s="212"/>
      <c r="M103" s="213">
        <f>VLOOKUP(G103,Sverweis!$A$5:$G$19,6,FALSE)</f>
        <v>3</v>
      </c>
      <c r="N103" s="211">
        <f>VLOOKUP(M103,Sverweis!$F$5:$G$19,2,FALSE)</f>
        <v>12.5305</v>
      </c>
      <c r="O103" s="211">
        <f t="shared" si="17"/>
        <v>370.025665</v>
      </c>
      <c r="P103" s="212"/>
      <c r="Q103" s="215">
        <f t="shared" si="18"/>
        <v>0</v>
      </c>
      <c r="R103" s="211">
        <f>IFERROR(Q103/Sverweis!$J$3,0)</f>
        <v>0</v>
      </c>
      <c r="S103" s="216">
        <f t="shared" si="19"/>
        <v>0</v>
      </c>
    </row>
    <row r="104" spans="1:19">
      <c r="A104" s="206">
        <v>96</v>
      </c>
      <c r="B104" s="207" t="s">
        <v>279</v>
      </c>
      <c r="C104" s="206" t="s">
        <v>7</v>
      </c>
      <c r="D104" s="206">
        <v>205</v>
      </c>
      <c r="E104" s="206" t="s">
        <v>230</v>
      </c>
      <c r="F104" s="206" t="s">
        <v>2</v>
      </c>
      <c r="G104" s="206" t="s">
        <v>30</v>
      </c>
      <c r="H104" s="208">
        <v>19.46</v>
      </c>
      <c r="I104" s="209">
        <v>2</v>
      </c>
      <c r="J104" s="217">
        <f>VLOOKUP(I104,Sverweis!$C$5:$D$19,2,FALSE)</f>
        <v>8.3536666666666672</v>
      </c>
      <c r="K104" s="218">
        <f t="shared" si="16"/>
        <v>162.56235333333336</v>
      </c>
      <c r="L104" s="212"/>
      <c r="M104" s="213">
        <f>VLOOKUP(G104,Sverweis!$A$5:$G$19,6,FALSE)</f>
        <v>3</v>
      </c>
      <c r="N104" s="211">
        <f>VLOOKUP(M104,Sverweis!$F$5:$G$19,2,FALSE)</f>
        <v>12.5305</v>
      </c>
      <c r="O104" s="211">
        <f t="shared" si="17"/>
        <v>243.84353000000002</v>
      </c>
      <c r="P104" s="212"/>
      <c r="Q104" s="215">
        <f t="shared" si="18"/>
        <v>0</v>
      </c>
      <c r="R104" s="211">
        <f>IFERROR(Q104/Sverweis!$J$3,0)</f>
        <v>0</v>
      </c>
      <c r="S104" s="216">
        <f t="shared" si="19"/>
        <v>0</v>
      </c>
    </row>
    <row r="105" spans="1:19">
      <c r="A105" s="206">
        <v>97</v>
      </c>
      <c r="B105" s="207" t="s">
        <v>279</v>
      </c>
      <c r="C105" s="206" t="s">
        <v>7</v>
      </c>
      <c r="D105" s="206">
        <v>206</v>
      </c>
      <c r="E105" s="206" t="s">
        <v>230</v>
      </c>
      <c r="F105" s="206" t="s">
        <v>2</v>
      </c>
      <c r="G105" s="206" t="s">
        <v>30</v>
      </c>
      <c r="H105" s="208">
        <v>18.98</v>
      </c>
      <c r="I105" s="209">
        <v>2</v>
      </c>
      <c r="J105" s="217">
        <f>VLOOKUP(I105,Sverweis!$C$5:$D$19,2,FALSE)</f>
        <v>8.3536666666666672</v>
      </c>
      <c r="K105" s="218">
        <f t="shared" si="16"/>
        <v>158.55259333333333</v>
      </c>
      <c r="L105" s="212"/>
      <c r="M105" s="213">
        <f>VLOOKUP(G105,Sverweis!$A$5:$G$19,6,FALSE)</f>
        <v>3</v>
      </c>
      <c r="N105" s="211">
        <f>VLOOKUP(M105,Sverweis!$F$5:$G$19,2,FALSE)</f>
        <v>12.5305</v>
      </c>
      <c r="O105" s="211">
        <f t="shared" si="17"/>
        <v>237.82889</v>
      </c>
      <c r="P105" s="212"/>
      <c r="Q105" s="215">
        <f t="shared" si="18"/>
        <v>0</v>
      </c>
      <c r="R105" s="211">
        <f>IFERROR(Q105/Sverweis!$J$3,0)</f>
        <v>0</v>
      </c>
      <c r="S105" s="216">
        <f t="shared" si="19"/>
        <v>0</v>
      </c>
    </row>
    <row r="106" spans="1:19">
      <c r="A106" s="206">
        <v>98</v>
      </c>
      <c r="B106" s="207" t="s">
        <v>279</v>
      </c>
      <c r="C106" s="206" t="s">
        <v>7</v>
      </c>
      <c r="D106" s="206">
        <v>207</v>
      </c>
      <c r="E106" s="206" t="s">
        <v>229</v>
      </c>
      <c r="F106" s="206" t="s">
        <v>256</v>
      </c>
      <c r="G106" s="206" t="s">
        <v>28</v>
      </c>
      <c r="H106" s="208">
        <v>10.77</v>
      </c>
      <c r="I106" s="209">
        <v>5</v>
      </c>
      <c r="J106" s="210">
        <f>VLOOKUP(I106,Sverweis!$C$5:$D$19,2,FALSE)</f>
        <v>20.884166666666669</v>
      </c>
      <c r="K106" s="211">
        <f t="shared" si="16"/>
        <v>224.92247500000002</v>
      </c>
      <c r="L106" s="212"/>
      <c r="M106" s="213">
        <f>VLOOKUP(G106,Sverweis!$A$5:$G$19,6,FALSE)</f>
        <v>0</v>
      </c>
      <c r="N106" s="211">
        <f>VLOOKUP(M106,Sverweis!$F$5:$G$19,2,FALSE)</f>
        <v>0</v>
      </c>
      <c r="O106" s="211">
        <f t="shared" si="17"/>
        <v>0</v>
      </c>
      <c r="P106" s="214"/>
      <c r="Q106" s="215">
        <f t="shared" si="18"/>
        <v>0</v>
      </c>
      <c r="R106" s="211">
        <f>IFERROR(Q106/Sverweis!$J$3,0)</f>
        <v>0</v>
      </c>
      <c r="S106" s="216">
        <f t="shared" si="19"/>
        <v>0</v>
      </c>
    </row>
    <row r="107" spans="1:19">
      <c r="A107" s="206">
        <v>99</v>
      </c>
      <c r="B107" s="207" t="s">
        <v>279</v>
      </c>
      <c r="C107" s="206" t="s">
        <v>7</v>
      </c>
      <c r="D107" s="206">
        <v>208</v>
      </c>
      <c r="E107" s="206" t="s">
        <v>229</v>
      </c>
      <c r="F107" s="206" t="s">
        <v>256</v>
      </c>
      <c r="G107" s="206" t="s">
        <v>28</v>
      </c>
      <c r="H107" s="208">
        <v>12.48</v>
      </c>
      <c r="I107" s="209">
        <v>5</v>
      </c>
      <c r="J107" s="210">
        <f>VLOOKUP(I107,Sverweis!$C$5:$D$19,2,FALSE)</f>
        <v>20.884166666666669</v>
      </c>
      <c r="K107" s="211">
        <f t="shared" si="16"/>
        <v>260.63440000000003</v>
      </c>
      <c r="L107" s="212"/>
      <c r="M107" s="213">
        <f>VLOOKUP(G107,Sverweis!$A$5:$G$19,6,FALSE)</f>
        <v>0</v>
      </c>
      <c r="N107" s="211">
        <f>VLOOKUP(M107,Sverweis!$F$5:$G$19,2,FALSE)</f>
        <v>0</v>
      </c>
      <c r="O107" s="211">
        <f t="shared" si="17"/>
        <v>0</v>
      </c>
      <c r="P107" s="214"/>
      <c r="Q107" s="215">
        <f t="shared" si="18"/>
        <v>0</v>
      </c>
      <c r="R107" s="211">
        <f>IFERROR(Q107/Sverweis!$J$3,0)</f>
        <v>0</v>
      </c>
      <c r="S107" s="216">
        <f t="shared" si="19"/>
        <v>0</v>
      </c>
    </row>
    <row r="108" spans="1:19">
      <c r="A108" s="206">
        <v>100</v>
      </c>
      <c r="B108" s="207" t="s">
        <v>279</v>
      </c>
      <c r="C108" s="206" t="s">
        <v>7</v>
      </c>
      <c r="D108" s="206">
        <v>209</v>
      </c>
      <c r="E108" s="206" t="s">
        <v>232</v>
      </c>
      <c r="F108" s="206" t="s">
        <v>258</v>
      </c>
      <c r="G108" s="206" t="s">
        <v>31</v>
      </c>
      <c r="H108" s="208">
        <v>0</v>
      </c>
      <c r="I108" s="209">
        <v>1</v>
      </c>
      <c r="J108" s="210">
        <f>VLOOKUP(I108,Sverweis!$C$5:$D$19,2,FALSE)</f>
        <v>4.1768333333333336</v>
      </c>
      <c r="K108" s="211">
        <f t="shared" si="16"/>
        <v>0</v>
      </c>
      <c r="L108" s="212"/>
      <c r="M108" s="213">
        <f>VLOOKUP(G108,Sverweis!$A$5:$G$19,6,FALSE)</f>
        <v>0</v>
      </c>
      <c r="N108" s="211">
        <f>VLOOKUP(M108,Sverweis!$F$5:$G$19,2,FALSE)</f>
        <v>0</v>
      </c>
      <c r="O108" s="211">
        <f t="shared" si="17"/>
        <v>0</v>
      </c>
      <c r="P108" s="214"/>
      <c r="Q108" s="215">
        <f t="shared" si="18"/>
        <v>0</v>
      </c>
      <c r="R108" s="211">
        <f>IFERROR(Q108/Sverweis!$J$3,0)</f>
        <v>0</v>
      </c>
      <c r="S108" s="216">
        <f t="shared" si="19"/>
        <v>0</v>
      </c>
    </row>
    <row r="109" spans="1:19">
      <c r="A109" s="206">
        <v>101</v>
      </c>
      <c r="B109" s="207" t="s">
        <v>279</v>
      </c>
      <c r="C109" s="206" t="s">
        <v>7</v>
      </c>
      <c r="D109" s="206">
        <v>210</v>
      </c>
      <c r="E109" s="206" t="s">
        <v>229</v>
      </c>
      <c r="F109" s="206" t="s">
        <v>6</v>
      </c>
      <c r="G109" s="206" t="s">
        <v>32</v>
      </c>
      <c r="H109" s="208">
        <v>3.33</v>
      </c>
      <c r="I109" s="209">
        <v>5</v>
      </c>
      <c r="J109" s="210">
        <f>VLOOKUP(I109,Sverweis!$C$5:$D$19,2,FALSE)</f>
        <v>20.884166666666669</v>
      </c>
      <c r="K109" s="211">
        <f t="shared" si="16"/>
        <v>69.544275000000013</v>
      </c>
      <c r="L109" s="212"/>
      <c r="M109" s="213">
        <f>VLOOKUP(G109,Sverweis!$A$5:$G$19,6,FALSE)</f>
        <v>0</v>
      </c>
      <c r="N109" s="211">
        <f>VLOOKUP(M109,Sverweis!$F$5:$G$19,2,FALSE)</f>
        <v>0</v>
      </c>
      <c r="O109" s="211">
        <f t="shared" si="17"/>
        <v>0</v>
      </c>
      <c r="P109" s="214"/>
      <c r="Q109" s="215">
        <f t="shared" si="18"/>
        <v>0</v>
      </c>
      <c r="R109" s="211">
        <f>IFERROR(Q109/Sverweis!$J$3,0)</f>
        <v>0</v>
      </c>
      <c r="S109" s="216">
        <f t="shared" si="19"/>
        <v>0</v>
      </c>
    </row>
    <row r="110" spans="1:19">
      <c r="A110" s="206">
        <v>102</v>
      </c>
      <c r="B110" s="207" t="s">
        <v>279</v>
      </c>
      <c r="C110" s="206" t="s">
        <v>7</v>
      </c>
      <c r="D110" s="206" t="s">
        <v>214</v>
      </c>
      <c r="E110" s="206" t="s">
        <v>0</v>
      </c>
      <c r="F110" s="206" t="s">
        <v>227</v>
      </c>
      <c r="G110" s="206" t="s">
        <v>31</v>
      </c>
      <c r="H110" s="208">
        <v>0</v>
      </c>
      <c r="I110" s="209">
        <v>1</v>
      </c>
      <c r="J110" s="210">
        <f>VLOOKUP(I110,Sverweis!$C$5:$D$19,2,FALSE)</f>
        <v>4.1768333333333336</v>
      </c>
      <c r="K110" s="211">
        <f t="shared" si="16"/>
        <v>0</v>
      </c>
      <c r="L110" s="212"/>
      <c r="M110" s="213">
        <f>VLOOKUP(G110,Sverweis!$A$5:$G$19,6,FALSE)</f>
        <v>0</v>
      </c>
      <c r="N110" s="211">
        <f>VLOOKUP(M110,Sverweis!$F$5:$G$19,2,FALSE)</f>
        <v>0</v>
      </c>
      <c r="O110" s="211">
        <f t="shared" si="17"/>
        <v>0</v>
      </c>
      <c r="P110" s="214"/>
      <c r="Q110" s="215">
        <f t="shared" si="18"/>
        <v>0</v>
      </c>
      <c r="R110" s="211">
        <f>IFERROR(Q110/Sverweis!$J$3,0)</f>
        <v>0</v>
      </c>
      <c r="S110" s="216">
        <f t="shared" si="19"/>
        <v>0</v>
      </c>
    </row>
    <row r="111" spans="1:19">
      <c r="A111" s="206">
        <v>103</v>
      </c>
      <c r="B111" s="207" t="s">
        <v>279</v>
      </c>
      <c r="C111" s="206" t="s">
        <v>7</v>
      </c>
      <c r="D111" s="206">
        <v>211</v>
      </c>
      <c r="E111" s="206" t="s">
        <v>230</v>
      </c>
      <c r="F111" s="206" t="s">
        <v>2</v>
      </c>
      <c r="G111" s="206" t="s">
        <v>30</v>
      </c>
      <c r="H111" s="208">
        <v>19.125</v>
      </c>
      <c r="I111" s="209">
        <v>2</v>
      </c>
      <c r="J111" s="217">
        <f>VLOOKUP(I111,Sverweis!$C$5:$D$19,2,FALSE)</f>
        <v>8.3536666666666672</v>
      </c>
      <c r="K111" s="218">
        <f t="shared" si="16"/>
        <v>159.76387500000001</v>
      </c>
      <c r="L111" s="212"/>
      <c r="M111" s="213">
        <f>VLOOKUP(G111,Sverweis!$A$5:$G$19,6,FALSE)</f>
        <v>3</v>
      </c>
      <c r="N111" s="211">
        <f>VLOOKUP(M111,Sverweis!$F$5:$G$19,2,FALSE)</f>
        <v>12.5305</v>
      </c>
      <c r="O111" s="211">
        <f t="shared" si="17"/>
        <v>239.64581250000001</v>
      </c>
      <c r="P111" s="212"/>
      <c r="Q111" s="215">
        <f t="shared" si="18"/>
        <v>0</v>
      </c>
      <c r="R111" s="211">
        <f>IFERROR(Q111/Sverweis!$J$3,0)</f>
        <v>0</v>
      </c>
      <c r="S111" s="216">
        <f t="shared" si="19"/>
        <v>0</v>
      </c>
    </row>
    <row r="112" spans="1:19">
      <c r="A112" s="206">
        <v>104</v>
      </c>
      <c r="B112" s="207" t="s">
        <v>279</v>
      </c>
      <c r="C112" s="206" t="s">
        <v>7</v>
      </c>
      <c r="D112" s="206">
        <v>212</v>
      </c>
      <c r="E112" s="206" t="s">
        <v>230</v>
      </c>
      <c r="F112" s="206" t="s">
        <v>2</v>
      </c>
      <c r="G112" s="206" t="s">
        <v>30</v>
      </c>
      <c r="H112" s="208">
        <v>19.8</v>
      </c>
      <c r="I112" s="209">
        <v>2</v>
      </c>
      <c r="J112" s="217">
        <f>VLOOKUP(I112,Sverweis!$C$5:$D$19,2,FALSE)</f>
        <v>8.3536666666666672</v>
      </c>
      <c r="K112" s="218">
        <f t="shared" si="16"/>
        <v>165.40260000000001</v>
      </c>
      <c r="L112" s="212"/>
      <c r="M112" s="213">
        <f>VLOOKUP(G112,Sverweis!$A$5:$G$19,6,FALSE)</f>
        <v>3</v>
      </c>
      <c r="N112" s="211">
        <f>VLOOKUP(M112,Sverweis!$F$5:$G$19,2,FALSE)</f>
        <v>12.5305</v>
      </c>
      <c r="O112" s="211">
        <f t="shared" si="17"/>
        <v>248.10390000000001</v>
      </c>
      <c r="P112" s="212"/>
      <c r="Q112" s="215">
        <f t="shared" si="18"/>
        <v>0</v>
      </c>
      <c r="R112" s="211">
        <f>IFERROR(Q112/Sverweis!$J$3,0)</f>
        <v>0</v>
      </c>
      <c r="S112" s="216">
        <f t="shared" si="19"/>
        <v>0</v>
      </c>
    </row>
    <row r="113" spans="1:19">
      <c r="A113" s="206">
        <v>105</v>
      </c>
      <c r="B113" s="207" t="s">
        <v>279</v>
      </c>
      <c r="C113" s="206" t="s">
        <v>7</v>
      </c>
      <c r="D113" s="206">
        <v>213</v>
      </c>
      <c r="E113" s="206" t="s">
        <v>230</v>
      </c>
      <c r="F113" s="206" t="s">
        <v>2</v>
      </c>
      <c r="G113" s="206" t="s">
        <v>30</v>
      </c>
      <c r="H113" s="208">
        <v>29.7</v>
      </c>
      <c r="I113" s="209">
        <v>2</v>
      </c>
      <c r="J113" s="217">
        <f>VLOOKUP(I113,Sverweis!$C$5:$D$19,2,FALSE)</f>
        <v>8.3536666666666672</v>
      </c>
      <c r="K113" s="218">
        <f t="shared" si="16"/>
        <v>248.10390000000001</v>
      </c>
      <c r="L113" s="212"/>
      <c r="M113" s="213">
        <f>VLOOKUP(G113,Sverweis!$A$5:$G$19,6,FALSE)</f>
        <v>3</v>
      </c>
      <c r="N113" s="211">
        <f>VLOOKUP(M113,Sverweis!$F$5:$G$19,2,FALSE)</f>
        <v>12.5305</v>
      </c>
      <c r="O113" s="211">
        <f t="shared" si="17"/>
        <v>372.15584999999999</v>
      </c>
      <c r="P113" s="212"/>
      <c r="Q113" s="215">
        <f t="shared" si="18"/>
        <v>0</v>
      </c>
      <c r="R113" s="211">
        <f>IFERROR(Q113/Sverweis!$J$3,0)</f>
        <v>0</v>
      </c>
      <c r="S113" s="216">
        <f t="shared" si="19"/>
        <v>0</v>
      </c>
    </row>
    <row r="114" spans="1:19">
      <c r="A114" s="206">
        <v>106</v>
      </c>
      <c r="B114" s="207" t="s">
        <v>279</v>
      </c>
      <c r="C114" s="206" t="s">
        <v>7</v>
      </c>
      <c r="D114" s="206" t="s">
        <v>215</v>
      </c>
      <c r="E114" s="206" t="s">
        <v>230</v>
      </c>
      <c r="F114" s="206" t="s">
        <v>2</v>
      </c>
      <c r="G114" s="206" t="s">
        <v>30</v>
      </c>
      <c r="H114" s="208">
        <v>28.81</v>
      </c>
      <c r="I114" s="209">
        <v>2</v>
      </c>
      <c r="J114" s="217">
        <f>VLOOKUP(I114,Sverweis!$C$5:$D$19,2,FALSE)</f>
        <v>8.3536666666666672</v>
      </c>
      <c r="K114" s="218">
        <f t="shared" si="16"/>
        <v>240.66913666666667</v>
      </c>
      <c r="L114" s="212"/>
      <c r="M114" s="213">
        <f>VLOOKUP(G114,Sverweis!$A$5:$G$19,6,FALSE)</f>
        <v>3</v>
      </c>
      <c r="N114" s="211">
        <f>VLOOKUP(M114,Sverweis!$F$5:$G$19,2,FALSE)</f>
        <v>12.5305</v>
      </c>
      <c r="O114" s="211">
        <f t="shared" si="17"/>
        <v>361.00370499999997</v>
      </c>
      <c r="P114" s="212"/>
      <c r="Q114" s="215">
        <f t="shared" si="18"/>
        <v>0</v>
      </c>
      <c r="R114" s="211">
        <f>IFERROR(Q114/Sverweis!$J$3,0)</f>
        <v>0</v>
      </c>
      <c r="S114" s="216">
        <f t="shared" si="19"/>
        <v>0</v>
      </c>
    </row>
    <row r="115" spans="1:19">
      <c r="A115" s="206">
        <v>107</v>
      </c>
      <c r="B115" s="207" t="s">
        <v>279</v>
      </c>
      <c r="C115" s="206" t="s">
        <v>7</v>
      </c>
      <c r="D115" s="206" t="s">
        <v>216</v>
      </c>
      <c r="E115" s="206" t="s">
        <v>230</v>
      </c>
      <c r="F115" s="206" t="s">
        <v>2</v>
      </c>
      <c r="G115" s="206" t="s">
        <v>30</v>
      </c>
      <c r="H115" s="208">
        <v>28.81</v>
      </c>
      <c r="I115" s="209">
        <v>2</v>
      </c>
      <c r="J115" s="217">
        <f>VLOOKUP(I115,Sverweis!$C$5:$D$19,2,FALSE)</f>
        <v>8.3536666666666672</v>
      </c>
      <c r="K115" s="218">
        <f t="shared" si="16"/>
        <v>240.66913666666667</v>
      </c>
      <c r="L115" s="212"/>
      <c r="M115" s="213">
        <f>VLOOKUP(G115,Sverweis!$A$5:$G$19,6,FALSE)</f>
        <v>3</v>
      </c>
      <c r="N115" s="211">
        <f>VLOOKUP(M115,Sverweis!$F$5:$G$19,2,FALSE)</f>
        <v>12.5305</v>
      </c>
      <c r="O115" s="211">
        <f t="shared" si="17"/>
        <v>361.00370499999997</v>
      </c>
      <c r="P115" s="212"/>
      <c r="Q115" s="215">
        <f t="shared" si="18"/>
        <v>0</v>
      </c>
      <c r="R115" s="211">
        <f>IFERROR(Q115/Sverweis!$J$3,0)</f>
        <v>0</v>
      </c>
      <c r="S115" s="216">
        <f t="shared" si="19"/>
        <v>0</v>
      </c>
    </row>
    <row r="116" spans="1:19">
      <c r="A116" s="206">
        <v>108</v>
      </c>
      <c r="B116" s="207" t="s">
        <v>279</v>
      </c>
      <c r="C116" s="206" t="s">
        <v>7</v>
      </c>
      <c r="D116" s="206">
        <v>215</v>
      </c>
      <c r="E116" s="206" t="s">
        <v>230</v>
      </c>
      <c r="F116" s="206" t="s">
        <v>2</v>
      </c>
      <c r="G116" s="206" t="s">
        <v>30</v>
      </c>
      <c r="H116" s="208">
        <v>30.15</v>
      </c>
      <c r="I116" s="209">
        <v>2</v>
      </c>
      <c r="J116" s="217">
        <f>VLOOKUP(I116,Sverweis!$C$5:$D$19,2,FALSE)</f>
        <v>8.3536666666666672</v>
      </c>
      <c r="K116" s="218">
        <f t="shared" si="16"/>
        <v>251.86305000000002</v>
      </c>
      <c r="L116" s="212"/>
      <c r="M116" s="213">
        <f>VLOOKUP(G116,Sverweis!$A$5:$G$19,6,FALSE)</f>
        <v>3</v>
      </c>
      <c r="N116" s="211">
        <f>VLOOKUP(M116,Sverweis!$F$5:$G$19,2,FALSE)</f>
        <v>12.5305</v>
      </c>
      <c r="O116" s="211">
        <f t="shared" si="17"/>
        <v>377.79457500000001</v>
      </c>
      <c r="P116" s="212"/>
      <c r="Q116" s="215">
        <f t="shared" si="18"/>
        <v>0</v>
      </c>
      <c r="R116" s="211">
        <f>IFERROR(Q116/Sverweis!$J$3,0)</f>
        <v>0</v>
      </c>
      <c r="S116" s="216">
        <f t="shared" si="19"/>
        <v>0</v>
      </c>
    </row>
    <row r="117" spans="1:19">
      <c r="A117" s="206">
        <v>109</v>
      </c>
      <c r="B117" s="207" t="s">
        <v>279</v>
      </c>
      <c r="C117" s="206" t="s">
        <v>7</v>
      </c>
      <c r="D117" s="206">
        <v>216</v>
      </c>
      <c r="E117" s="206" t="s">
        <v>230</v>
      </c>
      <c r="F117" s="206" t="s">
        <v>2</v>
      </c>
      <c r="G117" s="206" t="s">
        <v>30</v>
      </c>
      <c r="H117" s="208">
        <v>19.8</v>
      </c>
      <c r="I117" s="209">
        <v>2</v>
      </c>
      <c r="J117" s="217">
        <f>VLOOKUP(I117,Sverweis!$C$5:$D$19,2,FALSE)</f>
        <v>8.3536666666666672</v>
      </c>
      <c r="K117" s="218">
        <f t="shared" si="16"/>
        <v>165.40260000000001</v>
      </c>
      <c r="L117" s="212"/>
      <c r="M117" s="213">
        <f>VLOOKUP(G117,Sverweis!$A$5:$G$19,6,FALSE)</f>
        <v>3</v>
      </c>
      <c r="N117" s="211">
        <f>VLOOKUP(M117,Sverweis!$F$5:$G$19,2,FALSE)</f>
        <v>12.5305</v>
      </c>
      <c r="O117" s="211">
        <f t="shared" si="17"/>
        <v>248.10390000000001</v>
      </c>
      <c r="P117" s="212"/>
      <c r="Q117" s="215">
        <f t="shared" si="18"/>
        <v>0</v>
      </c>
      <c r="R117" s="211">
        <f>IFERROR(Q117/Sverweis!$J$3,0)</f>
        <v>0</v>
      </c>
      <c r="S117" s="216">
        <f t="shared" si="19"/>
        <v>0</v>
      </c>
    </row>
    <row r="118" spans="1:19">
      <c r="A118" s="206">
        <v>110</v>
      </c>
      <c r="B118" s="207" t="s">
        <v>279</v>
      </c>
      <c r="C118" s="206" t="s">
        <v>7</v>
      </c>
      <c r="D118" s="206">
        <v>217</v>
      </c>
      <c r="E118" s="206" t="s">
        <v>230</v>
      </c>
      <c r="F118" s="206" t="s">
        <v>2</v>
      </c>
      <c r="G118" s="206" t="s">
        <v>30</v>
      </c>
      <c r="H118" s="208">
        <v>19.350000000000001</v>
      </c>
      <c r="I118" s="209">
        <v>2</v>
      </c>
      <c r="J118" s="217">
        <f>VLOOKUP(I118,Sverweis!$C$5:$D$19,2,FALSE)</f>
        <v>8.3536666666666672</v>
      </c>
      <c r="K118" s="218">
        <f t="shared" si="16"/>
        <v>161.64345000000003</v>
      </c>
      <c r="L118" s="212"/>
      <c r="M118" s="213">
        <f>VLOOKUP(G118,Sverweis!$A$5:$G$19,6,FALSE)</f>
        <v>3</v>
      </c>
      <c r="N118" s="211">
        <f>VLOOKUP(M118,Sverweis!$F$5:$G$19,2,FALSE)</f>
        <v>12.5305</v>
      </c>
      <c r="O118" s="211">
        <f t="shared" si="17"/>
        <v>242.46517500000002</v>
      </c>
      <c r="P118" s="212"/>
      <c r="Q118" s="215">
        <f t="shared" si="18"/>
        <v>0</v>
      </c>
      <c r="R118" s="211">
        <f>IFERROR(Q118/Sverweis!$J$3,0)</f>
        <v>0</v>
      </c>
      <c r="S118" s="216">
        <f t="shared" si="19"/>
        <v>0</v>
      </c>
    </row>
    <row r="119" spans="1:19">
      <c r="A119" s="206">
        <v>111</v>
      </c>
      <c r="B119" s="207" t="s">
        <v>279</v>
      </c>
      <c r="C119" s="206" t="s">
        <v>7</v>
      </c>
      <c r="D119" s="206">
        <v>218</v>
      </c>
      <c r="E119" s="206" t="s">
        <v>230</v>
      </c>
      <c r="F119" s="206" t="s">
        <v>2</v>
      </c>
      <c r="G119" s="206" t="s">
        <v>30</v>
      </c>
      <c r="H119" s="208">
        <v>19.350000000000001</v>
      </c>
      <c r="I119" s="209">
        <v>2</v>
      </c>
      <c r="J119" s="217">
        <f>VLOOKUP(I119,Sverweis!$C$5:$D$19,2,FALSE)</f>
        <v>8.3536666666666672</v>
      </c>
      <c r="K119" s="218">
        <f t="shared" si="16"/>
        <v>161.64345000000003</v>
      </c>
      <c r="L119" s="212"/>
      <c r="M119" s="213">
        <f>VLOOKUP(G119,Sverweis!$A$5:$G$19,6,FALSE)</f>
        <v>3</v>
      </c>
      <c r="N119" s="211">
        <f>VLOOKUP(M119,Sverweis!$F$5:$G$19,2,FALSE)</f>
        <v>12.5305</v>
      </c>
      <c r="O119" s="211">
        <f t="shared" si="17"/>
        <v>242.46517500000002</v>
      </c>
      <c r="P119" s="212"/>
      <c r="Q119" s="215">
        <f t="shared" si="18"/>
        <v>0</v>
      </c>
      <c r="R119" s="211">
        <f>IFERROR(Q119/Sverweis!$J$3,0)</f>
        <v>0</v>
      </c>
      <c r="S119" s="216">
        <f t="shared" si="19"/>
        <v>0</v>
      </c>
    </row>
    <row r="120" spans="1:19">
      <c r="A120" s="206">
        <v>112</v>
      </c>
      <c r="B120" s="207" t="s">
        <v>279</v>
      </c>
      <c r="C120" s="206" t="s">
        <v>7</v>
      </c>
      <c r="D120" s="206">
        <v>219</v>
      </c>
      <c r="E120" s="206" t="s">
        <v>230</v>
      </c>
      <c r="F120" s="206" t="s">
        <v>2</v>
      </c>
      <c r="G120" s="206" t="s">
        <v>30</v>
      </c>
      <c r="H120" s="208">
        <v>29.25</v>
      </c>
      <c r="I120" s="209">
        <v>2</v>
      </c>
      <c r="J120" s="217">
        <f>VLOOKUP(I120,Sverweis!$C$5:$D$19,2,FALSE)</f>
        <v>8.3536666666666672</v>
      </c>
      <c r="K120" s="218">
        <f t="shared" si="16"/>
        <v>244.34475</v>
      </c>
      <c r="L120" s="212"/>
      <c r="M120" s="213">
        <f>VLOOKUP(G120,Sverweis!$A$5:$G$19,6,FALSE)</f>
        <v>3</v>
      </c>
      <c r="N120" s="211">
        <f>VLOOKUP(M120,Sverweis!$F$5:$G$19,2,FALSE)</f>
        <v>12.5305</v>
      </c>
      <c r="O120" s="211">
        <f t="shared" si="17"/>
        <v>366.51712500000002</v>
      </c>
      <c r="P120" s="212"/>
      <c r="Q120" s="215">
        <f t="shared" si="18"/>
        <v>0</v>
      </c>
      <c r="R120" s="211">
        <f>IFERROR(Q120/Sverweis!$J$3,0)</f>
        <v>0</v>
      </c>
      <c r="S120" s="216">
        <f t="shared" si="19"/>
        <v>0</v>
      </c>
    </row>
    <row r="121" spans="1:19">
      <c r="A121" s="206">
        <v>113</v>
      </c>
      <c r="B121" s="207" t="s">
        <v>279</v>
      </c>
      <c r="C121" s="206" t="s">
        <v>7</v>
      </c>
      <c r="D121" s="206">
        <v>220</v>
      </c>
      <c r="E121" s="206" t="s">
        <v>229</v>
      </c>
      <c r="F121" s="206" t="s">
        <v>256</v>
      </c>
      <c r="G121" s="206" t="s">
        <v>28</v>
      </c>
      <c r="H121" s="208">
        <v>11.87</v>
      </c>
      <c r="I121" s="209">
        <v>5</v>
      </c>
      <c r="J121" s="210">
        <f>VLOOKUP(I121,Sverweis!$C$5:$D$19,2,FALSE)</f>
        <v>20.884166666666669</v>
      </c>
      <c r="K121" s="211">
        <f t="shared" si="16"/>
        <v>247.89505833333334</v>
      </c>
      <c r="L121" s="212"/>
      <c r="M121" s="213">
        <f>VLOOKUP(G121,Sverweis!$A$5:$G$19,6,FALSE)</f>
        <v>0</v>
      </c>
      <c r="N121" s="211">
        <f>VLOOKUP(M121,Sverweis!$F$5:$G$19,2,FALSE)</f>
        <v>0</v>
      </c>
      <c r="O121" s="211">
        <f t="shared" si="17"/>
        <v>0</v>
      </c>
      <c r="P121" s="214"/>
      <c r="Q121" s="215">
        <f t="shared" si="18"/>
        <v>0</v>
      </c>
      <c r="R121" s="211">
        <f>IFERROR(Q121/Sverweis!$J$3,0)</f>
        <v>0</v>
      </c>
      <c r="S121" s="216">
        <f t="shared" si="19"/>
        <v>0</v>
      </c>
    </row>
    <row r="122" spans="1:19">
      <c r="A122" s="206">
        <v>114</v>
      </c>
      <c r="B122" s="207" t="s">
        <v>279</v>
      </c>
      <c r="C122" s="206" t="s">
        <v>7</v>
      </c>
      <c r="D122" s="206">
        <v>221</v>
      </c>
      <c r="E122" s="206" t="s">
        <v>232</v>
      </c>
      <c r="F122" s="206" t="s">
        <v>261</v>
      </c>
      <c r="G122" s="206" t="s">
        <v>33</v>
      </c>
      <c r="H122" s="208">
        <v>2.2000000000000002</v>
      </c>
      <c r="I122" s="209">
        <v>0.22997316979685703</v>
      </c>
      <c r="J122" s="210">
        <f>VLOOKUP(I122,Sverweis!$C$5:$D$19,2,FALSE)</f>
        <v>0.96055960137983909</v>
      </c>
      <c r="K122" s="211">
        <f t="shared" si="16"/>
        <v>2.113231123035646</v>
      </c>
      <c r="L122" s="212"/>
      <c r="M122" s="213">
        <f>VLOOKUP(G122,Sverweis!$A$5:$G$19,6,FALSE)</f>
        <v>0</v>
      </c>
      <c r="N122" s="211">
        <f>VLOOKUP(M122,Sverweis!$F$5:$G$19,2,FALSE)</f>
        <v>0</v>
      </c>
      <c r="O122" s="211">
        <f t="shared" si="17"/>
        <v>0</v>
      </c>
      <c r="P122" s="214"/>
      <c r="Q122" s="215">
        <f t="shared" si="18"/>
        <v>0</v>
      </c>
      <c r="R122" s="211">
        <f>IFERROR(Q122/Sverweis!$J$3,0)</f>
        <v>0</v>
      </c>
      <c r="S122" s="216">
        <f t="shared" si="19"/>
        <v>0</v>
      </c>
    </row>
    <row r="123" spans="1:19">
      <c r="A123" s="206">
        <v>115</v>
      </c>
      <c r="B123" s="207" t="s">
        <v>279</v>
      </c>
      <c r="C123" s="206" t="s">
        <v>7</v>
      </c>
      <c r="D123" s="206">
        <v>222</v>
      </c>
      <c r="E123" s="206" t="s">
        <v>229</v>
      </c>
      <c r="F123" s="206" t="s">
        <v>6</v>
      </c>
      <c r="G123" s="206" t="s">
        <v>32</v>
      </c>
      <c r="H123" s="208">
        <v>3.8</v>
      </c>
      <c r="I123" s="209">
        <v>5</v>
      </c>
      <c r="J123" s="210">
        <f>VLOOKUP(I123,Sverweis!$C$5:$D$19,2,FALSE)</f>
        <v>20.884166666666669</v>
      </c>
      <c r="K123" s="211">
        <f t="shared" si="16"/>
        <v>79.359833333333341</v>
      </c>
      <c r="L123" s="212"/>
      <c r="M123" s="213">
        <f>VLOOKUP(G123,Sverweis!$A$5:$G$19,6,FALSE)</f>
        <v>0</v>
      </c>
      <c r="N123" s="211">
        <f>VLOOKUP(M123,Sverweis!$F$5:$G$19,2,FALSE)</f>
        <v>0</v>
      </c>
      <c r="O123" s="211">
        <f t="shared" si="17"/>
        <v>0</v>
      </c>
      <c r="P123" s="214"/>
      <c r="Q123" s="215">
        <f t="shared" si="18"/>
        <v>0</v>
      </c>
      <c r="R123" s="211">
        <f>IFERROR(Q123/Sverweis!$J$3,0)</f>
        <v>0</v>
      </c>
      <c r="S123" s="216">
        <f t="shared" si="19"/>
        <v>0</v>
      </c>
    </row>
    <row r="124" spans="1:19">
      <c r="A124" s="206">
        <v>116</v>
      </c>
      <c r="B124" s="207" t="s">
        <v>279</v>
      </c>
      <c r="C124" s="206" t="s">
        <v>7</v>
      </c>
      <c r="D124" s="206" t="s">
        <v>217</v>
      </c>
      <c r="E124" s="206" t="s">
        <v>232</v>
      </c>
      <c r="F124" s="206" t="s">
        <v>2</v>
      </c>
      <c r="G124" s="206" t="s">
        <v>30</v>
      </c>
      <c r="H124" s="208">
        <v>5.14</v>
      </c>
      <c r="I124" s="209">
        <v>2</v>
      </c>
      <c r="J124" s="217">
        <f>VLOOKUP(I124,Sverweis!$C$5:$D$19,2,FALSE)</f>
        <v>8.3536666666666672</v>
      </c>
      <c r="K124" s="218">
        <f t="shared" si="16"/>
        <v>42.937846666666665</v>
      </c>
      <c r="L124" s="212"/>
      <c r="M124" s="213">
        <f>VLOOKUP(G124,Sverweis!$A$5:$G$19,6,FALSE)</f>
        <v>3</v>
      </c>
      <c r="N124" s="211">
        <f>VLOOKUP(M124,Sverweis!$F$5:$G$19,2,FALSE)</f>
        <v>12.5305</v>
      </c>
      <c r="O124" s="211">
        <f t="shared" si="17"/>
        <v>64.406769999999995</v>
      </c>
      <c r="P124" s="212"/>
      <c r="Q124" s="215">
        <f t="shared" si="18"/>
        <v>0</v>
      </c>
      <c r="R124" s="211">
        <f>IFERROR(Q124/Sverweis!$J$3,0)</f>
        <v>0</v>
      </c>
      <c r="S124" s="216">
        <f t="shared" si="19"/>
        <v>0</v>
      </c>
    </row>
    <row r="125" spans="1:19">
      <c r="A125" s="206">
        <v>117</v>
      </c>
      <c r="B125" s="207" t="s">
        <v>279</v>
      </c>
      <c r="C125" s="206" t="s">
        <v>8</v>
      </c>
      <c r="D125" s="206" t="s">
        <v>194</v>
      </c>
      <c r="E125" s="206" t="s">
        <v>228</v>
      </c>
      <c r="F125" s="206" t="s">
        <v>234</v>
      </c>
      <c r="G125" s="206" t="s">
        <v>29</v>
      </c>
      <c r="H125" s="208">
        <v>27.14</v>
      </c>
      <c r="I125" s="209">
        <v>2</v>
      </c>
      <c r="J125" s="210">
        <f>VLOOKUP(I125,Sverweis!$C$5:$D$19,2,FALSE)</f>
        <v>8.3536666666666672</v>
      </c>
      <c r="K125" s="211">
        <f t="shared" ref="K125:K155" si="20">J125*H125</f>
        <v>226.71851333333336</v>
      </c>
      <c r="L125" s="212"/>
      <c r="M125" s="213">
        <f>VLOOKUP(G125,Sverweis!$A$5:$G$19,6,FALSE)</f>
        <v>0</v>
      </c>
      <c r="N125" s="211">
        <f>VLOOKUP(M125,Sverweis!$F$5:$G$19,2,FALSE)</f>
        <v>0</v>
      </c>
      <c r="O125" s="211">
        <f t="shared" ref="O125:O155" si="21">N125*H125</f>
        <v>0</v>
      </c>
      <c r="P125" s="214"/>
      <c r="Q125" s="215">
        <f t="shared" ref="Q125:Q154" si="22">IFERROR(K125/L125,0)+IFERROR(O125/P125,0)</f>
        <v>0</v>
      </c>
      <c r="R125" s="211">
        <f>IFERROR(Q125/Sverweis!$J$3,0)</f>
        <v>0</v>
      </c>
      <c r="S125" s="216">
        <f t="shared" ref="S125:S154" si="23">Q125*$Q$1</f>
        <v>0</v>
      </c>
    </row>
    <row r="126" spans="1:19">
      <c r="A126" s="206">
        <v>118</v>
      </c>
      <c r="B126" s="207" t="s">
        <v>279</v>
      </c>
      <c r="C126" s="206" t="s">
        <v>8</v>
      </c>
      <c r="D126" s="206"/>
      <c r="E126" s="206" t="s">
        <v>230</v>
      </c>
      <c r="F126" s="206" t="s">
        <v>252</v>
      </c>
      <c r="G126" s="206" t="s">
        <v>29</v>
      </c>
      <c r="H126" s="208">
        <v>20.97</v>
      </c>
      <c r="I126" s="209">
        <v>2</v>
      </c>
      <c r="J126" s="210">
        <f>VLOOKUP(I126,Sverweis!$C$5:$D$19,2,FALSE)</f>
        <v>8.3536666666666672</v>
      </c>
      <c r="K126" s="211">
        <f t="shared" si="20"/>
        <v>175.17639</v>
      </c>
      <c r="L126" s="212"/>
      <c r="M126" s="213">
        <f>VLOOKUP(G126,Sverweis!$A$5:$G$19,6,FALSE)</f>
        <v>0</v>
      </c>
      <c r="N126" s="211">
        <f>VLOOKUP(M126,Sverweis!$F$5:$G$19,2,FALSE)</f>
        <v>0</v>
      </c>
      <c r="O126" s="211">
        <f t="shared" si="21"/>
        <v>0</v>
      </c>
      <c r="P126" s="214"/>
      <c r="Q126" s="215">
        <f t="shared" si="22"/>
        <v>0</v>
      </c>
      <c r="R126" s="211">
        <f>IFERROR(Q126/Sverweis!$J$3,0)</f>
        <v>0</v>
      </c>
      <c r="S126" s="216">
        <f t="shared" si="23"/>
        <v>0</v>
      </c>
    </row>
    <row r="127" spans="1:19">
      <c r="A127" s="206">
        <v>119</v>
      </c>
      <c r="B127" s="207" t="s">
        <v>279</v>
      </c>
      <c r="C127" s="206" t="s">
        <v>8</v>
      </c>
      <c r="D127" s="206"/>
      <c r="E127" s="206" t="s">
        <v>230</v>
      </c>
      <c r="F127" s="206" t="s">
        <v>252</v>
      </c>
      <c r="G127" s="206" t="s">
        <v>29</v>
      </c>
      <c r="H127" s="208">
        <v>21.37</v>
      </c>
      <c r="I127" s="209">
        <v>2</v>
      </c>
      <c r="J127" s="210">
        <f>VLOOKUP(I127,Sverweis!$C$5:$D$19,2,FALSE)</f>
        <v>8.3536666666666672</v>
      </c>
      <c r="K127" s="211">
        <f t="shared" si="20"/>
        <v>178.51785666666669</v>
      </c>
      <c r="L127" s="212"/>
      <c r="M127" s="213">
        <f>VLOOKUP(G127,Sverweis!$A$5:$G$19,6,FALSE)</f>
        <v>0</v>
      </c>
      <c r="N127" s="211">
        <f>VLOOKUP(M127,Sverweis!$F$5:$G$19,2,FALSE)</f>
        <v>0</v>
      </c>
      <c r="O127" s="211">
        <f t="shared" si="21"/>
        <v>0</v>
      </c>
      <c r="P127" s="214"/>
      <c r="Q127" s="215">
        <f t="shared" si="22"/>
        <v>0</v>
      </c>
      <c r="R127" s="211">
        <f>IFERROR(Q127/Sverweis!$J$3,0)</f>
        <v>0</v>
      </c>
      <c r="S127" s="216">
        <f t="shared" si="23"/>
        <v>0</v>
      </c>
    </row>
    <row r="128" spans="1:19">
      <c r="A128" s="206">
        <v>120</v>
      </c>
      <c r="B128" s="207" t="s">
        <v>279</v>
      </c>
      <c r="C128" s="206" t="s">
        <v>8</v>
      </c>
      <c r="D128" s="206">
        <v>301</v>
      </c>
      <c r="E128" s="206" t="s">
        <v>230</v>
      </c>
      <c r="F128" s="206" t="s">
        <v>2</v>
      </c>
      <c r="G128" s="206" t="s">
        <v>30</v>
      </c>
      <c r="H128" s="208">
        <v>9.6750000000000007</v>
      </c>
      <c r="I128" s="209">
        <v>2</v>
      </c>
      <c r="J128" s="217">
        <f>VLOOKUP(I128,Sverweis!$C$5:$D$19,2,FALSE)</f>
        <v>8.3536666666666672</v>
      </c>
      <c r="K128" s="218">
        <f t="shared" si="20"/>
        <v>80.821725000000015</v>
      </c>
      <c r="L128" s="212"/>
      <c r="M128" s="213">
        <f>VLOOKUP(G128,Sverweis!$A$5:$G$19,6,FALSE)</f>
        <v>3</v>
      </c>
      <c r="N128" s="211">
        <f>VLOOKUP(M128,Sverweis!$F$5:$G$19,2,FALSE)</f>
        <v>12.5305</v>
      </c>
      <c r="O128" s="211">
        <f t="shared" si="21"/>
        <v>121.23258750000001</v>
      </c>
      <c r="P128" s="212"/>
      <c r="Q128" s="215">
        <f t="shared" si="22"/>
        <v>0</v>
      </c>
      <c r="R128" s="211">
        <f>IFERROR(Q128/Sverweis!$J$3,0)</f>
        <v>0</v>
      </c>
      <c r="S128" s="216">
        <f t="shared" si="23"/>
        <v>0</v>
      </c>
    </row>
    <row r="129" spans="1:19">
      <c r="A129" s="206">
        <v>121</v>
      </c>
      <c r="B129" s="207" t="s">
        <v>279</v>
      </c>
      <c r="C129" s="206" t="s">
        <v>8</v>
      </c>
      <c r="D129" s="206">
        <v>302</v>
      </c>
      <c r="E129" s="206" t="s">
        <v>230</v>
      </c>
      <c r="F129" s="206" t="s">
        <v>2</v>
      </c>
      <c r="G129" s="206" t="s">
        <v>30</v>
      </c>
      <c r="H129" s="208">
        <v>18.274999999999999</v>
      </c>
      <c r="I129" s="209">
        <v>2</v>
      </c>
      <c r="J129" s="217">
        <f>VLOOKUP(I129,Sverweis!$C$5:$D$19,2,FALSE)</f>
        <v>8.3536666666666672</v>
      </c>
      <c r="K129" s="218">
        <f t="shared" si="20"/>
        <v>152.66325833333335</v>
      </c>
      <c r="L129" s="212"/>
      <c r="M129" s="213">
        <f>VLOOKUP(G129,Sverweis!$A$5:$G$19,6,FALSE)</f>
        <v>3</v>
      </c>
      <c r="N129" s="211">
        <f>VLOOKUP(M129,Sverweis!$F$5:$G$19,2,FALSE)</f>
        <v>12.5305</v>
      </c>
      <c r="O129" s="211">
        <f t="shared" si="21"/>
        <v>228.99488749999998</v>
      </c>
      <c r="P129" s="212"/>
      <c r="Q129" s="215">
        <f t="shared" si="22"/>
        <v>0</v>
      </c>
      <c r="R129" s="211">
        <f>IFERROR(Q129/Sverweis!$J$3,0)</f>
        <v>0</v>
      </c>
      <c r="S129" s="216">
        <f t="shared" si="23"/>
        <v>0</v>
      </c>
    </row>
    <row r="130" spans="1:19">
      <c r="A130" s="206">
        <v>122</v>
      </c>
      <c r="B130" s="207" t="s">
        <v>279</v>
      </c>
      <c r="C130" s="206" t="s">
        <v>8</v>
      </c>
      <c r="D130" s="206">
        <v>303</v>
      </c>
      <c r="E130" s="206" t="s">
        <v>230</v>
      </c>
      <c r="F130" s="206" t="s">
        <v>2</v>
      </c>
      <c r="G130" s="206" t="s">
        <v>30</v>
      </c>
      <c r="H130" s="208">
        <v>18.489999999999998</v>
      </c>
      <c r="I130" s="209">
        <v>2</v>
      </c>
      <c r="J130" s="217">
        <f>VLOOKUP(I130,Sverweis!$C$5:$D$19,2,FALSE)</f>
        <v>8.3536666666666672</v>
      </c>
      <c r="K130" s="218">
        <f t="shared" si="20"/>
        <v>154.45929666666666</v>
      </c>
      <c r="L130" s="212"/>
      <c r="M130" s="213">
        <f>VLOOKUP(G130,Sverweis!$A$5:$G$19,6,FALSE)</f>
        <v>3</v>
      </c>
      <c r="N130" s="211">
        <f>VLOOKUP(M130,Sverweis!$F$5:$G$19,2,FALSE)</f>
        <v>12.5305</v>
      </c>
      <c r="O130" s="211">
        <f t="shared" si="21"/>
        <v>231.68894499999999</v>
      </c>
      <c r="P130" s="212"/>
      <c r="Q130" s="215">
        <f t="shared" si="22"/>
        <v>0</v>
      </c>
      <c r="R130" s="211">
        <f>IFERROR(Q130/Sverweis!$J$3,0)</f>
        <v>0</v>
      </c>
      <c r="S130" s="216">
        <f t="shared" si="23"/>
        <v>0</v>
      </c>
    </row>
    <row r="131" spans="1:19">
      <c r="A131" s="206">
        <v>123</v>
      </c>
      <c r="B131" s="207" t="s">
        <v>279</v>
      </c>
      <c r="C131" s="206" t="s">
        <v>8</v>
      </c>
      <c r="D131" s="206">
        <v>304</v>
      </c>
      <c r="E131" s="206" t="s">
        <v>230</v>
      </c>
      <c r="F131" s="206" t="s">
        <v>2</v>
      </c>
      <c r="G131" s="206" t="s">
        <v>30</v>
      </c>
      <c r="H131" s="208">
        <v>28.38</v>
      </c>
      <c r="I131" s="209">
        <v>2</v>
      </c>
      <c r="J131" s="217">
        <f>VLOOKUP(I131,Sverweis!$C$5:$D$19,2,FALSE)</f>
        <v>8.3536666666666672</v>
      </c>
      <c r="K131" s="218">
        <f t="shared" si="20"/>
        <v>237.07706000000002</v>
      </c>
      <c r="L131" s="212"/>
      <c r="M131" s="213">
        <f>VLOOKUP(G131,Sverweis!$A$5:$G$19,6,FALSE)</f>
        <v>3</v>
      </c>
      <c r="N131" s="211">
        <f>VLOOKUP(M131,Sverweis!$F$5:$G$19,2,FALSE)</f>
        <v>12.5305</v>
      </c>
      <c r="O131" s="211">
        <f t="shared" si="21"/>
        <v>355.61559</v>
      </c>
      <c r="P131" s="212"/>
      <c r="Q131" s="215">
        <f t="shared" si="22"/>
        <v>0</v>
      </c>
      <c r="R131" s="211">
        <f>IFERROR(Q131/Sverweis!$J$3,0)</f>
        <v>0</v>
      </c>
      <c r="S131" s="216">
        <f t="shared" si="23"/>
        <v>0</v>
      </c>
    </row>
    <row r="132" spans="1:19">
      <c r="A132" s="206">
        <v>124</v>
      </c>
      <c r="B132" s="207" t="s">
        <v>279</v>
      </c>
      <c r="C132" s="206" t="s">
        <v>8</v>
      </c>
      <c r="D132" s="206">
        <v>305</v>
      </c>
      <c r="E132" s="206" t="s">
        <v>230</v>
      </c>
      <c r="F132" s="206" t="s">
        <v>2</v>
      </c>
      <c r="G132" s="206" t="s">
        <v>30</v>
      </c>
      <c r="H132" s="208">
        <v>29.53</v>
      </c>
      <c r="I132" s="209">
        <v>2</v>
      </c>
      <c r="J132" s="217">
        <f>VLOOKUP(I132,Sverweis!$C$5:$D$19,2,FALSE)</f>
        <v>8.3536666666666672</v>
      </c>
      <c r="K132" s="218">
        <f t="shared" si="20"/>
        <v>246.68377666666669</v>
      </c>
      <c r="L132" s="212"/>
      <c r="M132" s="213">
        <f>VLOOKUP(G132,Sverweis!$A$5:$G$19,6,FALSE)</f>
        <v>3</v>
      </c>
      <c r="N132" s="211">
        <f>VLOOKUP(M132,Sverweis!$F$5:$G$19,2,FALSE)</f>
        <v>12.5305</v>
      </c>
      <c r="O132" s="211">
        <f t="shared" si="21"/>
        <v>370.025665</v>
      </c>
      <c r="P132" s="212"/>
      <c r="Q132" s="215">
        <f t="shared" si="22"/>
        <v>0</v>
      </c>
      <c r="R132" s="211">
        <f>IFERROR(Q132/Sverweis!$J$3,0)</f>
        <v>0</v>
      </c>
      <c r="S132" s="216">
        <f t="shared" si="23"/>
        <v>0</v>
      </c>
    </row>
    <row r="133" spans="1:19">
      <c r="A133" s="206">
        <v>125</v>
      </c>
      <c r="B133" s="207" t="s">
        <v>279</v>
      </c>
      <c r="C133" s="206" t="s">
        <v>8</v>
      </c>
      <c r="D133" s="206">
        <v>306</v>
      </c>
      <c r="E133" s="206" t="s">
        <v>230</v>
      </c>
      <c r="F133" s="206" t="s">
        <v>2</v>
      </c>
      <c r="G133" s="206" t="s">
        <v>30</v>
      </c>
      <c r="H133" s="208">
        <v>18.899999999999999</v>
      </c>
      <c r="I133" s="209">
        <v>2</v>
      </c>
      <c r="J133" s="217">
        <f>VLOOKUP(I133,Sverweis!$C$5:$D$19,2,FALSE)</f>
        <v>8.3536666666666672</v>
      </c>
      <c r="K133" s="218">
        <f t="shared" si="20"/>
        <v>157.8843</v>
      </c>
      <c r="L133" s="212"/>
      <c r="M133" s="213">
        <f>VLOOKUP(G133,Sverweis!$A$5:$G$19,6,FALSE)</f>
        <v>3</v>
      </c>
      <c r="N133" s="211">
        <f>VLOOKUP(M133,Sverweis!$F$5:$G$19,2,FALSE)</f>
        <v>12.5305</v>
      </c>
      <c r="O133" s="211">
        <f t="shared" si="21"/>
        <v>236.82644999999999</v>
      </c>
      <c r="P133" s="212"/>
      <c r="Q133" s="215">
        <f t="shared" si="22"/>
        <v>0</v>
      </c>
      <c r="R133" s="211">
        <f>IFERROR(Q133/Sverweis!$J$3,0)</f>
        <v>0</v>
      </c>
      <c r="S133" s="216">
        <f t="shared" si="23"/>
        <v>0</v>
      </c>
    </row>
    <row r="134" spans="1:19">
      <c r="A134" s="206">
        <v>126</v>
      </c>
      <c r="B134" s="207" t="s">
        <v>279</v>
      </c>
      <c r="C134" s="206" t="s">
        <v>8</v>
      </c>
      <c r="D134" s="206">
        <v>307</v>
      </c>
      <c r="E134" s="206" t="s">
        <v>230</v>
      </c>
      <c r="F134" s="206" t="s">
        <v>2</v>
      </c>
      <c r="G134" s="219" t="s">
        <v>30</v>
      </c>
      <c r="H134" s="208">
        <v>18.5</v>
      </c>
      <c r="I134" s="209">
        <v>2</v>
      </c>
      <c r="J134" s="217">
        <f>VLOOKUP(I134,Sverweis!$C$5:$D$19,2,FALSE)</f>
        <v>8.3536666666666672</v>
      </c>
      <c r="K134" s="218">
        <f t="shared" si="20"/>
        <v>154.54283333333333</v>
      </c>
      <c r="L134" s="212"/>
      <c r="M134" s="213">
        <f>VLOOKUP(G134,Sverweis!$A$5:$G$19,6,FALSE)</f>
        <v>3</v>
      </c>
      <c r="N134" s="211">
        <f>VLOOKUP(M134,Sverweis!$F$5:$G$19,2,FALSE)</f>
        <v>12.5305</v>
      </c>
      <c r="O134" s="211">
        <f t="shared" si="21"/>
        <v>231.81424999999999</v>
      </c>
      <c r="P134" s="212"/>
      <c r="Q134" s="215">
        <f t="shared" si="22"/>
        <v>0</v>
      </c>
      <c r="R134" s="211">
        <f>IFERROR(Q134/Sverweis!$J$3,0)</f>
        <v>0</v>
      </c>
      <c r="S134" s="216">
        <f t="shared" si="23"/>
        <v>0</v>
      </c>
    </row>
    <row r="135" spans="1:19">
      <c r="A135" s="206">
        <v>127</v>
      </c>
      <c r="B135" s="207" t="s">
        <v>279</v>
      </c>
      <c r="C135" s="206" t="s">
        <v>8</v>
      </c>
      <c r="D135" s="206">
        <v>308</v>
      </c>
      <c r="E135" s="206" t="s">
        <v>229</v>
      </c>
      <c r="F135" s="206" t="s">
        <v>256</v>
      </c>
      <c r="G135" s="219" t="s">
        <v>28</v>
      </c>
      <c r="H135" s="208">
        <v>4.4000000000000004</v>
      </c>
      <c r="I135" s="209">
        <v>5</v>
      </c>
      <c r="J135" s="210">
        <f>VLOOKUP(I135,Sverweis!$C$5:$D$19,2,FALSE)</f>
        <v>20.884166666666669</v>
      </c>
      <c r="K135" s="211">
        <f t="shared" si="20"/>
        <v>91.890333333333345</v>
      </c>
      <c r="L135" s="212"/>
      <c r="M135" s="213">
        <f>VLOOKUP(G135,Sverweis!$A$5:$G$19,6,FALSE)</f>
        <v>0</v>
      </c>
      <c r="N135" s="211">
        <f>VLOOKUP(M135,Sverweis!$F$5:$G$19,2,FALSE)</f>
        <v>0</v>
      </c>
      <c r="O135" s="211">
        <f t="shared" si="21"/>
        <v>0</v>
      </c>
      <c r="P135" s="214"/>
      <c r="Q135" s="215">
        <f t="shared" si="22"/>
        <v>0</v>
      </c>
      <c r="R135" s="211">
        <f>IFERROR(Q135/Sverweis!$J$3,0)</f>
        <v>0</v>
      </c>
      <c r="S135" s="216">
        <f t="shared" si="23"/>
        <v>0</v>
      </c>
    </row>
    <row r="136" spans="1:19">
      <c r="A136" s="206">
        <v>128</v>
      </c>
      <c r="B136" s="207" t="s">
        <v>279</v>
      </c>
      <c r="C136" s="206" t="s">
        <v>8</v>
      </c>
      <c r="D136" s="206">
        <v>309</v>
      </c>
      <c r="E136" s="206" t="s">
        <v>229</v>
      </c>
      <c r="F136" s="206" t="s">
        <v>256</v>
      </c>
      <c r="G136" s="219" t="s">
        <v>28</v>
      </c>
      <c r="H136" s="208">
        <v>8.31</v>
      </c>
      <c r="I136" s="209">
        <v>5</v>
      </c>
      <c r="J136" s="210">
        <f>VLOOKUP(I136,Sverweis!$C$5:$D$19,2,FALSE)</f>
        <v>20.884166666666669</v>
      </c>
      <c r="K136" s="211">
        <f t="shared" si="20"/>
        <v>173.54742500000003</v>
      </c>
      <c r="L136" s="212"/>
      <c r="M136" s="213">
        <f>VLOOKUP(G136,Sverweis!$A$5:$G$19,6,FALSE)</f>
        <v>0</v>
      </c>
      <c r="N136" s="211">
        <f>VLOOKUP(M136,Sverweis!$F$5:$G$19,2,FALSE)</f>
        <v>0</v>
      </c>
      <c r="O136" s="211">
        <f t="shared" si="21"/>
        <v>0</v>
      </c>
      <c r="P136" s="214"/>
      <c r="Q136" s="215">
        <f t="shared" si="22"/>
        <v>0</v>
      </c>
      <c r="R136" s="211">
        <f>IFERROR(Q136/Sverweis!$J$3,0)</f>
        <v>0</v>
      </c>
      <c r="S136" s="216">
        <f t="shared" si="23"/>
        <v>0</v>
      </c>
    </row>
    <row r="137" spans="1:19">
      <c r="A137" s="206">
        <v>129</v>
      </c>
      <c r="B137" s="207" t="s">
        <v>279</v>
      </c>
      <c r="C137" s="206" t="s">
        <v>8</v>
      </c>
      <c r="D137" s="206">
        <v>310</v>
      </c>
      <c r="E137" s="206" t="s">
        <v>229</v>
      </c>
      <c r="F137" s="206" t="s">
        <v>6</v>
      </c>
      <c r="G137" s="219" t="s">
        <v>32</v>
      </c>
      <c r="H137" s="208">
        <v>5.65</v>
      </c>
      <c r="I137" s="209">
        <v>5</v>
      </c>
      <c r="J137" s="210">
        <f>VLOOKUP(I137,Sverweis!$C$5:$D$19,2,FALSE)</f>
        <v>20.884166666666669</v>
      </c>
      <c r="K137" s="211">
        <f t="shared" si="20"/>
        <v>117.99554166666668</v>
      </c>
      <c r="L137" s="212"/>
      <c r="M137" s="213">
        <f>VLOOKUP(G137,Sverweis!$A$5:$G$19,6,FALSE)</f>
        <v>0</v>
      </c>
      <c r="N137" s="211">
        <f>VLOOKUP(M137,Sverweis!$F$5:$G$19,2,FALSE)</f>
        <v>0</v>
      </c>
      <c r="O137" s="211">
        <f t="shared" si="21"/>
        <v>0</v>
      </c>
      <c r="P137" s="214"/>
      <c r="Q137" s="215">
        <f t="shared" si="22"/>
        <v>0</v>
      </c>
      <c r="R137" s="211">
        <f>IFERROR(Q137/Sverweis!$J$3,0)</f>
        <v>0</v>
      </c>
      <c r="S137" s="216">
        <f t="shared" si="23"/>
        <v>0</v>
      </c>
    </row>
    <row r="138" spans="1:19">
      <c r="A138" s="206">
        <v>130</v>
      </c>
      <c r="B138" s="207" t="s">
        <v>279</v>
      </c>
      <c r="C138" s="206" t="s">
        <v>8</v>
      </c>
      <c r="D138" s="206"/>
      <c r="E138" s="206" t="s">
        <v>0</v>
      </c>
      <c r="F138" s="206" t="s">
        <v>227</v>
      </c>
      <c r="G138" s="219" t="s">
        <v>31</v>
      </c>
      <c r="H138" s="208">
        <v>0</v>
      </c>
      <c r="I138" s="209">
        <v>1</v>
      </c>
      <c r="J138" s="210">
        <f>VLOOKUP(I138,Sverweis!$C$5:$D$19,2,FALSE)</f>
        <v>4.1768333333333336</v>
      </c>
      <c r="K138" s="211">
        <f t="shared" si="20"/>
        <v>0</v>
      </c>
      <c r="L138" s="212"/>
      <c r="M138" s="213">
        <f>VLOOKUP(G138,Sverweis!$A$5:$G$19,6,FALSE)</f>
        <v>0</v>
      </c>
      <c r="N138" s="211">
        <f>VLOOKUP(M138,Sverweis!$F$5:$G$19,2,FALSE)</f>
        <v>0</v>
      </c>
      <c r="O138" s="211">
        <f t="shared" si="21"/>
        <v>0</v>
      </c>
      <c r="P138" s="214"/>
      <c r="Q138" s="215">
        <f t="shared" si="22"/>
        <v>0</v>
      </c>
      <c r="R138" s="211">
        <f>IFERROR(Q138/Sverweis!$J$3,0)</f>
        <v>0</v>
      </c>
      <c r="S138" s="216">
        <f t="shared" si="23"/>
        <v>0</v>
      </c>
    </row>
    <row r="139" spans="1:19">
      <c r="A139" s="206">
        <v>131</v>
      </c>
      <c r="B139" s="207" t="s">
        <v>280</v>
      </c>
      <c r="C139" s="206" t="s">
        <v>193</v>
      </c>
      <c r="D139" s="206" t="s">
        <v>194</v>
      </c>
      <c r="E139" s="206" t="s">
        <v>228</v>
      </c>
      <c r="F139" s="206" t="s">
        <v>234</v>
      </c>
      <c r="G139" s="206" t="s">
        <v>27</v>
      </c>
      <c r="H139" s="208">
        <v>12.5</v>
      </c>
      <c r="I139" s="209">
        <v>5</v>
      </c>
      <c r="J139" s="210">
        <f>VLOOKUP(I139,Sverweis!$C$5:$D$19,2,FALSE)</f>
        <v>20.884166666666669</v>
      </c>
      <c r="K139" s="211">
        <f t="shared" si="20"/>
        <v>261.05208333333337</v>
      </c>
      <c r="L139" s="212"/>
      <c r="M139" s="213">
        <f>VLOOKUP(G139,Sverweis!$A$5:$G$19,6,FALSE)</f>
        <v>0</v>
      </c>
      <c r="N139" s="211">
        <f>VLOOKUP(M139,Sverweis!$F$5:$G$19,2,FALSE)</f>
        <v>0</v>
      </c>
      <c r="O139" s="211">
        <f t="shared" si="21"/>
        <v>0</v>
      </c>
      <c r="P139" s="214"/>
      <c r="Q139" s="215">
        <f t="shared" si="22"/>
        <v>0</v>
      </c>
      <c r="R139" s="211">
        <f>IFERROR(Q139/Sverweis!$J$3,0)</f>
        <v>0</v>
      </c>
      <c r="S139" s="216">
        <f t="shared" si="23"/>
        <v>0</v>
      </c>
    </row>
    <row r="140" spans="1:19">
      <c r="A140" s="206">
        <v>132</v>
      </c>
      <c r="B140" s="207" t="s">
        <v>280</v>
      </c>
      <c r="C140" s="206" t="s">
        <v>193</v>
      </c>
      <c r="D140" s="206" t="s">
        <v>197</v>
      </c>
      <c r="E140" s="206" t="s">
        <v>232</v>
      </c>
      <c r="F140" s="206" t="s">
        <v>252</v>
      </c>
      <c r="G140" s="206" t="s">
        <v>27</v>
      </c>
      <c r="H140" s="208">
        <v>25.6</v>
      </c>
      <c r="I140" s="209">
        <v>5</v>
      </c>
      <c r="J140" s="210">
        <f>VLOOKUP(I140,Sverweis!$C$5:$D$19,2,FALSE)</f>
        <v>20.884166666666669</v>
      </c>
      <c r="K140" s="211">
        <f t="shared" si="20"/>
        <v>534.6346666666667</v>
      </c>
      <c r="L140" s="212"/>
      <c r="M140" s="213">
        <f>VLOOKUP(G140,Sverweis!$A$5:$G$19,6,FALSE)</f>
        <v>0</v>
      </c>
      <c r="N140" s="211">
        <f>VLOOKUP(M140,Sverweis!$F$5:$G$19,2,FALSE)</f>
        <v>0</v>
      </c>
      <c r="O140" s="211">
        <f t="shared" si="21"/>
        <v>0</v>
      </c>
      <c r="P140" s="214"/>
      <c r="Q140" s="215">
        <f t="shared" si="22"/>
        <v>0</v>
      </c>
      <c r="R140" s="211">
        <f>IFERROR(Q140/Sverweis!$J$3,0)</f>
        <v>0</v>
      </c>
      <c r="S140" s="216">
        <f t="shared" si="23"/>
        <v>0</v>
      </c>
    </row>
    <row r="141" spans="1:19">
      <c r="A141" s="206">
        <v>133</v>
      </c>
      <c r="B141" s="207" t="s">
        <v>280</v>
      </c>
      <c r="C141" s="206" t="s">
        <v>193</v>
      </c>
      <c r="D141" s="206" t="s">
        <v>198</v>
      </c>
      <c r="E141" s="206" t="s">
        <v>228</v>
      </c>
      <c r="F141" s="206" t="s">
        <v>252</v>
      </c>
      <c r="G141" s="206" t="s">
        <v>27</v>
      </c>
      <c r="H141" s="208">
        <v>18.5</v>
      </c>
      <c r="I141" s="209">
        <v>5</v>
      </c>
      <c r="J141" s="210">
        <f>VLOOKUP(I141,Sverweis!$C$5:$D$19,2,FALSE)</f>
        <v>20.884166666666669</v>
      </c>
      <c r="K141" s="211">
        <f t="shared" si="20"/>
        <v>386.35708333333338</v>
      </c>
      <c r="L141" s="212"/>
      <c r="M141" s="213">
        <f>VLOOKUP(G141,Sverweis!$A$5:$G$19,6,FALSE)</f>
        <v>0</v>
      </c>
      <c r="N141" s="211">
        <f>VLOOKUP(M141,Sverweis!$F$5:$G$19,2,FALSE)</f>
        <v>0</v>
      </c>
      <c r="O141" s="211">
        <f t="shared" si="21"/>
        <v>0</v>
      </c>
      <c r="P141" s="214"/>
      <c r="Q141" s="215">
        <f t="shared" si="22"/>
        <v>0</v>
      </c>
      <c r="R141" s="211">
        <f>IFERROR(Q141/Sverweis!$J$3,0)</f>
        <v>0</v>
      </c>
      <c r="S141" s="216">
        <f t="shared" si="23"/>
        <v>0</v>
      </c>
    </row>
    <row r="142" spans="1:19">
      <c r="A142" s="206">
        <v>134</v>
      </c>
      <c r="B142" s="207" t="s">
        <v>280</v>
      </c>
      <c r="C142" s="206" t="s">
        <v>193</v>
      </c>
      <c r="D142" s="206">
        <v>1</v>
      </c>
      <c r="E142" s="206" t="s">
        <v>232</v>
      </c>
      <c r="F142" s="206" t="s">
        <v>255</v>
      </c>
      <c r="G142" s="206" t="s">
        <v>33</v>
      </c>
      <c r="H142" s="208">
        <v>46.8</v>
      </c>
      <c r="I142" s="209">
        <v>0.22997316979685703</v>
      </c>
      <c r="J142" s="210">
        <f>VLOOKUP(I142,Sverweis!$C$5:$D$19,2,FALSE)</f>
        <v>0.96055960137983909</v>
      </c>
      <c r="K142" s="211">
        <f t="shared" si="20"/>
        <v>44.95418934457647</v>
      </c>
      <c r="L142" s="212"/>
      <c r="M142" s="213">
        <f>VLOOKUP(G142,Sverweis!$A$5:$G$19,6,FALSE)</f>
        <v>0</v>
      </c>
      <c r="N142" s="211">
        <f>VLOOKUP(M142,Sverweis!$F$5:$G$19,2,FALSE)</f>
        <v>0</v>
      </c>
      <c r="O142" s="211">
        <f t="shared" si="21"/>
        <v>0</v>
      </c>
      <c r="P142" s="214"/>
      <c r="Q142" s="215">
        <f t="shared" si="22"/>
        <v>0</v>
      </c>
      <c r="R142" s="211">
        <f>IFERROR(Q142/Sverweis!$J$3,0)</f>
        <v>0</v>
      </c>
      <c r="S142" s="216">
        <f t="shared" si="23"/>
        <v>0</v>
      </c>
    </row>
    <row r="143" spans="1:19">
      <c r="A143" s="206">
        <v>135</v>
      </c>
      <c r="B143" s="207" t="s">
        <v>280</v>
      </c>
      <c r="C143" s="206" t="s">
        <v>193</v>
      </c>
      <c r="D143" s="206" t="s">
        <v>202</v>
      </c>
      <c r="E143" s="206" t="s">
        <v>232</v>
      </c>
      <c r="F143" s="206" t="s">
        <v>263</v>
      </c>
      <c r="G143" s="206" t="s">
        <v>30</v>
      </c>
      <c r="H143" s="208">
        <v>14.7</v>
      </c>
      <c r="I143" s="209">
        <v>2</v>
      </c>
      <c r="J143" s="217">
        <f>VLOOKUP(I143,Sverweis!$C$5:$D$19,2,FALSE)</f>
        <v>8.3536666666666672</v>
      </c>
      <c r="K143" s="218">
        <f t="shared" si="20"/>
        <v>122.7989</v>
      </c>
      <c r="L143" s="212"/>
      <c r="M143" s="213">
        <f>VLOOKUP(G143,Sverweis!$A$5:$G$19,6,FALSE)</f>
        <v>3</v>
      </c>
      <c r="N143" s="211">
        <f>VLOOKUP(M143,Sverweis!$F$5:$G$19,2,FALSE)</f>
        <v>12.5305</v>
      </c>
      <c r="O143" s="211">
        <f t="shared" si="21"/>
        <v>184.19834999999998</v>
      </c>
      <c r="P143" s="212"/>
      <c r="Q143" s="215">
        <f t="shared" si="22"/>
        <v>0</v>
      </c>
      <c r="R143" s="211">
        <f>IFERROR(Q143/Sverweis!$J$3,0)</f>
        <v>0</v>
      </c>
      <c r="S143" s="216">
        <f t="shared" si="23"/>
        <v>0</v>
      </c>
    </row>
    <row r="144" spans="1:19">
      <c r="A144" s="206">
        <v>136</v>
      </c>
      <c r="B144" s="207" t="s">
        <v>280</v>
      </c>
      <c r="C144" s="206" t="s">
        <v>193</v>
      </c>
      <c r="D144" s="206">
        <v>2</v>
      </c>
      <c r="E144" s="206" t="s">
        <v>232</v>
      </c>
      <c r="F144" s="206" t="s">
        <v>255</v>
      </c>
      <c r="G144" s="206" t="s">
        <v>33</v>
      </c>
      <c r="H144" s="208">
        <v>8.9</v>
      </c>
      <c r="I144" s="209">
        <v>0.22997316979685703</v>
      </c>
      <c r="J144" s="210">
        <f>VLOOKUP(I144,Sverweis!$C$5:$D$19,2,FALSE)</f>
        <v>0.96055960137983909</v>
      </c>
      <c r="K144" s="211">
        <f t="shared" si="20"/>
        <v>8.5489804522805688</v>
      </c>
      <c r="L144" s="212"/>
      <c r="M144" s="213">
        <f>VLOOKUP(G144,Sverweis!$A$5:$G$19,6,FALSE)</f>
        <v>0</v>
      </c>
      <c r="N144" s="211">
        <f>VLOOKUP(M144,Sverweis!$F$5:$G$19,2,FALSE)</f>
        <v>0</v>
      </c>
      <c r="O144" s="211">
        <f t="shared" si="21"/>
        <v>0</v>
      </c>
      <c r="P144" s="214"/>
      <c r="Q144" s="215">
        <f t="shared" si="22"/>
        <v>0</v>
      </c>
      <c r="R144" s="211">
        <f>IFERROR(Q144/Sverweis!$J$3,0)</f>
        <v>0</v>
      </c>
      <c r="S144" s="216">
        <f t="shared" si="23"/>
        <v>0</v>
      </c>
    </row>
    <row r="145" spans="1:19">
      <c r="A145" s="206">
        <v>137</v>
      </c>
      <c r="B145" s="207" t="s">
        <v>280</v>
      </c>
      <c r="C145" s="206" t="s">
        <v>193</v>
      </c>
      <c r="D145" s="206">
        <v>3</v>
      </c>
      <c r="E145" s="206" t="s">
        <v>232</v>
      </c>
      <c r="F145" s="206" t="s">
        <v>264</v>
      </c>
      <c r="G145" s="206" t="s">
        <v>33</v>
      </c>
      <c r="H145" s="208">
        <v>26.76</v>
      </c>
      <c r="I145" s="209">
        <v>0.22997316979685703</v>
      </c>
      <c r="J145" s="210">
        <f>VLOOKUP(I145,Sverweis!$C$5:$D$19,2,FALSE)</f>
        <v>0.96055960137983909</v>
      </c>
      <c r="K145" s="211">
        <f t="shared" si="20"/>
        <v>25.704574932924494</v>
      </c>
      <c r="L145" s="212"/>
      <c r="M145" s="213">
        <f>VLOOKUP(G145,Sverweis!$A$5:$G$19,6,FALSE)</f>
        <v>0</v>
      </c>
      <c r="N145" s="211">
        <f>VLOOKUP(M145,Sverweis!$F$5:$G$19,2,FALSE)</f>
        <v>0</v>
      </c>
      <c r="O145" s="211">
        <f t="shared" si="21"/>
        <v>0</v>
      </c>
      <c r="P145" s="214"/>
      <c r="Q145" s="215">
        <f t="shared" si="22"/>
        <v>0</v>
      </c>
      <c r="R145" s="211">
        <f>IFERROR(Q145/Sverweis!$J$3,0)</f>
        <v>0</v>
      </c>
      <c r="S145" s="216">
        <f t="shared" si="23"/>
        <v>0</v>
      </c>
    </row>
    <row r="146" spans="1:19">
      <c r="A146" s="206">
        <v>138</v>
      </c>
      <c r="B146" s="207" t="s">
        <v>280</v>
      </c>
      <c r="C146" s="206" t="s">
        <v>193</v>
      </c>
      <c r="D146" s="206">
        <v>4</v>
      </c>
      <c r="E146" s="206" t="s">
        <v>232</v>
      </c>
      <c r="F146" s="206" t="s">
        <v>255</v>
      </c>
      <c r="G146" s="206" t="s">
        <v>33</v>
      </c>
      <c r="H146" s="208">
        <v>32</v>
      </c>
      <c r="I146" s="209">
        <v>0.22997316979685703</v>
      </c>
      <c r="J146" s="210">
        <f>VLOOKUP(I146,Sverweis!$C$5:$D$19,2,FALSE)</f>
        <v>0.96055960137983909</v>
      </c>
      <c r="K146" s="211">
        <f t="shared" si="20"/>
        <v>30.737907244154851</v>
      </c>
      <c r="L146" s="212"/>
      <c r="M146" s="213">
        <f>VLOOKUP(G146,Sverweis!$A$5:$G$19,6,FALSE)</f>
        <v>0</v>
      </c>
      <c r="N146" s="211">
        <f>VLOOKUP(M146,Sverweis!$F$5:$G$19,2,FALSE)</f>
        <v>0</v>
      </c>
      <c r="O146" s="211">
        <f t="shared" si="21"/>
        <v>0</v>
      </c>
      <c r="P146" s="214"/>
      <c r="Q146" s="215">
        <f t="shared" si="22"/>
        <v>0</v>
      </c>
      <c r="R146" s="211">
        <f>IFERROR(Q146/Sverweis!$J$3,0)</f>
        <v>0</v>
      </c>
      <c r="S146" s="216">
        <f t="shared" si="23"/>
        <v>0</v>
      </c>
    </row>
    <row r="147" spans="1:19">
      <c r="A147" s="206">
        <v>139</v>
      </c>
      <c r="B147" s="207" t="s">
        <v>280</v>
      </c>
      <c r="C147" s="206" t="s">
        <v>193</v>
      </c>
      <c r="D147" s="206">
        <v>5</v>
      </c>
      <c r="E147" s="206"/>
      <c r="F147" s="206" t="s">
        <v>227</v>
      </c>
      <c r="G147" s="206" t="s">
        <v>33</v>
      </c>
      <c r="H147" s="208"/>
      <c r="I147" s="209">
        <v>0.22997316979685703</v>
      </c>
      <c r="J147" s="210">
        <f>VLOOKUP(I147,Sverweis!$C$5:$D$19,2,FALSE)</f>
        <v>0.96055960137983909</v>
      </c>
      <c r="K147" s="211">
        <f t="shared" si="20"/>
        <v>0</v>
      </c>
      <c r="L147" s="212"/>
      <c r="M147" s="213">
        <f>VLOOKUP(G147,Sverweis!$A$5:$G$19,6,FALSE)</f>
        <v>0</v>
      </c>
      <c r="N147" s="211">
        <f>VLOOKUP(M147,Sverweis!$F$5:$G$19,2,FALSE)</f>
        <v>0</v>
      </c>
      <c r="O147" s="211">
        <f t="shared" si="21"/>
        <v>0</v>
      </c>
      <c r="P147" s="214"/>
      <c r="Q147" s="215">
        <f t="shared" si="22"/>
        <v>0</v>
      </c>
      <c r="R147" s="211">
        <f>IFERROR(Q147/Sverweis!$J$3,0)</f>
        <v>0</v>
      </c>
      <c r="S147" s="216">
        <f t="shared" si="23"/>
        <v>0</v>
      </c>
    </row>
    <row r="148" spans="1:19">
      <c r="A148" s="206">
        <v>140</v>
      </c>
      <c r="B148" s="207" t="s">
        <v>280</v>
      </c>
      <c r="C148" s="206" t="s">
        <v>193</v>
      </c>
      <c r="D148" s="206">
        <v>6</v>
      </c>
      <c r="E148" s="206" t="s">
        <v>232</v>
      </c>
      <c r="F148" s="206" t="s">
        <v>255</v>
      </c>
      <c r="G148" s="206" t="s">
        <v>33</v>
      </c>
      <c r="H148" s="208">
        <v>18.100000000000001</v>
      </c>
      <c r="I148" s="209">
        <v>0.22997316979685703</v>
      </c>
      <c r="J148" s="210">
        <f>VLOOKUP(I148,Sverweis!$C$5:$D$19,2,FALSE)</f>
        <v>0.96055960137983909</v>
      </c>
      <c r="K148" s="211">
        <f t="shared" si="20"/>
        <v>17.386128784975089</v>
      </c>
      <c r="L148" s="212"/>
      <c r="M148" s="213">
        <f>VLOOKUP(G148,Sverweis!$A$5:$G$19,6,FALSE)</f>
        <v>0</v>
      </c>
      <c r="N148" s="211">
        <f>VLOOKUP(M148,Sverweis!$F$5:$G$19,2,FALSE)</f>
        <v>0</v>
      </c>
      <c r="O148" s="211">
        <f t="shared" si="21"/>
        <v>0</v>
      </c>
      <c r="P148" s="214"/>
      <c r="Q148" s="215">
        <f t="shared" si="22"/>
        <v>0</v>
      </c>
      <c r="R148" s="211">
        <f>IFERROR(Q148/Sverweis!$J$3,0)</f>
        <v>0</v>
      </c>
      <c r="S148" s="216">
        <f t="shared" si="23"/>
        <v>0</v>
      </c>
    </row>
    <row r="149" spans="1:19">
      <c r="A149" s="206">
        <v>141</v>
      </c>
      <c r="B149" s="207" t="s">
        <v>280</v>
      </c>
      <c r="C149" s="206" t="s">
        <v>193</v>
      </c>
      <c r="D149" s="206">
        <v>7</v>
      </c>
      <c r="E149" s="206" t="s">
        <v>232</v>
      </c>
      <c r="F149" s="206" t="s">
        <v>255</v>
      </c>
      <c r="G149" s="206" t="s">
        <v>33</v>
      </c>
      <c r="H149" s="208">
        <v>18.3</v>
      </c>
      <c r="I149" s="209">
        <v>0.22997316979685703</v>
      </c>
      <c r="J149" s="210">
        <f>VLOOKUP(I149,Sverweis!$C$5:$D$19,2,FALSE)</f>
        <v>0.96055960137983909</v>
      </c>
      <c r="K149" s="211">
        <f t="shared" si="20"/>
        <v>17.578240705251055</v>
      </c>
      <c r="L149" s="212"/>
      <c r="M149" s="213">
        <f>VLOOKUP(G149,Sverweis!$A$5:$G$19,6,FALSE)</f>
        <v>0</v>
      </c>
      <c r="N149" s="211">
        <f>VLOOKUP(M149,Sverweis!$F$5:$G$19,2,FALSE)</f>
        <v>0</v>
      </c>
      <c r="O149" s="211">
        <f t="shared" si="21"/>
        <v>0</v>
      </c>
      <c r="P149" s="214"/>
      <c r="Q149" s="215">
        <f t="shared" si="22"/>
        <v>0</v>
      </c>
      <c r="R149" s="211">
        <f>IFERROR(Q149/Sverweis!$J$3,0)</f>
        <v>0</v>
      </c>
      <c r="S149" s="216">
        <f t="shared" si="23"/>
        <v>0</v>
      </c>
    </row>
    <row r="150" spans="1:19">
      <c r="A150" s="206">
        <v>142</v>
      </c>
      <c r="B150" s="207" t="s">
        <v>280</v>
      </c>
      <c r="C150" s="206" t="s">
        <v>193</v>
      </c>
      <c r="D150" s="206">
        <v>8</v>
      </c>
      <c r="E150" s="206" t="s">
        <v>232</v>
      </c>
      <c r="F150" s="206" t="s">
        <v>255</v>
      </c>
      <c r="G150" s="206" t="s">
        <v>33</v>
      </c>
      <c r="H150" s="208">
        <v>35.200000000000003</v>
      </c>
      <c r="I150" s="209">
        <v>0.22997316979685703</v>
      </c>
      <c r="J150" s="210">
        <f>VLOOKUP(I150,Sverweis!$C$5:$D$19,2,FALSE)</f>
        <v>0.96055960137983909</v>
      </c>
      <c r="K150" s="211">
        <f t="shared" si="20"/>
        <v>33.811697968570336</v>
      </c>
      <c r="L150" s="212"/>
      <c r="M150" s="213">
        <f>VLOOKUP(G150,Sverweis!$A$5:$G$19,6,FALSE)</f>
        <v>0</v>
      </c>
      <c r="N150" s="211">
        <f>VLOOKUP(M150,Sverweis!$F$5:$G$19,2,FALSE)</f>
        <v>0</v>
      </c>
      <c r="O150" s="211">
        <f t="shared" si="21"/>
        <v>0</v>
      </c>
      <c r="P150" s="214"/>
      <c r="Q150" s="215">
        <f t="shared" si="22"/>
        <v>0</v>
      </c>
      <c r="R150" s="211">
        <f>IFERROR(Q150/Sverweis!$J$3,0)</f>
        <v>0</v>
      </c>
      <c r="S150" s="216">
        <f t="shared" si="23"/>
        <v>0</v>
      </c>
    </row>
    <row r="151" spans="1:19">
      <c r="A151" s="206">
        <v>143</v>
      </c>
      <c r="B151" s="207" t="s">
        <v>280</v>
      </c>
      <c r="C151" s="206" t="s">
        <v>193</v>
      </c>
      <c r="D151" s="206">
        <v>9</v>
      </c>
      <c r="E151" s="206" t="s">
        <v>232</v>
      </c>
      <c r="F151" s="206" t="s">
        <v>255</v>
      </c>
      <c r="G151" s="206" t="s">
        <v>33</v>
      </c>
      <c r="H151" s="208">
        <v>10.3</v>
      </c>
      <c r="I151" s="209">
        <v>0.22997316979685703</v>
      </c>
      <c r="J151" s="210">
        <f>VLOOKUP(I151,Sverweis!$C$5:$D$19,2,FALSE)</f>
        <v>0.96055960137983909</v>
      </c>
      <c r="K151" s="211">
        <f t="shared" si="20"/>
        <v>9.8937638942123431</v>
      </c>
      <c r="L151" s="212"/>
      <c r="M151" s="213">
        <f>VLOOKUP(G151,Sverweis!$A$5:$G$19,6,FALSE)</f>
        <v>0</v>
      </c>
      <c r="N151" s="211">
        <f>VLOOKUP(M151,Sverweis!$F$5:$G$19,2,FALSE)</f>
        <v>0</v>
      </c>
      <c r="O151" s="211">
        <f t="shared" si="21"/>
        <v>0</v>
      </c>
      <c r="P151" s="214"/>
      <c r="Q151" s="215">
        <f t="shared" si="22"/>
        <v>0</v>
      </c>
      <c r="R151" s="211">
        <f>IFERROR(Q151/Sverweis!$J$3,0)</f>
        <v>0</v>
      </c>
      <c r="S151" s="216">
        <f t="shared" si="23"/>
        <v>0</v>
      </c>
    </row>
    <row r="152" spans="1:19">
      <c r="A152" s="206">
        <v>144</v>
      </c>
      <c r="B152" s="207" t="s">
        <v>280</v>
      </c>
      <c r="C152" s="206" t="s">
        <v>193</v>
      </c>
      <c r="D152" s="206" t="s">
        <v>218</v>
      </c>
      <c r="E152" s="206" t="s">
        <v>232</v>
      </c>
      <c r="F152" s="206" t="s">
        <v>255</v>
      </c>
      <c r="G152" s="206" t="s">
        <v>33</v>
      </c>
      <c r="H152" s="208">
        <v>5.8</v>
      </c>
      <c r="I152" s="209">
        <v>0.22997316979685703</v>
      </c>
      <c r="J152" s="210">
        <f>VLOOKUP(I152,Sverweis!$C$5:$D$19,2,FALSE)</f>
        <v>0.96055960137983909</v>
      </c>
      <c r="K152" s="211">
        <f t="shared" si="20"/>
        <v>5.5712456880030663</v>
      </c>
      <c r="L152" s="212"/>
      <c r="M152" s="213">
        <f>VLOOKUP(G152,Sverweis!$A$5:$G$19,6,FALSE)</f>
        <v>0</v>
      </c>
      <c r="N152" s="211">
        <f>VLOOKUP(M152,Sverweis!$F$5:$G$19,2,FALSE)</f>
        <v>0</v>
      </c>
      <c r="O152" s="211">
        <f t="shared" si="21"/>
        <v>0</v>
      </c>
      <c r="P152" s="214"/>
      <c r="Q152" s="215">
        <f t="shared" si="22"/>
        <v>0</v>
      </c>
      <c r="R152" s="211">
        <f>IFERROR(Q152/Sverweis!$J$3,0)</f>
        <v>0</v>
      </c>
      <c r="S152" s="216">
        <f t="shared" si="23"/>
        <v>0</v>
      </c>
    </row>
    <row r="153" spans="1:19">
      <c r="A153" s="206">
        <v>145</v>
      </c>
      <c r="B153" s="207" t="s">
        <v>280</v>
      </c>
      <c r="C153" s="206" t="s">
        <v>193</v>
      </c>
      <c r="D153" s="206" t="s">
        <v>219</v>
      </c>
      <c r="E153" s="206" t="s">
        <v>232</v>
      </c>
      <c r="F153" s="206" t="s">
        <v>255</v>
      </c>
      <c r="G153" s="206" t="s">
        <v>33</v>
      </c>
      <c r="H153" s="208">
        <v>5.8</v>
      </c>
      <c r="I153" s="209">
        <v>0.22997316979685703</v>
      </c>
      <c r="J153" s="210">
        <f>VLOOKUP(I153,Sverweis!$C$5:$D$19,2,FALSE)</f>
        <v>0.96055960137983909</v>
      </c>
      <c r="K153" s="211">
        <f t="shared" si="20"/>
        <v>5.5712456880030663</v>
      </c>
      <c r="L153" s="212"/>
      <c r="M153" s="213">
        <f>VLOOKUP(G153,Sverweis!$A$5:$G$19,6,FALSE)</f>
        <v>0</v>
      </c>
      <c r="N153" s="211">
        <f>VLOOKUP(M153,Sverweis!$F$5:$G$19,2,FALSE)</f>
        <v>0</v>
      </c>
      <c r="O153" s="211">
        <f t="shared" si="21"/>
        <v>0</v>
      </c>
      <c r="P153" s="214"/>
      <c r="Q153" s="215">
        <f t="shared" si="22"/>
        <v>0</v>
      </c>
      <c r="R153" s="211">
        <f>IFERROR(Q153/Sverweis!$J$3,0)</f>
        <v>0</v>
      </c>
      <c r="S153" s="216">
        <f t="shared" si="23"/>
        <v>0</v>
      </c>
    </row>
    <row r="154" spans="1:19">
      <c r="A154" s="206">
        <v>146</v>
      </c>
      <c r="B154" s="207" t="s">
        <v>280</v>
      </c>
      <c r="C154" s="206" t="s">
        <v>193</v>
      </c>
      <c r="D154" s="206">
        <v>10</v>
      </c>
      <c r="E154" s="206" t="s">
        <v>232</v>
      </c>
      <c r="F154" s="206" t="s">
        <v>255</v>
      </c>
      <c r="G154" s="206" t="s">
        <v>33</v>
      </c>
      <c r="H154" s="208">
        <v>33.5</v>
      </c>
      <c r="I154" s="209">
        <v>0.22997316979685703</v>
      </c>
      <c r="J154" s="210">
        <f>VLOOKUP(I154,Sverweis!$C$5:$D$19,2,FALSE)</f>
        <v>0.96055960137983909</v>
      </c>
      <c r="K154" s="211">
        <f t="shared" si="20"/>
        <v>32.17874664622461</v>
      </c>
      <c r="L154" s="212"/>
      <c r="M154" s="213">
        <f>VLOOKUP(G154,Sverweis!$A$5:$G$19,6,FALSE)</f>
        <v>0</v>
      </c>
      <c r="N154" s="211">
        <f>VLOOKUP(M154,Sverweis!$F$5:$G$19,2,FALSE)</f>
        <v>0</v>
      </c>
      <c r="O154" s="211">
        <f t="shared" si="21"/>
        <v>0</v>
      </c>
      <c r="P154" s="214"/>
      <c r="Q154" s="215">
        <f t="shared" si="22"/>
        <v>0</v>
      </c>
      <c r="R154" s="211">
        <f>IFERROR(Q154/Sverweis!$J$3,0)</f>
        <v>0</v>
      </c>
      <c r="S154" s="216">
        <f t="shared" si="23"/>
        <v>0</v>
      </c>
    </row>
    <row r="155" spans="1:19">
      <c r="A155" s="206">
        <v>147</v>
      </c>
      <c r="B155" s="207" t="s">
        <v>280</v>
      </c>
      <c r="C155" s="206" t="s">
        <v>193</v>
      </c>
      <c r="D155" s="206">
        <v>11</v>
      </c>
      <c r="E155" s="206" t="s">
        <v>0</v>
      </c>
      <c r="F155" s="206" t="s">
        <v>227</v>
      </c>
      <c r="G155" s="206" t="s">
        <v>31</v>
      </c>
      <c r="H155" s="208">
        <v>0</v>
      </c>
      <c r="I155" s="209">
        <v>1</v>
      </c>
      <c r="J155" s="210">
        <f>VLOOKUP(I155,Sverweis!$C$5:$D$19,2,FALSE)</f>
        <v>4.1768333333333336</v>
      </c>
      <c r="K155" s="211">
        <f t="shared" si="20"/>
        <v>0</v>
      </c>
      <c r="L155" s="212"/>
      <c r="M155" s="213">
        <f>VLOOKUP(G155,Sverweis!$A$5:$G$19,6,FALSE)</f>
        <v>0</v>
      </c>
      <c r="N155" s="211">
        <f>VLOOKUP(M155,Sverweis!$F$5:$G$19,2,FALSE)</f>
        <v>0</v>
      </c>
      <c r="O155" s="211">
        <f t="shared" si="21"/>
        <v>0</v>
      </c>
      <c r="P155" s="214"/>
      <c r="Q155" s="215">
        <f t="shared" ref="Q155:Q218" si="24">IFERROR(K155/L155,0)+IFERROR(O155/P155,0)</f>
        <v>0</v>
      </c>
      <c r="R155" s="211">
        <f>IFERROR(Q155/Sverweis!$J$3,0)</f>
        <v>0</v>
      </c>
      <c r="S155" s="216">
        <f t="shared" ref="S155:S218" si="25">Q155*$Q$1</f>
        <v>0</v>
      </c>
    </row>
    <row r="156" spans="1:19">
      <c r="A156" s="206">
        <v>148</v>
      </c>
      <c r="B156" s="207" t="s">
        <v>280</v>
      </c>
      <c r="C156" s="206" t="s">
        <v>193</v>
      </c>
      <c r="D156" s="206" t="s">
        <v>220</v>
      </c>
      <c r="E156" s="206" t="s">
        <v>0</v>
      </c>
      <c r="F156" s="206" t="s">
        <v>252</v>
      </c>
      <c r="G156" s="206" t="s">
        <v>27</v>
      </c>
      <c r="H156" s="208">
        <v>2.5</v>
      </c>
      <c r="I156" s="209">
        <v>5</v>
      </c>
      <c r="J156" s="210">
        <f>VLOOKUP(I156,Sverweis!$C$5:$D$19,2,FALSE)</f>
        <v>20.884166666666669</v>
      </c>
      <c r="K156" s="211">
        <f t="shared" ref="K156:K219" si="26">J156*H156</f>
        <v>52.210416666666674</v>
      </c>
      <c r="L156" s="212"/>
      <c r="M156" s="213">
        <f>VLOOKUP(G156,Sverweis!$A$5:$G$19,6,FALSE)</f>
        <v>0</v>
      </c>
      <c r="N156" s="211">
        <f>VLOOKUP(M156,Sverweis!$F$5:$G$19,2,FALSE)</f>
        <v>0</v>
      </c>
      <c r="O156" s="211">
        <f t="shared" ref="O156:O219" si="27">N156*H156</f>
        <v>0</v>
      </c>
      <c r="P156" s="214"/>
      <c r="Q156" s="215">
        <f t="shared" si="24"/>
        <v>0</v>
      </c>
      <c r="R156" s="211">
        <f>IFERROR(Q156/Sverweis!$J$3,0)</f>
        <v>0</v>
      </c>
      <c r="S156" s="216">
        <f t="shared" si="25"/>
        <v>0</v>
      </c>
    </row>
    <row r="157" spans="1:19">
      <c r="A157" s="206">
        <v>149</v>
      </c>
      <c r="B157" s="207" t="s">
        <v>280</v>
      </c>
      <c r="C157" s="206" t="s">
        <v>193</v>
      </c>
      <c r="D157" s="206">
        <v>12</v>
      </c>
      <c r="E157" s="206" t="s">
        <v>0</v>
      </c>
      <c r="F157" s="206" t="s">
        <v>265</v>
      </c>
      <c r="G157" s="206" t="s">
        <v>31</v>
      </c>
      <c r="H157" s="208">
        <v>0</v>
      </c>
      <c r="I157" s="209">
        <v>1</v>
      </c>
      <c r="J157" s="210">
        <f>VLOOKUP(I157,Sverweis!$C$5:$D$19,2,FALSE)</f>
        <v>4.1768333333333336</v>
      </c>
      <c r="K157" s="211">
        <f t="shared" si="26"/>
        <v>0</v>
      </c>
      <c r="L157" s="212"/>
      <c r="M157" s="213">
        <f>VLOOKUP(G157,Sverweis!$A$5:$G$19,6,FALSE)</f>
        <v>0</v>
      </c>
      <c r="N157" s="211">
        <f>VLOOKUP(M157,Sverweis!$F$5:$G$19,2,FALSE)</f>
        <v>0</v>
      </c>
      <c r="O157" s="211">
        <f t="shared" si="27"/>
        <v>0</v>
      </c>
      <c r="P157" s="214"/>
      <c r="Q157" s="215">
        <f t="shared" si="24"/>
        <v>0</v>
      </c>
      <c r="R157" s="211">
        <f>IFERROR(Q157/Sverweis!$J$3,0)</f>
        <v>0</v>
      </c>
      <c r="S157" s="216">
        <f t="shared" si="25"/>
        <v>0</v>
      </c>
    </row>
    <row r="158" spans="1:19">
      <c r="A158" s="206">
        <v>150</v>
      </c>
      <c r="B158" s="207" t="s">
        <v>280</v>
      </c>
      <c r="C158" s="206" t="s">
        <v>9</v>
      </c>
      <c r="D158" s="206">
        <v>112</v>
      </c>
      <c r="E158" s="206" t="s">
        <v>228</v>
      </c>
      <c r="F158" s="206" t="s">
        <v>251</v>
      </c>
      <c r="G158" s="206" t="s">
        <v>34</v>
      </c>
      <c r="H158" s="208">
        <v>19.43</v>
      </c>
      <c r="I158" s="209">
        <v>5</v>
      </c>
      <c r="J158" s="210">
        <f>VLOOKUP(I158,Sverweis!$C$5:$D$19,2,FALSE)</f>
        <v>20.884166666666669</v>
      </c>
      <c r="K158" s="211">
        <f t="shared" si="26"/>
        <v>405.77935833333339</v>
      </c>
      <c r="L158" s="212"/>
      <c r="M158" s="213">
        <f>VLOOKUP(G158,Sverweis!$A$5:$G$19,6,FALSE)</f>
        <v>0</v>
      </c>
      <c r="N158" s="211">
        <f>VLOOKUP(M158,Sverweis!$F$5:$G$19,2,FALSE)</f>
        <v>0</v>
      </c>
      <c r="O158" s="211">
        <f t="shared" si="27"/>
        <v>0</v>
      </c>
      <c r="P158" s="214"/>
      <c r="Q158" s="215">
        <f t="shared" si="24"/>
        <v>0</v>
      </c>
      <c r="R158" s="211">
        <f>IFERROR(Q158/Sverweis!$J$3,0)</f>
        <v>0</v>
      </c>
      <c r="S158" s="216">
        <f t="shared" si="25"/>
        <v>0</v>
      </c>
    </row>
    <row r="159" spans="1:19">
      <c r="A159" s="206">
        <v>151</v>
      </c>
      <c r="B159" s="207" t="s">
        <v>280</v>
      </c>
      <c r="C159" s="206" t="s">
        <v>9</v>
      </c>
      <c r="D159" s="206">
        <v>111</v>
      </c>
      <c r="E159" s="206" t="s">
        <v>228</v>
      </c>
      <c r="F159" s="206" t="s">
        <v>251</v>
      </c>
      <c r="G159" s="206" t="s">
        <v>34</v>
      </c>
      <c r="H159" s="208">
        <v>15</v>
      </c>
      <c r="I159" s="209">
        <v>5</v>
      </c>
      <c r="J159" s="210">
        <f>VLOOKUP(I159,Sverweis!$C$5:$D$19,2,FALSE)</f>
        <v>20.884166666666669</v>
      </c>
      <c r="K159" s="211">
        <f t="shared" si="26"/>
        <v>313.26250000000005</v>
      </c>
      <c r="L159" s="212"/>
      <c r="M159" s="213">
        <f>VLOOKUP(G159,Sverweis!$A$5:$G$19,6,FALSE)</f>
        <v>0</v>
      </c>
      <c r="N159" s="211">
        <f>VLOOKUP(M159,Sverweis!$F$5:$G$19,2,FALSE)</f>
        <v>0</v>
      </c>
      <c r="O159" s="211">
        <f t="shared" si="27"/>
        <v>0</v>
      </c>
      <c r="P159" s="214"/>
      <c r="Q159" s="215">
        <f t="shared" si="24"/>
        <v>0</v>
      </c>
      <c r="R159" s="211">
        <f>IFERROR(Q159/Sverweis!$J$3,0)</f>
        <v>0</v>
      </c>
      <c r="S159" s="216">
        <f t="shared" si="25"/>
        <v>0</v>
      </c>
    </row>
    <row r="160" spans="1:19">
      <c r="A160" s="206">
        <v>152</v>
      </c>
      <c r="B160" s="207" t="s">
        <v>280</v>
      </c>
      <c r="C160" s="206" t="s">
        <v>9</v>
      </c>
      <c r="D160" s="206" t="s">
        <v>194</v>
      </c>
      <c r="E160" s="206" t="s">
        <v>228</v>
      </c>
      <c r="F160" s="206" t="s">
        <v>234</v>
      </c>
      <c r="G160" s="206" t="s">
        <v>27</v>
      </c>
      <c r="H160" s="208">
        <v>12.5</v>
      </c>
      <c r="I160" s="209">
        <v>5</v>
      </c>
      <c r="J160" s="210">
        <f>VLOOKUP(I160,Sverweis!$C$5:$D$19,2,FALSE)</f>
        <v>20.884166666666669</v>
      </c>
      <c r="K160" s="211">
        <f t="shared" si="26"/>
        <v>261.05208333333337</v>
      </c>
      <c r="L160" s="212"/>
      <c r="M160" s="213">
        <f>VLOOKUP(G160,Sverweis!$A$5:$G$19,6,FALSE)</f>
        <v>0</v>
      </c>
      <c r="N160" s="211">
        <f>VLOOKUP(M160,Sverweis!$F$5:$G$19,2,FALSE)</f>
        <v>0</v>
      </c>
      <c r="O160" s="211">
        <f t="shared" si="27"/>
        <v>0</v>
      </c>
      <c r="P160" s="214"/>
      <c r="Q160" s="215">
        <f t="shared" si="24"/>
        <v>0</v>
      </c>
      <c r="R160" s="211">
        <f>IFERROR(Q160/Sverweis!$J$3,0)</f>
        <v>0</v>
      </c>
      <c r="S160" s="216">
        <f t="shared" si="25"/>
        <v>0</v>
      </c>
    </row>
    <row r="161" spans="1:19">
      <c r="A161" s="206">
        <v>153</v>
      </c>
      <c r="B161" s="207" t="s">
        <v>280</v>
      </c>
      <c r="C161" s="206" t="s">
        <v>9</v>
      </c>
      <c r="D161" s="206" t="s">
        <v>197</v>
      </c>
      <c r="E161" s="206" t="s">
        <v>232</v>
      </c>
      <c r="F161" s="206" t="s">
        <v>252</v>
      </c>
      <c r="G161" s="206" t="s">
        <v>27</v>
      </c>
      <c r="H161" s="208">
        <v>35.5</v>
      </c>
      <c r="I161" s="209">
        <v>5</v>
      </c>
      <c r="J161" s="210">
        <f>VLOOKUP(I161,Sverweis!$C$5:$D$19,2,FALSE)</f>
        <v>20.884166666666669</v>
      </c>
      <c r="K161" s="211">
        <f t="shared" si="26"/>
        <v>741.3879166666668</v>
      </c>
      <c r="L161" s="212"/>
      <c r="M161" s="213">
        <f>VLOOKUP(G161,Sverweis!$A$5:$G$19,6,FALSE)</f>
        <v>0</v>
      </c>
      <c r="N161" s="211">
        <f>VLOOKUP(M161,Sverweis!$F$5:$G$19,2,FALSE)</f>
        <v>0</v>
      </c>
      <c r="O161" s="211">
        <f t="shared" si="27"/>
        <v>0</v>
      </c>
      <c r="P161" s="214"/>
      <c r="Q161" s="215">
        <f t="shared" si="24"/>
        <v>0</v>
      </c>
      <c r="R161" s="211">
        <f>IFERROR(Q161/Sverweis!$J$3,0)</f>
        <v>0</v>
      </c>
      <c r="S161" s="216">
        <f t="shared" si="25"/>
        <v>0</v>
      </c>
    </row>
    <row r="162" spans="1:19">
      <c r="A162" s="206">
        <v>154</v>
      </c>
      <c r="B162" s="207" t="s">
        <v>280</v>
      </c>
      <c r="C162" s="206" t="s">
        <v>9</v>
      </c>
      <c r="D162" s="206" t="s">
        <v>198</v>
      </c>
      <c r="E162" s="206" t="s">
        <v>232</v>
      </c>
      <c r="F162" s="206" t="s">
        <v>252</v>
      </c>
      <c r="G162" s="206" t="s">
        <v>27</v>
      </c>
      <c r="H162" s="208">
        <v>8.8000000000000007</v>
      </c>
      <c r="I162" s="209">
        <v>5</v>
      </c>
      <c r="J162" s="210">
        <f>VLOOKUP(I162,Sverweis!$C$5:$D$19,2,FALSE)</f>
        <v>20.884166666666669</v>
      </c>
      <c r="K162" s="211">
        <f t="shared" si="26"/>
        <v>183.78066666666669</v>
      </c>
      <c r="L162" s="212"/>
      <c r="M162" s="213">
        <f>VLOOKUP(G162,Sverweis!$A$5:$G$19,6,FALSE)</f>
        <v>0</v>
      </c>
      <c r="N162" s="211">
        <f>VLOOKUP(M162,Sverweis!$F$5:$G$19,2,FALSE)</f>
        <v>0</v>
      </c>
      <c r="O162" s="211">
        <f t="shared" si="27"/>
        <v>0</v>
      </c>
      <c r="P162" s="214"/>
      <c r="Q162" s="215">
        <f t="shared" si="24"/>
        <v>0</v>
      </c>
      <c r="R162" s="211">
        <f>IFERROR(Q162/Sverweis!$J$3,0)</f>
        <v>0</v>
      </c>
      <c r="S162" s="216">
        <f t="shared" si="25"/>
        <v>0</v>
      </c>
    </row>
    <row r="163" spans="1:19">
      <c r="A163" s="206">
        <v>155</v>
      </c>
      <c r="B163" s="207" t="s">
        <v>280</v>
      </c>
      <c r="C163" s="206" t="s">
        <v>9</v>
      </c>
      <c r="D163" s="206" t="s">
        <v>221</v>
      </c>
      <c r="E163" s="206" t="s">
        <v>228</v>
      </c>
      <c r="F163" s="206" t="s">
        <v>252</v>
      </c>
      <c r="G163" s="206" t="s">
        <v>27</v>
      </c>
      <c r="H163" s="208">
        <v>5</v>
      </c>
      <c r="I163" s="209">
        <v>5</v>
      </c>
      <c r="J163" s="210">
        <f>VLOOKUP(I163,Sverweis!$C$5:$D$19,2,FALSE)</f>
        <v>20.884166666666669</v>
      </c>
      <c r="K163" s="211">
        <f t="shared" si="26"/>
        <v>104.42083333333335</v>
      </c>
      <c r="L163" s="212"/>
      <c r="M163" s="213">
        <f>VLOOKUP(G163,Sverweis!$A$5:$G$19,6,FALSE)</f>
        <v>0</v>
      </c>
      <c r="N163" s="211">
        <f>VLOOKUP(M163,Sverweis!$F$5:$G$19,2,FALSE)</f>
        <v>0</v>
      </c>
      <c r="O163" s="211">
        <f t="shared" si="27"/>
        <v>0</v>
      </c>
      <c r="P163" s="214"/>
      <c r="Q163" s="215">
        <f t="shared" si="24"/>
        <v>0</v>
      </c>
      <c r="R163" s="211">
        <f>IFERROR(Q163/Sverweis!$J$3,0)</f>
        <v>0</v>
      </c>
      <c r="S163" s="216">
        <f t="shared" si="25"/>
        <v>0</v>
      </c>
    </row>
    <row r="164" spans="1:19">
      <c r="A164" s="206">
        <v>156</v>
      </c>
      <c r="B164" s="207" t="s">
        <v>280</v>
      </c>
      <c r="C164" s="206" t="s">
        <v>9</v>
      </c>
      <c r="D164" s="206">
        <v>100</v>
      </c>
      <c r="E164" s="206" t="s">
        <v>232</v>
      </c>
      <c r="F164" s="206" t="s">
        <v>2</v>
      </c>
      <c r="G164" s="206" t="s">
        <v>30</v>
      </c>
      <c r="H164" s="208">
        <v>63.5</v>
      </c>
      <c r="I164" s="209">
        <v>2</v>
      </c>
      <c r="J164" s="217">
        <f>VLOOKUP(I164,Sverweis!$C$5:$D$19,2,FALSE)</f>
        <v>8.3536666666666672</v>
      </c>
      <c r="K164" s="218">
        <f t="shared" si="26"/>
        <v>530.45783333333338</v>
      </c>
      <c r="L164" s="212"/>
      <c r="M164" s="213">
        <f>VLOOKUP(G164,Sverweis!$A$5:$G$19,6,FALSE)</f>
        <v>3</v>
      </c>
      <c r="N164" s="211">
        <f>VLOOKUP(M164,Sverweis!$F$5:$G$19,2,FALSE)</f>
        <v>12.5305</v>
      </c>
      <c r="O164" s="211">
        <f t="shared" si="27"/>
        <v>795.68674999999996</v>
      </c>
      <c r="P164" s="212"/>
      <c r="Q164" s="215">
        <f t="shared" si="24"/>
        <v>0</v>
      </c>
      <c r="R164" s="211">
        <f>IFERROR(Q164/Sverweis!$J$3,0)</f>
        <v>0</v>
      </c>
      <c r="S164" s="216">
        <f t="shared" si="25"/>
        <v>0</v>
      </c>
    </row>
    <row r="165" spans="1:19">
      <c r="A165" s="206">
        <v>157</v>
      </c>
      <c r="B165" s="207" t="s">
        <v>280</v>
      </c>
      <c r="C165" s="206" t="s">
        <v>9</v>
      </c>
      <c r="D165" s="206">
        <v>101</v>
      </c>
      <c r="E165" s="206" t="s">
        <v>232</v>
      </c>
      <c r="F165" s="206" t="s">
        <v>2</v>
      </c>
      <c r="G165" s="206" t="s">
        <v>30</v>
      </c>
      <c r="H165" s="208">
        <v>27</v>
      </c>
      <c r="I165" s="209">
        <v>2</v>
      </c>
      <c r="J165" s="217">
        <f>VLOOKUP(I165,Sverweis!$C$5:$D$19,2,FALSE)</f>
        <v>8.3536666666666672</v>
      </c>
      <c r="K165" s="218">
        <f t="shared" si="26"/>
        <v>225.54900000000001</v>
      </c>
      <c r="L165" s="212"/>
      <c r="M165" s="213">
        <f>VLOOKUP(G165,Sverweis!$A$5:$G$19,6,FALSE)</f>
        <v>3</v>
      </c>
      <c r="N165" s="211">
        <f>VLOOKUP(M165,Sverweis!$F$5:$G$19,2,FALSE)</f>
        <v>12.5305</v>
      </c>
      <c r="O165" s="211">
        <f t="shared" si="27"/>
        <v>338.32350000000002</v>
      </c>
      <c r="P165" s="212"/>
      <c r="Q165" s="215">
        <f t="shared" si="24"/>
        <v>0</v>
      </c>
      <c r="R165" s="211">
        <f>IFERROR(Q165/Sverweis!$J$3,0)</f>
        <v>0</v>
      </c>
      <c r="S165" s="216">
        <f t="shared" si="25"/>
        <v>0</v>
      </c>
    </row>
    <row r="166" spans="1:19">
      <c r="A166" s="206">
        <v>158</v>
      </c>
      <c r="B166" s="207" t="s">
        <v>280</v>
      </c>
      <c r="C166" s="206" t="s">
        <v>9</v>
      </c>
      <c r="D166" s="206">
        <v>102</v>
      </c>
      <c r="E166" s="206" t="s">
        <v>232</v>
      </c>
      <c r="F166" s="206" t="s">
        <v>2</v>
      </c>
      <c r="G166" s="206" t="s">
        <v>30</v>
      </c>
      <c r="H166" s="208">
        <v>27</v>
      </c>
      <c r="I166" s="209">
        <v>2</v>
      </c>
      <c r="J166" s="217">
        <f>VLOOKUP(I166,Sverweis!$C$5:$D$19,2,FALSE)</f>
        <v>8.3536666666666672</v>
      </c>
      <c r="K166" s="218">
        <f t="shared" si="26"/>
        <v>225.54900000000001</v>
      </c>
      <c r="L166" s="212"/>
      <c r="M166" s="213">
        <f>VLOOKUP(G166,Sverweis!$A$5:$G$19,6,FALSE)</f>
        <v>3</v>
      </c>
      <c r="N166" s="211">
        <f>VLOOKUP(M166,Sverweis!$F$5:$G$19,2,FALSE)</f>
        <v>12.5305</v>
      </c>
      <c r="O166" s="211">
        <f t="shared" si="27"/>
        <v>338.32350000000002</v>
      </c>
      <c r="P166" s="212"/>
      <c r="Q166" s="215">
        <f t="shared" si="24"/>
        <v>0</v>
      </c>
      <c r="R166" s="211">
        <f>IFERROR(Q166/Sverweis!$J$3,0)</f>
        <v>0</v>
      </c>
      <c r="S166" s="216">
        <f t="shared" si="25"/>
        <v>0</v>
      </c>
    </row>
    <row r="167" spans="1:19">
      <c r="A167" s="206">
        <v>159</v>
      </c>
      <c r="B167" s="207" t="s">
        <v>280</v>
      </c>
      <c r="C167" s="206" t="s">
        <v>9</v>
      </c>
      <c r="D167" s="206">
        <v>103</v>
      </c>
      <c r="E167" s="206" t="s">
        <v>232</v>
      </c>
      <c r="F167" s="206" t="s">
        <v>2</v>
      </c>
      <c r="G167" s="206" t="s">
        <v>30</v>
      </c>
      <c r="H167" s="208">
        <v>17.5</v>
      </c>
      <c r="I167" s="209">
        <v>2</v>
      </c>
      <c r="J167" s="217">
        <f>VLOOKUP(I167,Sverweis!$C$5:$D$19,2,FALSE)</f>
        <v>8.3536666666666672</v>
      </c>
      <c r="K167" s="218">
        <f t="shared" si="26"/>
        <v>146.18916666666667</v>
      </c>
      <c r="L167" s="212"/>
      <c r="M167" s="213">
        <f>VLOOKUP(G167,Sverweis!$A$5:$G$19,6,FALSE)</f>
        <v>3</v>
      </c>
      <c r="N167" s="211">
        <f>VLOOKUP(M167,Sverweis!$F$5:$G$19,2,FALSE)</f>
        <v>12.5305</v>
      </c>
      <c r="O167" s="211">
        <f t="shared" si="27"/>
        <v>219.28375</v>
      </c>
      <c r="P167" s="212"/>
      <c r="Q167" s="215">
        <f t="shared" si="24"/>
        <v>0</v>
      </c>
      <c r="R167" s="211">
        <f>IFERROR(Q167/Sverweis!$J$3,0)</f>
        <v>0</v>
      </c>
      <c r="S167" s="216">
        <f t="shared" si="25"/>
        <v>0</v>
      </c>
    </row>
    <row r="168" spans="1:19">
      <c r="A168" s="206">
        <v>160</v>
      </c>
      <c r="B168" s="207" t="s">
        <v>280</v>
      </c>
      <c r="C168" s="206" t="s">
        <v>9</v>
      </c>
      <c r="D168" s="206">
        <v>104</v>
      </c>
      <c r="E168" s="206" t="s">
        <v>232</v>
      </c>
      <c r="F168" s="206" t="s">
        <v>2</v>
      </c>
      <c r="G168" s="206" t="s">
        <v>30</v>
      </c>
      <c r="H168" s="208">
        <v>17.5</v>
      </c>
      <c r="I168" s="209">
        <v>2</v>
      </c>
      <c r="J168" s="217">
        <f>VLOOKUP(I168,Sverweis!$C$5:$D$19,2,FALSE)</f>
        <v>8.3536666666666672</v>
      </c>
      <c r="K168" s="218">
        <f t="shared" si="26"/>
        <v>146.18916666666667</v>
      </c>
      <c r="L168" s="212"/>
      <c r="M168" s="213">
        <f>VLOOKUP(G168,Sverweis!$A$5:$G$19,6,FALSE)</f>
        <v>3</v>
      </c>
      <c r="N168" s="211">
        <f>VLOOKUP(M168,Sverweis!$F$5:$G$19,2,FALSE)</f>
        <v>12.5305</v>
      </c>
      <c r="O168" s="211">
        <f t="shared" si="27"/>
        <v>219.28375</v>
      </c>
      <c r="P168" s="212"/>
      <c r="Q168" s="215">
        <f t="shared" si="24"/>
        <v>0</v>
      </c>
      <c r="R168" s="211">
        <f>IFERROR(Q168/Sverweis!$J$3,0)</f>
        <v>0</v>
      </c>
      <c r="S168" s="216">
        <f t="shared" si="25"/>
        <v>0</v>
      </c>
    </row>
    <row r="169" spans="1:19">
      <c r="A169" s="206">
        <v>161</v>
      </c>
      <c r="B169" s="207" t="s">
        <v>280</v>
      </c>
      <c r="C169" s="206" t="s">
        <v>9</v>
      </c>
      <c r="D169" s="206">
        <v>105</v>
      </c>
      <c r="E169" s="206" t="s">
        <v>232</v>
      </c>
      <c r="F169" s="206" t="s">
        <v>2</v>
      </c>
      <c r="G169" s="206" t="s">
        <v>30</v>
      </c>
      <c r="H169" s="208">
        <v>26</v>
      </c>
      <c r="I169" s="209">
        <v>2</v>
      </c>
      <c r="J169" s="217">
        <f>VLOOKUP(I169,Sverweis!$C$5:$D$19,2,FALSE)</f>
        <v>8.3536666666666672</v>
      </c>
      <c r="K169" s="218">
        <f t="shared" si="26"/>
        <v>217.19533333333334</v>
      </c>
      <c r="L169" s="212"/>
      <c r="M169" s="213">
        <f>VLOOKUP(G169,Sverweis!$A$5:$G$19,6,FALSE)</f>
        <v>3</v>
      </c>
      <c r="N169" s="211">
        <f>VLOOKUP(M169,Sverweis!$F$5:$G$19,2,FALSE)</f>
        <v>12.5305</v>
      </c>
      <c r="O169" s="211">
        <f t="shared" si="27"/>
        <v>325.79300000000001</v>
      </c>
      <c r="P169" s="212"/>
      <c r="Q169" s="215">
        <f t="shared" si="24"/>
        <v>0</v>
      </c>
      <c r="R169" s="211">
        <f>IFERROR(Q169/Sverweis!$J$3,0)</f>
        <v>0</v>
      </c>
      <c r="S169" s="216">
        <f t="shared" si="25"/>
        <v>0</v>
      </c>
    </row>
    <row r="170" spans="1:19">
      <c r="A170" s="206">
        <v>162</v>
      </c>
      <c r="B170" s="207" t="s">
        <v>280</v>
      </c>
      <c r="C170" s="206" t="s">
        <v>9</v>
      </c>
      <c r="D170" s="206">
        <v>106</v>
      </c>
      <c r="E170" s="206" t="s">
        <v>232</v>
      </c>
      <c r="F170" s="206" t="s">
        <v>2</v>
      </c>
      <c r="G170" s="206" t="s">
        <v>30</v>
      </c>
      <c r="H170" s="208">
        <v>10</v>
      </c>
      <c r="I170" s="209">
        <v>2</v>
      </c>
      <c r="J170" s="217">
        <f>VLOOKUP(I170,Sverweis!$C$5:$D$19,2,FALSE)</f>
        <v>8.3536666666666672</v>
      </c>
      <c r="K170" s="218">
        <f t="shared" si="26"/>
        <v>83.536666666666676</v>
      </c>
      <c r="L170" s="212"/>
      <c r="M170" s="213">
        <f>VLOOKUP(G170,Sverweis!$A$5:$G$19,6,FALSE)</f>
        <v>3</v>
      </c>
      <c r="N170" s="211">
        <f>VLOOKUP(M170,Sverweis!$F$5:$G$19,2,FALSE)</f>
        <v>12.5305</v>
      </c>
      <c r="O170" s="211">
        <f t="shared" si="27"/>
        <v>125.30500000000001</v>
      </c>
      <c r="P170" s="212"/>
      <c r="Q170" s="215">
        <f t="shared" si="24"/>
        <v>0</v>
      </c>
      <c r="R170" s="211">
        <f>IFERROR(Q170/Sverweis!$J$3,0)</f>
        <v>0</v>
      </c>
      <c r="S170" s="216">
        <f t="shared" si="25"/>
        <v>0</v>
      </c>
    </row>
    <row r="171" spans="1:19">
      <c r="A171" s="206">
        <v>163</v>
      </c>
      <c r="B171" s="207" t="s">
        <v>280</v>
      </c>
      <c r="C171" s="206" t="s">
        <v>9</v>
      </c>
      <c r="D171" s="206">
        <v>107</v>
      </c>
      <c r="E171" s="206" t="s">
        <v>232</v>
      </c>
      <c r="F171" s="206" t="s">
        <v>2</v>
      </c>
      <c r="G171" s="206" t="s">
        <v>30</v>
      </c>
      <c r="H171" s="208">
        <v>27</v>
      </c>
      <c r="I171" s="209">
        <v>2</v>
      </c>
      <c r="J171" s="217">
        <f>VLOOKUP(I171,Sverweis!$C$5:$D$19,2,FALSE)</f>
        <v>8.3536666666666672</v>
      </c>
      <c r="K171" s="218">
        <f t="shared" si="26"/>
        <v>225.54900000000001</v>
      </c>
      <c r="L171" s="212"/>
      <c r="M171" s="213">
        <f>VLOOKUP(G171,Sverweis!$A$5:$G$19,6,FALSE)</f>
        <v>3</v>
      </c>
      <c r="N171" s="211">
        <f>VLOOKUP(M171,Sverweis!$F$5:$G$19,2,FALSE)</f>
        <v>12.5305</v>
      </c>
      <c r="O171" s="211">
        <f t="shared" si="27"/>
        <v>338.32350000000002</v>
      </c>
      <c r="P171" s="212"/>
      <c r="Q171" s="215">
        <f t="shared" si="24"/>
        <v>0</v>
      </c>
      <c r="R171" s="211">
        <f>IFERROR(Q171/Sverweis!$J$3,0)</f>
        <v>0</v>
      </c>
      <c r="S171" s="216">
        <f t="shared" si="25"/>
        <v>0</v>
      </c>
    </row>
    <row r="172" spans="1:19">
      <c r="A172" s="206">
        <v>164</v>
      </c>
      <c r="B172" s="207" t="s">
        <v>280</v>
      </c>
      <c r="C172" s="206" t="s">
        <v>9</v>
      </c>
      <c r="D172" s="206">
        <v>108</v>
      </c>
      <c r="E172" s="206" t="s">
        <v>232</v>
      </c>
      <c r="F172" s="206" t="s">
        <v>2</v>
      </c>
      <c r="G172" s="206" t="s">
        <v>30</v>
      </c>
      <c r="H172" s="208">
        <v>27</v>
      </c>
      <c r="I172" s="209">
        <v>2</v>
      </c>
      <c r="J172" s="217">
        <f>VLOOKUP(I172,Sverweis!$C$5:$D$19,2,FALSE)</f>
        <v>8.3536666666666672</v>
      </c>
      <c r="K172" s="218">
        <f t="shared" si="26"/>
        <v>225.54900000000001</v>
      </c>
      <c r="L172" s="212"/>
      <c r="M172" s="213">
        <f>VLOOKUP(G172,Sverweis!$A$5:$G$19,6,FALSE)</f>
        <v>3</v>
      </c>
      <c r="N172" s="211">
        <f>VLOOKUP(M172,Sverweis!$F$5:$G$19,2,FALSE)</f>
        <v>12.5305</v>
      </c>
      <c r="O172" s="211">
        <f t="shared" si="27"/>
        <v>338.32350000000002</v>
      </c>
      <c r="P172" s="212"/>
      <c r="Q172" s="215">
        <f t="shared" si="24"/>
        <v>0</v>
      </c>
      <c r="R172" s="211">
        <f>IFERROR(Q172/Sverweis!$J$3,0)</f>
        <v>0</v>
      </c>
      <c r="S172" s="216">
        <f t="shared" si="25"/>
        <v>0</v>
      </c>
    </row>
    <row r="173" spans="1:19">
      <c r="A173" s="206">
        <v>165</v>
      </c>
      <c r="B173" s="207" t="s">
        <v>280</v>
      </c>
      <c r="C173" s="206" t="s">
        <v>9</v>
      </c>
      <c r="D173" s="206">
        <v>109</v>
      </c>
      <c r="E173" s="206" t="s">
        <v>229</v>
      </c>
      <c r="F173" s="206" t="s">
        <v>266</v>
      </c>
      <c r="G173" s="206" t="s">
        <v>28</v>
      </c>
      <c r="H173" s="208">
        <v>9.8000000000000007</v>
      </c>
      <c r="I173" s="209">
        <v>5</v>
      </c>
      <c r="J173" s="210">
        <f>VLOOKUP(I173,Sverweis!$C$5:$D$19,2,FALSE)</f>
        <v>20.884166666666669</v>
      </c>
      <c r="K173" s="211">
        <f t="shared" si="26"/>
        <v>204.66483333333338</v>
      </c>
      <c r="L173" s="212"/>
      <c r="M173" s="213">
        <f>VLOOKUP(G173,Sverweis!$A$5:$G$19,6,FALSE)</f>
        <v>0</v>
      </c>
      <c r="N173" s="211">
        <f>VLOOKUP(M173,Sverweis!$F$5:$G$19,2,FALSE)</f>
        <v>0</v>
      </c>
      <c r="O173" s="211">
        <f t="shared" si="27"/>
        <v>0</v>
      </c>
      <c r="P173" s="214"/>
      <c r="Q173" s="215">
        <f t="shared" si="24"/>
        <v>0</v>
      </c>
      <c r="R173" s="211">
        <f>IFERROR(Q173/Sverweis!$J$3,0)</f>
        <v>0</v>
      </c>
      <c r="S173" s="216">
        <f t="shared" si="25"/>
        <v>0</v>
      </c>
    </row>
    <row r="174" spans="1:19">
      <c r="A174" s="206">
        <v>166</v>
      </c>
      <c r="B174" s="207" t="s">
        <v>280</v>
      </c>
      <c r="C174" s="206" t="s">
        <v>9</v>
      </c>
      <c r="D174" s="206">
        <v>110</v>
      </c>
      <c r="E174" s="206" t="s">
        <v>229</v>
      </c>
      <c r="F174" s="206" t="s">
        <v>266</v>
      </c>
      <c r="G174" s="206" t="s">
        <v>28</v>
      </c>
      <c r="H174" s="208">
        <v>9.8000000000000007</v>
      </c>
      <c r="I174" s="209">
        <v>5</v>
      </c>
      <c r="J174" s="210">
        <f>VLOOKUP(I174,Sverweis!$C$5:$D$19,2,FALSE)</f>
        <v>20.884166666666669</v>
      </c>
      <c r="K174" s="211">
        <f t="shared" si="26"/>
        <v>204.66483333333338</v>
      </c>
      <c r="L174" s="212"/>
      <c r="M174" s="213">
        <f>VLOOKUP(G174,Sverweis!$A$5:$G$19,6,FALSE)</f>
        <v>0</v>
      </c>
      <c r="N174" s="211">
        <f>VLOOKUP(M174,Sverweis!$F$5:$G$19,2,FALSE)</f>
        <v>0</v>
      </c>
      <c r="O174" s="211">
        <f t="shared" si="27"/>
        <v>0</v>
      </c>
      <c r="P174" s="214"/>
      <c r="Q174" s="215">
        <f t="shared" si="24"/>
        <v>0</v>
      </c>
      <c r="R174" s="211">
        <f>IFERROR(Q174/Sverweis!$J$3,0)</f>
        <v>0</v>
      </c>
      <c r="S174" s="216">
        <f t="shared" si="25"/>
        <v>0</v>
      </c>
    </row>
    <row r="175" spans="1:19">
      <c r="A175" s="206">
        <v>167</v>
      </c>
      <c r="B175" s="207" t="s">
        <v>280</v>
      </c>
      <c r="C175" s="206" t="s">
        <v>9</v>
      </c>
      <c r="D175" s="206">
        <v>113</v>
      </c>
      <c r="E175" s="206" t="s">
        <v>232</v>
      </c>
      <c r="F175" s="206" t="s">
        <v>257</v>
      </c>
      <c r="G175" s="206" t="s">
        <v>27</v>
      </c>
      <c r="H175" s="208">
        <v>1.7</v>
      </c>
      <c r="I175" s="209">
        <v>5</v>
      </c>
      <c r="J175" s="210">
        <f>VLOOKUP(I175,Sverweis!$C$5:$D$19,2,FALSE)</f>
        <v>20.884166666666669</v>
      </c>
      <c r="K175" s="211">
        <f t="shared" si="26"/>
        <v>35.503083333333336</v>
      </c>
      <c r="L175" s="212"/>
      <c r="M175" s="213">
        <f>VLOOKUP(G175,Sverweis!$A$5:$G$19,6,FALSE)</f>
        <v>0</v>
      </c>
      <c r="N175" s="211">
        <f>VLOOKUP(M175,Sverweis!$F$5:$G$19,2,FALSE)</f>
        <v>0</v>
      </c>
      <c r="O175" s="211">
        <f t="shared" si="27"/>
        <v>0</v>
      </c>
      <c r="P175" s="214"/>
      <c r="Q175" s="215">
        <f t="shared" si="24"/>
        <v>0</v>
      </c>
      <c r="R175" s="211">
        <f>IFERROR(Q175/Sverweis!$J$3,0)</f>
        <v>0</v>
      </c>
      <c r="S175" s="216">
        <f t="shared" si="25"/>
        <v>0</v>
      </c>
    </row>
    <row r="176" spans="1:19">
      <c r="A176" s="206">
        <v>168</v>
      </c>
      <c r="B176" s="207" t="s">
        <v>280</v>
      </c>
      <c r="C176" s="206" t="s">
        <v>1</v>
      </c>
      <c r="D176" s="206" t="s">
        <v>194</v>
      </c>
      <c r="E176" s="206" t="s">
        <v>228</v>
      </c>
      <c r="F176" s="206" t="s">
        <v>234</v>
      </c>
      <c r="G176" s="206" t="s">
        <v>27</v>
      </c>
      <c r="H176" s="208">
        <v>12.5</v>
      </c>
      <c r="I176" s="209">
        <v>5</v>
      </c>
      <c r="J176" s="210">
        <f>VLOOKUP(I176,Sverweis!$C$5:$D$19,2,FALSE)</f>
        <v>20.884166666666669</v>
      </c>
      <c r="K176" s="211">
        <f t="shared" si="26"/>
        <v>261.05208333333337</v>
      </c>
      <c r="L176" s="212"/>
      <c r="M176" s="213">
        <f>VLOOKUP(G176,Sverweis!$A$5:$G$19,6,FALSE)</f>
        <v>0</v>
      </c>
      <c r="N176" s="211">
        <f>VLOOKUP(M176,Sverweis!$F$5:$G$19,2,FALSE)</f>
        <v>0</v>
      </c>
      <c r="O176" s="211">
        <f t="shared" si="27"/>
        <v>0</v>
      </c>
      <c r="P176" s="214"/>
      <c r="Q176" s="215">
        <f t="shared" si="24"/>
        <v>0</v>
      </c>
      <c r="R176" s="211">
        <f>IFERROR(Q176/Sverweis!$J$3,0)</f>
        <v>0</v>
      </c>
      <c r="S176" s="216">
        <f t="shared" si="25"/>
        <v>0</v>
      </c>
    </row>
    <row r="177" spans="1:19">
      <c r="A177" s="206">
        <v>169</v>
      </c>
      <c r="B177" s="207" t="s">
        <v>280</v>
      </c>
      <c r="C177" s="206" t="s">
        <v>1</v>
      </c>
      <c r="D177" s="206" t="s">
        <v>197</v>
      </c>
      <c r="E177" s="206" t="s">
        <v>230</v>
      </c>
      <c r="F177" s="206" t="s">
        <v>252</v>
      </c>
      <c r="G177" s="206" t="s">
        <v>27</v>
      </c>
      <c r="H177" s="208">
        <v>27</v>
      </c>
      <c r="I177" s="209">
        <v>5</v>
      </c>
      <c r="J177" s="210">
        <f>VLOOKUP(I177,Sverweis!$C$5:$D$19,2,FALSE)</f>
        <v>20.884166666666669</v>
      </c>
      <c r="K177" s="211">
        <f t="shared" si="26"/>
        <v>563.87250000000006</v>
      </c>
      <c r="L177" s="212"/>
      <c r="M177" s="213">
        <f>VLOOKUP(G177,Sverweis!$A$5:$G$19,6,FALSE)</f>
        <v>0</v>
      </c>
      <c r="N177" s="211">
        <f>VLOOKUP(M177,Sverweis!$F$5:$G$19,2,FALSE)</f>
        <v>0</v>
      </c>
      <c r="O177" s="211">
        <f t="shared" si="27"/>
        <v>0</v>
      </c>
      <c r="P177" s="214"/>
      <c r="Q177" s="215">
        <f t="shared" si="24"/>
        <v>0</v>
      </c>
      <c r="R177" s="211">
        <f>IFERROR(Q177/Sverweis!$J$3,0)</f>
        <v>0</v>
      </c>
      <c r="S177" s="216">
        <f t="shared" si="25"/>
        <v>0</v>
      </c>
    </row>
    <row r="178" spans="1:19">
      <c r="A178" s="206">
        <v>170</v>
      </c>
      <c r="B178" s="207" t="s">
        <v>280</v>
      </c>
      <c r="C178" s="206" t="s">
        <v>1</v>
      </c>
      <c r="D178" s="206" t="s">
        <v>198</v>
      </c>
      <c r="E178" s="206" t="s">
        <v>228</v>
      </c>
      <c r="F178" s="206" t="s">
        <v>252</v>
      </c>
      <c r="G178" s="206" t="s">
        <v>27</v>
      </c>
      <c r="H178" s="208">
        <v>8.8000000000000007</v>
      </c>
      <c r="I178" s="209">
        <v>5</v>
      </c>
      <c r="J178" s="210">
        <f>VLOOKUP(I178,Sverweis!$C$5:$D$19,2,FALSE)</f>
        <v>20.884166666666669</v>
      </c>
      <c r="K178" s="211">
        <f t="shared" si="26"/>
        <v>183.78066666666669</v>
      </c>
      <c r="L178" s="212"/>
      <c r="M178" s="213">
        <f>VLOOKUP(G178,Sverweis!$A$5:$G$19,6,FALSE)</f>
        <v>0</v>
      </c>
      <c r="N178" s="211">
        <f>VLOOKUP(M178,Sverweis!$F$5:$G$19,2,FALSE)</f>
        <v>0</v>
      </c>
      <c r="O178" s="211">
        <f t="shared" si="27"/>
        <v>0</v>
      </c>
      <c r="P178" s="214"/>
      <c r="Q178" s="215">
        <f t="shared" si="24"/>
        <v>0</v>
      </c>
      <c r="R178" s="211">
        <f>IFERROR(Q178/Sverweis!$J$3,0)</f>
        <v>0</v>
      </c>
      <c r="S178" s="216">
        <f t="shared" si="25"/>
        <v>0</v>
      </c>
    </row>
    <row r="179" spans="1:19">
      <c r="A179" s="206">
        <v>171</v>
      </c>
      <c r="B179" s="207" t="s">
        <v>280</v>
      </c>
      <c r="C179" s="206" t="s">
        <v>1</v>
      </c>
      <c r="D179" s="206" t="s">
        <v>221</v>
      </c>
      <c r="E179" s="206" t="s">
        <v>230</v>
      </c>
      <c r="F179" s="206" t="s">
        <v>252</v>
      </c>
      <c r="G179" s="206" t="s">
        <v>27</v>
      </c>
      <c r="H179" s="208">
        <v>8.5</v>
      </c>
      <c r="I179" s="209">
        <v>5</v>
      </c>
      <c r="J179" s="210">
        <f>VLOOKUP(I179,Sverweis!$C$5:$D$19,2,FALSE)</f>
        <v>20.884166666666669</v>
      </c>
      <c r="K179" s="211">
        <f t="shared" si="26"/>
        <v>177.51541666666668</v>
      </c>
      <c r="L179" s="212"/>
      <c r="M179" s="213">
        <f>VLOOKUP(G179,Sverweis!$A$5:$G$19,6,FALSE)</f>
        <v>0</v>
      </c>
      <c r="N179" s="211">
        <f>VLOOKUP(M179,Sverweis!$F$5:$G$19,2,FALSE)</f>
        <v>0</v>
      </c>
      <c r="O179" s="211">
        <f t="shared" si="27"/>
        <v>0</v>
      </c>
      <c r="P179" s="214"/>
      <c r="Q179" s="215">
        <f t="shared" si="24"/>
        <v>0</v>
      </c>
      <c r="R179" s="211">
        <f>IFERROR(Q179/Sverweis!$J$3,0)</f>
        <v>0</v>
      </c>
      <c r="S179" s="216">
        <f t="shared" si="25"/>
        <v>0</v>
      </c>
    </row>
    <row r="180" spans="1:19">
      <c r="A180" s="206">
        <v>172</v>
      </c>
      <c r="B180" s="207" t="s">
        <v>280</v>
      </c>
      <c r="C180" s="206" t="s">
        <v>1</v>
      </c>
      <c r="D180" s="206">
        <v>200</v>
      </c>
      <c r="E180" s="206" t="s">
        <v>230</v>
      </c>
      <c r="F180" s="206" t="s">
        <v>2</v>
      </c>
      <c r="G180" s="206" t="s">
        <v>30</v>
      </c>
      <c r="H180" s="208">
        <v>63.5</v>
      </c>
      <c r="I180" s="209">
        <v>2</v>
      </c>
      <c r="J180" s="217">
        <f>VLOOKUP(I180,Sverweis!$C$5:$D$19,2,FALSE)</f>
        <v>8.3536666666666672</v>
      </c>
      <c r="K180" s="218">
        <f t="shared" si="26"/>
        <v>530.45783333333338</v>
      </c>
      <c r="L180" s="212"/>
      <c r="M180" s="213">
        <f>VLOOKUP(G180,Sverweis!$A$5:$G$19,6,FALSE)</f>
        <v>3</v>
      </c>
      <c r="N180" s="211">
        <f>VLOOKUP(M180,Sverweis!$F$5:$G$19,2,FALSE)</f>
        <v>12.5305</v>
      </c>
      <c r="O180" s="211">
        <f t="shared" si="27"/>
        <v>795.68674999999996</v>
      </c>
      <c r="P180" s="212"/>
      <c r="Q180" s="215">
        <f t="shared" si="24"/>
        <v>0</v>
      </c>
      <c r="R180" s="211">
        <f>IFERROR(Q180/Sverweis!$J$3,0)</f>
        <v>0</v>
      </c>
      <c r="S180" s="216">
        <f t="shared" si="25"/>
        <v>0</v>
      </c>
    </row>
    <row r="181" spans="1:19">
      <c r="A181" s="206">
        <v>173</v>
      </c>
      <c r="B181" s="207" t="s">
        <v>280</v>
      </c>
      <c r="C181" s="206" t="s">
        <v>1</v>
      </c>
      <c r="D181" s="206">
        <v>202</v>
      </c>
      <c r="E181" s="206" t="s">
        <v>229</v>
      </c>
      <c r="F181" s="206" t="s">
        <v>6</v>
      </c>
      <c r="G181" s="206" t="s">
        <v>32</v>
      </c>
      <c r="H181" s="208">
        <v>10</v>
      </c>
      <c r="I181" s="209">
        <v>5</v>
      </c>
      <c r="J181" s="210">
        <f>VLOOKUP(I181,Sverweis!$C$5:$D$19,2,FALSE)</f>
        <v>20.884166666666669</v>
      </c>
      <c r="K181" s="211">
        <f t="shared" si="26"/>
        <v>208.8416666666667</v>
      </c>
      <c r="L181" s="212"/>
      <c r="M181" s="213">
        <f>VLOOKUP(G181,Sverweis!$A$5:$G$19,6,FALSE)</f>
        <v>0</v>
      </c>
      <c r="N181" s="211">
        <f>VLOOKUP(M181,Sverweis!$F$5:$G$19,2,FALSE)</f>
        <v>0</v>
      </c>
      <c r="O181" s="211">
        <f t="shared" si="27"/>
        <v>0</v>
      </c>
      <c r="P181" s="214"/>
      <c r="Q181" s="215">
        <f t="shared" si="24"/>
        <v>0</v>
      </c>
      <c r="R181" s="211">
        <f>IFERROR(Q181/Sverweis!$J$3,0)</f>
        <v>0</v>
      </c>
      <c r="S181" s="216">
        <f t="shared" si="25"/>
        <v>0</v>
      </c>
    </row>
    <row r="182" spans="1:19">
      <c r="A182" s="206">
        <v>174</v>
      </c>
      <c r="B182" s="207" t="s">
        <v>280</v>
      </c>
      <c r="C182" s="206" t="s">
        <v>1</v>
      </c>
      <c r="D182" s="206">
        <v>203</v>
      </c>
      <c r="E182" s="206" t="s">
        <v>230</v>
      </c>
      <c r="F182" s="206" t="s">
        <v>2</v>
      </c>
      <c r="G182" s="206" t="s">
        <v>30</v>
      </c>
      <c r="H182" s="208">
        <v>28.5</v>
      </c>
      <c r="I182" s="209">
        <v>2</v>
      </c>
      <c r="J182" s="217">
        <f>VLOOKUP(I182,Sverweis!$C$5:$D$19,2,FALSE)</f>
        <v>8.3536666666666672</v>
      </c>
      <c r="K182" s="218">
        <f t="shared" si="26"/>
        <v>238.07950000000002</v>
      </c>
      <c r="L182" s="212"/>
      <c r="M182" s="213">
        <f>VLOOKUP(G182,Sverweis!$A$5:$G$19,6,FALSE)</f>
        <v>3</v>
      </c>
      <c r="N182" s="211">
        <f>VLOOKUP(M182,Sverweis!$F$5:$G$19,2,FALSE)</f>
        <v>12.5305</v>
      </c>
      <c r="O182" s="211">
        <f t="shared" si="27"/>
        <v>357.11925000000002</v>
      </c>
      <c r="P182" s="212"/>
      <c r="Q182" s="215">
        <f t="shared" si="24"/>
        <v>0</v>
      </c>
      <c r="R182" s="211">
        <f>IFERROR(Q182/Sverweis!$J$3,0)</f>
        <v>0</v>
      </c>
      <c r="S182" s="216">
        <f t="shared" si="25"/>
        <v>0</v>
      </c>
    </row>
    <row r="183" spans="1:19">
      <c r="A183" s="206">
        <v>175</v>
      </c>
      <c r="B183" s="207" t="s">
        <v>280</v>
      </c>
      <c r="C183" s="206" t="s">
        <v>1</v>
      </c>
      <c r="D183" s="206">
        <v>204</v>
      </c>
      <c r="E183" s="206" t="s">
        <v>230</v>
      </c>
      <c r="F183" s="206" t="s">
        <v>2</v>
      </c>
      <c r="G183" s="206" t="s">
        <v>30</v>
      </c>
      <c r="H183" s="208">
        <v>19</v>
      </c>
      <c r="I183" s="209">
        <v>2</v>
      </c>
      <c r="J183" s="217">
        <f>VLOOKUP(I183,Sverweis!$C$5:$D$19,2,FALSE)</f>
        <v>8.3536666666666672</v>
      </c>
      <c r="K183" s="218">
        <f t="shared" si="26"/>
        <v>158.71966666666668</v>
      </c>
      <c r="L183" s="212"/>
      <c r="M183" s="213">
        <f>VLOOKUP(G183,Sverweis!$A$5:$G$19,6,FALSE)</f>
        <v>3</v>
      </c>
      <c r="N183" s="211">
        <f>VLOOKUP(M183,Sverweis!$F$5:$G$19,2,FALSE)</f>
        <v>12.5305</v>
      </c>
      <c r="O183" s="211">
        <f t="shared" si="27"/>
        <v>238.0795</v>
      </c>
      <c r="P183" s="212"/>
      <c r="Q183" s="215">
        <f t="shared" si="24"/>
        <v>0</v>
      </c>
      <c r="R183" s="211">
        <f>IFERROR(Q183/Sverweis!$J$3,0)</f>
        <v>0</v>
      </c>
      <c r="S183" s="216">
        <f t="shared" si="25"/>
        <v>0</v>
      </c>
    </row>
    <row r="184" spans="1:19">
      <c r="A184" s="206">
        <v>176</v>
      </c>
      <c r="B184" s="207" t="s">
        <v>280</v>
      </c>
      <c r="C184" s="206" t="s">
        <v>1</v>
      </c>
      <c r="D184" s="206">
        <v>205</v>
      </c>
      <c r="E184" s="206" t="s">
        <v>230</v>
      </c>
      <c r="F184" s="206" t="s">
        <v>2</v>
      </c>
      <c r="G184" s="206" t="s">
        <v>30</v>
      </c>
      <c r="H184" s="208">
        <v>18</v>
      </c>
      <c r="I184" s="209">
        <v>2</v>
      </c>
      <c r="J184" s="217">
        <f>VLOOKUP(I184,Sverweis!$C$5:$D$19,2,FALSE)</f>
        <v>8.3536666666666672</v>
      </c>
      <c r="K184" s="218">
        <f t="shared" si="26"/>
        <v>150.36600000000001</v>
      </c>
      <c r="L184" s="212"/>
      <c r="M184" s="213">
        <f>VLOOKUP(G184,Sverweis!$A$5:$G$19,6,FALSE)</f>
        <v>3</v>
      </c>
      <c r="N184" s="211">
        <f>VLOOKUP(M184,Sverweis!$F$5:$G$19,2,FALSE)</f>
        <v>12.5305</v>
      </c>
      <c r="O184" s="211">
        <f t="shared" si="27"/>
        <v>225.54900000000001</v>
      </c>
      <c r="P184" s="212"/>
      <c r="Q184" s="215">
        <f t="shared" si="24"/>
        <v>0</v>
      </c>
      <c r="R184" s="211">
        <f>IFERROR(Q184/Sverweis!$J$3,0)</f>
        <v>0</v>
      </c>
      <c r="S184" s="216">
        <f t="shared" si="25"/>
        <v>0</v>
      </c>
    </row>
    <row r="185" spans="1:19">
      <c r="A185" s="206">
        <v>177</v>
      </c>
      <c r="B185" s="207" t="s">
        <v>280</v>
      </c>
      <c r="C185" s="206" t="s">
        <v>1</v>
      </c>
      <c r="D185" s="206">
        <v>209</v>
      </c>
      <c r="E185" s="206" t="s">
        <v>230</v>
      </c>
      <c r="F185" s="206" t="s">
        <v>2</v>
      </c>
      <c r="G185" s="206" t="s">
        <v>30</v>
      </c>
      <c r="H185" s="208">
        <v>28.5</v>
      </c>
      <c r="I185" s="209">
        <v>2</v>
      </c>
      <c r="J185" s="217">
        <f>VLOOKUP(I185,Sverweis!$C$5:$D$19,2,FALSE)</f>
        <v>8.3536666666666672</v>
      </c>
      <c r="K185" s="218">
        <f t="shared" si="26"/>
        <v>238.07950000000002</v>
      </c>
      <c r="L185" s="212"/>
      <c r="M185" s="213">
        <f>VLOOKUP(G185,Sverweis!$A$5:$G$19,6,FALSE)</f>
        <v>3</v>
      </c>
      <c r="N185" s="211">
        <f>VLOOKUP(M185,Sverweis!$F$5:$G$19,2,FALSE)</f>
        <v>12.5305</v>
      </c>
      <c r="O185" s="211">
        <f t="shared" si="27"/>
        <v>357.11925000000002</v>
      </c>
      <c r="P185" s="212"/>
      <c r="Q185" s="215">
        <f t="shared" si="24"/>
        <v>0</v>
      </c>
      <c r="R185" s="211">
        <f>IFERROR(Q185/Sverweis!$J$3,0)</f>
        <v>0</v>
      </c>
      <c r="S185" s="216">
        <f t="shared" si="25"/>
        <v>0</v>
      </c>
    </row>
    <row r="186" spans="1:19">
      <c r="A186" s="206">
        <v>178</v>
      </c>
      <c r="B186" s="207" t="s">
        <v>280</v>
      </c>
      <c r="C186" s="206" t="s">
        <v>1</v>
      </c>
      <c r="D186" s="206">
        <v>210</v>
      </c>
      <c r="E186" s="206" t="s">
        <v>230</v>
      </c>
      <c r="F186" s="206" t="s">
        <v>2</v>
      </c>
      <c r="G186" s="206" t="s">
        <v>30</v>
      </c>
      <c r="H186" s="208">
        <v>28.5</v>
      </c>
      <c r="I186" s="209">
        <v>2</v>
      </c>
      <c r="J186" s="217">
        <f>VLOOKUP(I186,Sverweis!$C$5:$D$19,2,FALSE)</f>
        <v>8.3536666666666672</v>
      </c>
      <c r="K186" s="218">
        <f t="shared" si="26"/>
        <v>238.07950000000002</v>
      </c>
      <c r="L186" s="212"/>
      <c r="M186" s="213">
        <f>VLOOKUP(G186,Sverweis!$A$5:$G$19,6,FALSE)</f>
        <v>3</v>
      </c>
      <c r="N186" s="211">
        <f>VLOOKUP(M186,Sverweis!$F$5:$G$19,2,FALSE)</f>
        <v>12.5305</v>
      </c>
      <c r="O186" s="211">
        <f t="shared" si="27"/>
        <v>357.11925000000002</v>
      </c>
      <c r="P186" s="212"/>
      <c r="Q186" s="215">
        <f t="shared" si="24"/>
        <v>0</v>
      </c>
      <c r="R186" s="211">
        <f>IFERROR(Q186/Sverweis!$J$3,0)</f>
        <v>0</v>
      </c>
      <c r="S186" s="216">
        <f t="shared" si="25"/>
        <v>0</v>
      </c>
    </row>
    <row r="187" spans="1:19">
      <c r="A187" s="206">
        <v>179</v>
      </c>
      <c r="B187" s="207" t="s">
        <v>280</v>
      </c>
      <c r="C187" s="206" t="s">
        <v>1</v>
      </c>
      <c r="D187" s="206">
        <v>211</v>
      </c>
      <c r="E187" s="206" t="s">
        <v>230</v>
      </c>
      <c r="F187" s="206" t="s">
        <v>2</v>
      </c>
      <c r="G187" s="206" t="s">
        <v>30</v>
      </c>
      <c r="H187" s="208">
        <v>27</v>
      </c>
      <c r="I187" s="209">
        <v>2</v>
      </c>
      <c r="J187" s="217">
        <f>VLOOKUP(I187,Sverweis!$C$5:$D$19,2,FALSE)</f>
        <v>8.3536666666666672</v>
      </c>
      <c r="K187" s="218">
        <f t="shared" si="26"/>
        <v>225.54900000000001</v>
      </c>
      <c r="L187" s="212"/>
      <c r="M187" s="213">
        <f>VLOOKUP(G187,Sverweis!$A$5:$G$19,6,FALSE)</f>
        <v>3</v>
      </c>
      <c r="N187" s="211">
        <f>VLOOKUP(M187,Sverweis!$F$5:$G$19,2,FALSE)</f>
        <v>12.5305</v>
      </c>
      <c r="O187" s="211">
        <f t="shared" si="27"/>
        <v>338.32350000000002</v>
      </c>
      <c r="P187" s="212"/>
      <c r="Q187" s="215">
        <f t="shared" si="24"/>
        <v>0</v>
      </c>
      <c r="R187" s="211">
        <f>IFERROR(Q187/Sverweis!$J$3,0)</f>
        <v>0</v>
      </c>
      <c r="S187" s="216">
        <f t="shared" si="25"/>
        <v>0</v>
      </c>
    </row>
    <row r="188" spans="1:19">
      <c r="A188" s="206">
        <v>180</v>
      </c>
      <c r="B188" s="207" t="s">
        <v>280</v>
      </c>
      <c r="C188" s="206" t="s">
        <v>1</v>
      </c>
      <c r="D188" s="206">
        <v>212</v>
      </c>
      <c r="E188" s="206"/>
      <c r="F188" s="206" t="s">
        <v>267</v>
      </c>
      <c r="G188" s="206" t="s">
        <v>30</v>
      </c>
      <c r="H188" s="208">
        <v>18</v>
      </c>
      <c r="I188" s="209">
        <v>2</v>
      </c>
      <c r="J188" s="217">
        <f>VLOOKUP(I188,Sverweis!$C$5:$D$19,2,FALSE)</f>
        <v>8.3536666666666672</v>
      </c>
      <c r="K188" s="218">
        <f t="shared" si="26"/>
        <v>150.36600000000001</v>
      </c>
      <c r="L188" s="212"/>
      <c r="M188" s="213">
        <f>VLOOKUP(G188,Sverweis!$A$5:$G$19,6,FALSE)</f>
        <v>3</v>
      </c>
      <c r="N188" s="211">
        <f>VLOOKUP(M188,Sverweis!$F$5:$G$19,2,FALSE)</f>
        <v>12.5305</v>
      </c>
      <c r="O188" s="211">
        <f t="shared" si="27"/>
        <v>225.54900000000001</v>
      </c>
      <c r="P188" s="212"/>
      <c r="Q188" s="215">
        <f t="shared" si="24"/>
        <v>0</v>
      </c>
      <c r="R188" s="211">
        <f>IFERROR(Q188/Sverweis!$J$3,0)</f>
        <v>0</v>
      </c>
      <c r="S188" s="216">
        <f t="shared" si="25"/>
        <v>0</v>
      </c>
    </row>
    <row r="189" spans="1:19">
      <c r="A189" s="206">
        <v>181</v>
      </c>
      <c r="B189" s="207" t="s">
        <v>280</v>
      </c>
      <c r="C189" s="206" t="s">
        <v>1</v>
      </c>
      <c r="D189" s="206">
        <v>213</v>
      </c>
      <c r="E189" s="206" t="s">
        <v>230</v>
      </c>
      <c r="F189" s="206" t="s">
        <v>2</v>
      </c>
      <c r="G189" s="206" t="s">
        <v>30</v>
      </c>
      <c r="H189" s="208">
        <v>19</v>
      </c>
      <c r="I189" s="209">
        <v>2</v>
      </c>
      <c r="J189" s="217">
        <f>VLOOKUP(I189,Sverweis!$C$5:$D$19,2,FALSE)</f>
        <v>8.3536666666666672</v>
      </c>
      <c r="K189" s="218">
        <f t="shared" si="26"/>
        <v>158.71966666666668</v>
      </c>
      <c r="L189" s="212"/>
      <c r="M189" s="213">
        <f>VLOOKUP(G189,Sverweis!$A$5:$G$19,6,FALSE)</f>
        <v>3</v>
      </c>
      <c r="N189" s="211">
        <f>VLOOKUP(M189,Sverweis!$F$5:$G$19,2,FALSE)</f>
        <v>12.5305</v>
      </c>
      <c r="O189" s="211">
        <f t="shared" si="27"/>
        <v>238.0795</v>
      </c>
      <c r="P189" s="212"/>
      <c r="Q189" s="215">
        <f t="shared" si="24"/>
        <v>0</v>
      </c>
      <c r="R189" s="211">
        <f>IFERROR(Q189/Sverweis!$J$3,0)</f>
        <v>0</v>
      </c>
      <c r="S189" s="216">
        <f t="shared" si="25"/>
        <v>0</v>
      </c>
    </row>
    <row r="190" spans="1:19">
      <c r="A190" s="206">
        <v>182</v>
      </c>
      <c r="B190" s="207" t="s">
        <v>280</v>
      </c>
      <c r="C190" s="206" t="s">
        <v>1</v>
      </c>
      <c r="D190" s="206">
        <v>214</v>
      </c>
      <c r="E190" s="206" t="s">
        <v>230</v>
      </c>
      <c r="F190" s="206" t="s">
        <v>2</v>
      </c>
      <c r="G190" s="206" t="s">
        <v>30</v>
      </c>
      <c r="H190" s="208">
        <v>18</v>
      </c>
      <c r="I190" s="209">
        <v>2</v>
      </c>
      <c r="J190" s="217">
        <f>VLOOKUP(I190,Sverweis!$C$5:$D$19,2,FALSE)</f>
        <v>8.3536666666666672</v>
      </c>
      <c r="K190" s="218">
        <f t="shared" si="26"/>
        <v>150.36600000000001</v>
      </c>
      <c r="L190" s="212"/>
      <c r="M190" s="213">
        <f>VLOOKUP(G190,Sverweis!$A$5:$G$19,6,FALSE)</f>
        <v>3</v>
      </c>
      <c r="N190" s="211">
        <f>VLOOKUP(M190,Sverweis!$F$5:$G$19,2,FALSE)</f>
        <v>12.5305</v>
      </c>
      <c r="O190" s="211">
        <f t="shared" si="27"/>
        <v>225.54900000000001</v>
      </c>
      <c r="P190" s="212"/>
      <c r="Q190" s="215">
        <f t="shared" si="24"/>
        <v>0</v>
      </c>
      <c r="R190" s="211">
        <f>IFERROR(Q190/Sverweis!$J$3,0)</f>
        <v>0</v>
      </c>
      <c r="S190" s="216">
        <f t="shared" si="25"/>
        <v>0</v>
      </c>
    </row>
    <row r="191" spans="1:19">
      <c r="A191" s="206">
        <v>183</v>
      </c>
      <c r="B191" s="207" t="s">
        <v>280</v>
      </c>
      <c r="C191" s="206" t="s">
        <v>1</v>
      </c>
      <c r="D191" s="206">
        <v>215</v>
      </c>
      <c r="E191" s="206" t="s">
        <v>229</v>
      </c>
      <c r="F191" s="206" t="s">
        <v>266</v>
      </c>
      <c r="G191" s="206" t="s">
        <v>28</v>
      </c>
      <c r="H191" s="208">
        <v>9.8000000000000007</v>
      </c>
      <c r="I191" s="209">
        <v>5</v>
      </c>
      <c r="J191" s="210">
        <f>VLOOKUP(I191,Sverweis!$C$5:$D$19,2,FALSE)</f>
        <v>20.884166666666669</v>
      </c>
      <c r="K191" s="211">
        <f t="shared" si="26"/>
        <v>204.66483333333338</v>
      </c>
      <c r="L191" s="212"/>
      <c r="M191" s="213">
        <f>VLOOKUP(G191,Sverweis!$A$5:$G$19,6,FALSE)</f>
        <v>0</v>
      </c>
      <c r="N191" s="211">
        <f>VLOOKUP(M191,Sverweis!$F$5:$G$19,2,FALSE)</f>
        <v>0</v>
      </c>
      <c r="O191" s="211">
        <f t="shared" si="27"/>
        <v>0</v>
      </c>
      <c r="P191" s="214"/>
      <c r="Q191" s="215">
        <f t="shared" si="24"/>
        <v>0</v>
      </c>
      <c r="R191" s="211">
        <f>IFERROR(Q191/Sverweis!$J$3,0)</f>
        <v>0</v>
      </c>
      <c r="S191" s="216">
        <f t="shared" si="25"/>
        <v>0</v>
      </c>
    </row>
    <row r="192" spans="1:19">
      <c r="A192" s="206">
        <v>184</v>
      </c>
      <c r="B192" s="207" t="s">
        <v>280</v>
      </c>
      <c r="C192" s="206" t="s">
        <v>1</v>
      </c>
      <c r="D192" s="206">
        <v>216</v>
      </c>
      <c r="E192" s="206" t="s">
        <v>229</v>
      </c>
      <c r="F192" s="206" t="s">
        <v>266</v>
      </c>
      <c r="G192" s="206" t="s">
        <v>28</v>
      </c>
      <c r="H192" s="208">
        <v>9.8000000000000007</v>
      </c>
      <c r="I192" s="209">
        <v>5</v>
      </c>
      <c r="J192" s="210">
        <f>VLOOKUP(I192,Sverweis!$C$5:$D$19,2,FALSE)</f>
        <v>20.884166666666669</v>
      </c>
      <c r="K192" s="211">
        <f t="shared" si="26"/>
        <v>204.66483333333338</v>
      </c>
      <c r="L192" s="212"/>
      <c r="M192" s="213">
        <f>VLOOKUP(G192,Sverweis!$A$5:$G$19,6,FALSE)</f>
        <v>0</v>
      </c>
      <c r="N192" s="211">
        <f>VLOOKUP(M192,Sverweis!$F$5:$G$19,2,FALSE)</f>
        <v>0</v>
      </c>
      <c r="O192" s="211">
        <f t="shared" si="27"/>
        <v>0</v>
      </c>
      <c r="P192" s="214"/>
      <c r="Q192" s="215">
        <f t="shared" si="24"/>
        <v>0</v>
      </c>
      <c r="R192" s="211">
        <f>IFERROR(Q192/Sverweis!$J$3,0)</f>
        <v>0</v>
      </c>
      <c r="S192" s="216">
        <f t="shared" si="25"/>
        <v>0</v>
      </c>
    </row>
    <row r="193" spans="1:19">
      <c r="A193" s="206">
        <v>185</v>
      </c>
      <c r="B193" s="207" t="s">
        <v>280</v>
      </c>
      <c r="C193" s="206" t="s">
        <v>7</v>
      </c>
      <c r="D193" s="206" t="s">
        <v>194</v>
      </c>
      <c r="E193" s="206" t="s">
        <v>228</v>
      </c>
      <c r="F193" s="206" t="s">
        <v>234</v>
      </c>
      <c r="G193" s="206" t="s">
        <v>29</v>
      </c>
      <c r="H193" s="208">
        <v>12.5</v>
      </c>
      <c r="I193" s="209">
        <v>2</v>
      </c>
      <c r="J193" s="210">
        <f>VLOOKUP(I193,Sverweis!$C$5:$D$19,2,FALSE)</f>
        <v>8.3536666666666672</v>
      </c>
      <c r="K193" s="211">
        <f t="shared" si="26"/>
        <v>104.42083333333333</v>
      </c>
      <c r="L193" s="212"/>
      <c r="M193" s="213">
        <f>VLOOKUP(G193,Sverweis!$A$5:$G$19,6,FALSE)</f>
        <v>0</v>
      </c>
      <c r="N193" s="211">
        <f>VLOOKUP(M193,Sverweis!$F$5:$G$19,2,FALSE)</f>
        <v>0</v>
      </c>
      <c r="O193" s="211">
        <f t="shared" si="27"/>
        <v>0</v>
      </c>
      <c r="P193" s="214"/>
      <c r="Q193" s="215">
        <f t="shared" si="24"/>
        <v>0</v>
      </c>
      <c r="R193" s="211">
        <f>IFERROR(Q193/Sverweis!$J$3,0)</f>
        <v>0</v>
      </c>
      <c r="S193" s="216">
        <f t="shared" si="25"/>
        <v>0</v>
      </c>
    </row>
    <row r="194" spans="1:19">
      <c r="A194" s="206">
        <v>186</v>
      </c>
      <c r="B194" s="207" t="s">
        <v>280</v>
      </c>
      <c r="C194" s="206" t="s">
        <v>7</v>
      </c>
      <c r="D194" s="206" t="s">
        <v>197</v>
      </c>
      <c r="E194" s="206" t="s">
        <v>230</v>
      </c>
      <c r="F194" s="206" t="s">
        <v>252</v>
      </c>
      <c r="G194" s="206" t="s">
        <v>29</v>
      </c>
      <c r="H194" s="208">
        <v>31</v>
      </c>
      <c r="I194" s="209">
        <v>2</v>
      </c>
      <c r="J194" s="210">
        <f>VLOOKUP(I194,Sverweis!$C$5:$D$19,2,FALSE)</f>
        <v>8.3536666666666672</v>
      </c>
      <c r="K194" s="211">
        <f t="shared" si="26"/>
        <v>258.96366666666671</v>
      </c>
      <c r="L194" s="212"/>
      <c r="M194" s="213">
        <f>VLOOKUP(G194,Sverweis!$A$5:$G$19,6,FALSE)</f>
        <v>0</v>
      </c>
      <c r="N194" s="211">
        <f>VLOOKUP(M194,Sverweis!$F$5:$G$19,2,FALSE)</f>
        <v>0</v>
      </c>
      <c r="O194" s="211">
        <f t="shared" si="27"/>
        <v>0</v>
      </c>
      <c r="P194" s="214"/>
      <c r="Q194" s="215">
        <f t="shared" si="24"/>
        <v>0</v>
      </c>
      <c r="R194" s="211">
        <f>IFERROR(Q194/Sverweis!$J$3,0)</f>
        <v>0</v>
      </c>
      <c r="S194" s="216">
        <f t="shared" si="25"/>
        <v>0</v>
      </c>
    </row>
    <row r="195" spans="1:19">
      <c r="A195" s="206">
        <v>187</v>
      </c>
      <c r="B195" s="207" t="s">
        <v>280</v>
      </c>
      <c r="C195" s="206" t="s">
        <v>7</v>
      </c>
      <c r="D195" s="206" t="s">
        <v>198</v>
      </c>
      <c r="E195" s="206" t="s">
        <v>228</v>
      </c>
      <c r="F195" s="206" t="s">
        <v>252</v>
      </c>
      <c r="G195" s="206" t="s">
        <v>29</v>
      </c>
      <c r="H195" s="208">
        <v>8.8000000000000007</v>
      </c>
      <c r="I195" s="209">
        <v>2</v>
      </c>
      <c r="J195" s="210">
        <f>VLOOKUP(I195,Sverweis!$C$5:$D$19,2,FALSE)</f>
        <v>8.3536666666666672</v>
      </c>
      <c r="K195" s="211">
        <f t="shared" si="26"/>
        <v>73.512266666666676</v>
      </c>
      <c r="L195" s="212"/>
      <c r="M195" s="213">
        <f>VLOOKUP(G195,Sverweis!$A$5:$G$19,6,FALSE)</f>
        <v>0</v>
      </c>
      <c r="N195" s="211">
        <f>VLOOKUP(M195,Sverweis!$F$5:$G$19,2,FALSE)</f>
        <v>0</v>
      </c>
      <c r="O195" s="211">
        <f t="shared" si="27"/>
        <v>0</v>
      </c>
      <c r="P195" s="214"/>
      <c r="Q195" s="215">
        <f t="shared" si="24"/>
        <v>0</v>
      </c>
      <c r="R195" s="211">
        <f>IFERROR(Q195/Sverweis!$J$3,0)</f>
        <v>0</v>
      </c>
      <c r="S195" s="216">
        <f t="shared" si="25"/>
        <v>0</v>
      </c>
    </row>
    <row r="196" spans="1:19">
      <c r="A196" s="206">
        <v>188</v>
      </c>
      <c r="B196" s="207" t="s">
        <v>280</v>
      </c>
      <c r="C196" s="206" t="s">
        <v>7</v>
      </c>
      <c r="D196" s="206" t="s">
        <v>221</v>
      </c>
      <c r="E196" s="206" t="s">
        <v>230</v>
      </c>
      <c r="F196" s="206" t="s">
        <v>252</v>
      </c>
      <c r="G196" s="206" t="s">
        <v>29</v>
      </c>
      <c r="H196" s="208">
        <v>8.5</v>
      </c>
      <c r="I196" s="209">
        <v>2</v>
      </c>
      <c r="J196" s="210">
        <f>VLOOKUP(I196,Sverweis!$C$5:$D$19,2,FALSE)</f>
        <v>8.3536666666666672</v>
      </c>
      <c r="K196" s="211">
        <f t="shared" si="26"/>
        <v>71.006166666666672</v>
      </c>
      <c r="L196" s="212"/>
      <c r="M196" s="213">
        <f>VLOOKUP(G196,Sverweis!$A$5:$G$19,6,FALSE)</f>
        <v>0</v>
      </c>
      <c r="N196" s="211">
        <f>VLOOKUP(M196,Sverweis!$F$5:$G$19,2,FALSE)</f>
        <v>0</v>
      </c>
      <c r="O196" s="211">
        <f t="shared" si="27"/>
        <v>0</v>
      </c>
      <c r="P196" s="214"/>
      <c r="Q196" s="215">
        <f t="shared" si="24"/>
        <v>0</v>
      </c>
      <c r="R196" s="211">
        <f>IFERROR(Q196/Sverweis!$J$3,0)</f>
        <v>0</v>
      </c>
      <c r="S196" s="216">
        <f t="shared" si="25"/>
        <v>0</v>
      </c>
    </row>
    <row r="197" spans="1:19">
      <c r="A197" s="206">
        <v>189</v>
      </c>
      <c r="B197" s="207" t="s">
        <v>280</v>
      </c>
      <c r="C197" s="206" t="s">
        <v>7</v>
      </c>
      <c r="D197" s="206">
        <v>300</v>
      </c>
      <c r="E197" s="206"/>
      <c r="F197" s="206" t="s">
        <v>2</v>
      </c>
      <c r="G197" s="206" t="s">
        <v>30</v>
      </c>
      <c r="H197" s="208">
        <v>18.5</v>
      </c>
      <c r="I197" s="209">
        <v>2</v>
      </c>
      <c r="J197" s="217">
        <f>VLOOKUP(I197,Sverweis!$C$5:$D$19,2,FALSE)</f>
        <v>8.3536666666666672</v>
      </c>
      <c r="K197" s="218">
        <f t="shared" si="26"/>
        <v>154.54283333333333</v>
      </c>
      <c r="L197" s="212"/>
      <c r="M197" s="213">
        <f>VLOOKUP(G197,Sverweis!$A$5:$G$19,6,FALSE)</f>
        <v>3</v>
      </c>
      <c r="N197" s="211">
        <f>VLOOKUP(M197,Sverweis!$F$5:$G$19,2,FALSE)</f>
        <v>12.5305</v>
      </c>
      <c r="O197" s="211">
        <f t="shared" si="27"/>
        <v>231.81424999999999</v>
      </c>
      <c r="P197" s="212"/>
      <c r="Q197" s="215">
        <f t="shared" si="24"/>
        <v>0</v>
      </c>
      <c r="R197" s="211">
        <f>IFERROR(Q197/Sverweis!$J$3,0)</f>
        <v>0</v>
      </c>
      <c r="S197" s="216">
        <f t="shared" si="25"/>
        <v>0</v>
      </c>
    </row>
    <row r="198" spans="1:19">
      <c r="A198" s="206">
        <v>190</v>
      </c>
      <c r="B198" s="207" t="s">
        <v>280</v>
      </c>
      <c r="C198" s="206" t="s">
        <v>7</v>
      </c>
      <c r="D198" s="206">
        <v>301</v>
      </c>
      <c r="E198" s="206" t="s">
        <v>229</v>
      </c>
      <c r="F198" s="206" t="s">
        <v>6</v>
      </c>
      <c r="G198" s="206" t="s">
        <v>32</v>
      </c>
      <c r="H198" s="208">
        <v>13</v>
      </c>
      <c r="I198" s="209">
        <v>5</v>
      </c>
      <c r="J198" s="210">
        <f>VLOOKUP(I198,Sverweis!$C$5:$D$19,2,FALSE)</f>
        <v>20.884166666666669</v>
      </c>
      <c r="K198" s="211">
        <f t="shared" si="26"/>
        <v>271.49416666666667</v>
      </c>
      <c r="L198" s="212"/>
      <c r="M198" s="213">
        <f>VLOOKUP(G198,Sverweis!$A$5:$G$19,6,FALSE)</f>
        <v>0</v>
      </c>
      <c r="N198" s="211">
        <f>VLOOKUP(M198,Sverweis!$F$5:$G$19,2,FALSE)</f>
        <v>0</v>
      </c>
      <c r="O198" s="211">
        <f t="shared" si="27"/>
        <v>0</v>
      </c>
      <c r="P198" s="214"/>
      <c r="Q198" s="215">
        <f t="shared" si="24"/>
        <v>0</v>
      </c>
      <c r="R198" s="211">
        <f>IFERROR(Q198/Sverweis!$J$3,0)</f>
        <v>0</v>
      </c>
      <c r="S198" s="216">
        <f t="shared" si="25"/>
        <v>0</v>
      </c>
    </row>
    <row r="199" spans="1:19">
      <c r="A199" s="206">
        <v>191</v>
      </c>
      <c r="B199" s="207" t="s">
        <v>280</v>
      </c>
      <c r="C199" s="206" t="s">
        <v>7</v>
      </c>
      <c r="D199" s="206">
        <v>302</v>
      </c>
      <c r="E199" s="206"/>
      <c r="F199" s="206" t="s">
        <v>2</v>
      </c>
      <c r="G199" s="206" t="s">
        <v>30</v>
      </c>
      <c r="H199" s="208">
        <v>14</v>
      </c>
      <c r="I199" s="209">
        <v>2</v>
      </c>
      <c r="J199" s="217">
        <f>VLOOKUP(I199,Sverweis!$C$5:$D$19,2,FALSE)</f>
        <v>8.3536666666666672</v>
      </c>
      <c r="K199" s="218">
        <f t="shared" si="26"/>
        <v>116.95133333333334</v>
      </c>
      <c r="L199" s="212"/>
      <c r="M199" s="213">
        <f>VLOOKUP(G199,Sverweis!$A$5:$G$19,6,FALSE)</f>
        <v>3</v>
      </c>
      <c r="N199" s="211">
        <f>VLOOKUP(M199,Sverweis!$F$5:$G$19,2,FALSE)</f>
        <v>12.5305</v>
      </c>
      <c r="O199" s="211">
        <f t="shared" si="27"/>
        <v>175.42699999999999</v>
      </c>
      <c r="P199" s="212"/>
      <c r="Q199" s="215">
        <f t="shared" si="24"/>
        <v>0</v>
      </c>
      <c r="R199" s="211">
        <f>IFERROR(Q199/Sverweis!$J$3,0)</f>
        <v>0</v>
      </c>
      <c r="S199" s="216">
        <f t="shared" si="25"/>
        <v>0</v>
      </c>
    </row>
    <row r="200" spans="1:19">
      <c r="A200" s="206">
        <v>192</v>
      </c>
      <c r="B200" s="207" t="s">
        <v>280</v>
      </c>
      <c r="C200" s="206" t="s">
        <v>7</v>
      </c>
      <c r="D200" s="206">
        <v>303</v>
      </c>
      <c r="E200" s="206" t="s">
        <v>230</v>
      </c>
      <c r="F200" s="206" t="s">
        <v>2</v>
      </c>
      <c r="G200" s="206" t="s">
        <v>30</v>
      </c>
      <c r="H200" s="208">
        <v>18.5</v>
      </c>
      <c r="I200" s="209">
        <v>2</v>
      </c>
      <c r="J200" s="217">
        <f>VLOOKUP(I200,Sverweis!$C$5:$D$19,2,FALSE)</f>
        <v>8.3536666666666672</v>
      </c>
      <c r="K200" s="218">
        <f t="shared" si="26"/>
        <v>154.54283333333333</v>
      </c>
      <c r="L200" s="212"/>
      <c r="M200" s="213">
        <f>VLOOKUP(G200,Sverweis!$A$5:$G$19,6,FALSE)</f>
        <v>3</v>
      </c>
      <c r="N200" s="211">
        <f>VLOOKUP(M200,Sverweis!$F$5:$G$19,2,FALSE)</f>
        <v>12.5305</v>
      </c>
      <c r="O200" s="211">
        <f t="shared" si="27"/>
        <v>231.81424999999999</v>
      </c>
      <c r="P200" s="212"/>
      <c r="Q200" s="215">
        <f t="shared" si="24"/>
        <v>0</v>
      </c>
      <c r="R200" s="211">
        <f>IFERROR(Q200/Sverweis!$J$3,0)</f>
        <v>0</v>
      </c>
      <c r="S200" s="216">
        <f t="shared" si="25"/>
        <v>0</v>
      </c>
    </row>
    <row r="201" spans="1:19">
      <c r="A201" s="206">
        <v>193</v>
      </c>
      <c r="B201" s="207" t="s">
        <v>280</v>
      </c>
      <c r="C201" s="206" t="s">
        <v>7</v>
      </c>
      <c r="D201" s="206">
        <v>304</v>
      </c>
      <c r="E201" s="206" t="s">
        <v>230</v>
      </c>
      <c r="F201" s="206" t="s">
        <v>2</v>
      </c>
      <c r="G201" s="206" t="s">
        <v>30</v>
      </c>
      <c r="H201" s="208">
        <v>18.5</v>
      </c>
      <c r="I201" s="209">
        <v>2</v>
      </c>
      <c r="J201" s="217">
        <f>VLOOKUP(I201,Sverweis!$C$5:$D$19,2,FALSE)</f>
        <v>8.3536666666666672</v>
      </c>
      <c r="K201" s="218">
        <f t="shared" si="26"/>
        <v>154.54283333333333</v>
      </c>
      <c r="L201" s="212"/>
      <c r="M201" s="213">
        <f>VLOOKUP(G201,Sverweis!$A$5:$G$19,6,FALSE)</f>
        <v>3</v>
      </c>
      <c r="N201" s="211">
        <f>VLOOKUP(M201,Sverweis!$F$5:$G$19,2,FALSE)</f>
        <v>12.5305</v>
      </c>
      <c r="O201" s="211">
        <f t="shared" si="27"/>
        <v>231.81424999999999</v>
      </c>
      <c r="P201" s="212"/>
      <c r="Q201" s="215">
        <f t="shared" si="24"/>
        <v>0</v>
      </c>
      <c r="R201" s="211">
        <f>IFERROR(Q201/Sverweis!$J$3,0)</f>
        <v>0</v>
      </c>
      <c r="S201" s="216">
        <f t="shared" si="25"/>
        <v>0</v>
      </c>
    </row>
    <row r="202" spans="1:19">
      <c r="A202" s="206">
        <v>194</v>
      </c>
      <c r="B202" s="207" t="s">
        <v>280</v>
      </c>
      <c r="C202" s="206" t="s">
        <v>7</v>
      </c>
      <c r="D202" s="206">
        <v>305</v>
      </c>
      <c r="E202" s="206" t="s">
        <v>230</v>
      </c>
      <c r="F202" s="206" t="s">
        <v>2</v>
      </c>
      <c r="G202" s="206" t="s">
        <v>30</v>
      </c>
      <c r="H202" s="208">
        <v>18.5</v>
      </c>
      <c r="I202" s="209">
        <v>2</v>
      </c>
      <c r="J202" s="217">
        <f>VLOOKUP(I202,Sverweis!$C$5:$D$19,2,FALSE)</f>
        <v>8.3536666666666672</v>
      </c>
      <c r="K202" s="218">
        <f t="shared" si="26"/>
        <v>154.54283333333333</v>
      </c>
      <c r="L202" s="212"/>
      <c r="M202" s="213">
        <f>VLOOKUP(G202,Sverweis!$A$5:$G$19,6,FALSE)</f>
        <v>3</v>
      </c>
      <c r="N202" s="211">
        <f>VLOOKUP(M202,Sverweis!$F$5:$G$19,2,FALSE)</f>
        <v>12.5305</v>
      </c>
      <c r="O202" s="211">
        <f t="shared" si="27"/>
        <v>231.81424999999999</v>
      </c>
      <c r="P202" s="212"/>
      <c r="Q202" s="215">
        <f t="shared" si="24"/>
        <v>0</v>
      </c>
      <c r="R202" s="211">
        <f>IFERROR(Q202/Sverweis!$J$3,0)</f>
        <v>0</v>
      </c>
      <c r="S202" s="216">
        <f t="shared" si="25"/>
        <v>0</v>
      </c>
    </row>
    <row r="203" spans="1:19">
      <c r="A203" s="206">
        <v>195</v>
      </c>
      <c r="B203" s="207" t="s">
        <v>280</v>
      </c>
      <c r="C203" s="206" t="s">
        <v>7</v>
      </c>
      <c r="D203" s="206">
        <v>308</v>
      </c>
      <c r="E203" s="206" t="s">
        <v>230</v>
      </c>
      <c r="F203" s="206" t="s">
        <v>2</v>
      </c>
      <c r="G203" s="206" t="s">
        <v>30</v>
      </c>
      <c r="H203" s="208">
        <v>18.5</v>
      </c>
      <c r="I203" s="209">
        <v>2</v>
      </c>
      <c r="J203" s="217">
        <f>VLOOKUP(I203,Sverweis!$C$5:$D$19,2,FALSE)</f>
        <v>8.3536666666666672</v>
      </c>
      <c r="K203" s="218">
        <f t="shared" si="26"/>
        <v>154.54283333333333</v>
      </c>
      <c r="L203" s="212"/>
      <c r="M203" s="213">
        <f>VLOOKUP(G203,Sverweis!$A$5:$G$19,6,FALSE)</f>
        <v>3</v>
      </c>
      <c r="N203" s="211">
        <f>VLOOKUP(M203,Sverweis!$F$5:$G$19,2,FALSE)</f>
        <v>12.5305</v>
      </c>
      <c r="O203" s="211">
        <f t="shared" si="27"/>
        <v>231.81424999999999</v>
      </c>
      <c r="P203" s="212"/>
      <c r="Q203" s="215">
        <f t="shared" si="24"/>
        <v>0</v>
      </c>
      <c r="R203" s="211">
        <f>IFERROR(Q203/Sverweis!$J$3,0)</f>
        <v>0</v>
      </c>
      <c r="S203" s="216">
        <f t="shared" si="25"/>
        <v>0</v>
      </c>
    </row>
    <row r="204" spans="1:19">
      <c r="A204" s="206">
        <v>196</v>
      </c>
      <c r="B204" s="207" t="s">
        <v>280</v>
      </c>
      <c r="C204" s="206" t="s">
        <v>7</v>
      </c>
      <c r="D204" s="206">
        <v>309</v>
      </c>
      <c r="E204" s="206" t="s">
        <v>230</v>
      </c>
      <c r="F204" s="206" t="s">
        <v>2</v>
      </c>
      <c r="G204" s="206" t="s">
        <v>30</v>
      </c>
      <c r="H204" s="208">
        <v>18.5</v>
      </c>
      <c r="I204" s="209">
        <v>2</v>
      </c>
      <c r="J204" s="217">
        <f>VLOOKUP(I204,Sverweis!$C$5:$D$19,2,FALSE)</f>
        <v>8.3536666666666672</v>
      </c>
      <c r="K204" s="218">
        <f t="shared" si="26"/>
        <v>154.54283333333333</v>
      </c>
      <c r="L204" s="212"/>
      <c r="M204" s="213">
        <f>VLOOKUP(G204,Sverweis!$A$5:$G$19,6,FALSE)</f>
        <v>3</v>
      </c>
      <c r="N204" s="211">
        <f>VLOOKUP(M204,Sverweis!$F$5:$G$19,2,FALSE)</f>
        <v>12.5305</v>
      </c>
      <c r="O204" s="211">
        <f t="shared" si="27"/>
        <v>231.81424999999999</v>
      </c>
      <c r="P204" s="212"/>
      <c r="Q204" s="215">
        <f t="shared" si="24"/>
        <v>0</v>
      </c>
      <c r="R204" s="211">
        <f>IFERROR(Q204/Sverweis!$J$3,0)</f>
        <v>0</v>
      </c>
      <c r="S204" s="216">
        <f t="shared" si="25"/>
        <v>0</v>
      </c>
    </row>
    <row r="205" spans="1:19">
      <c r="A205" s="206">
        <v>197</v>
      </c>
      <c r="B205" s="207" t="s">
        <v>280</v>
      </c>
      <c r="C205" s="206" t="s">
        <v>7</v>
      </c>
      <c r="D205" s="206">
        <v>310</v>
      </c>
      <c r="E205" s="206" t="s">
        <v>230</v>
      </c>
      <c r="F205" s="206" t="s">
        <v>2</v>
      </c>
      <c r="G205" s="206" t="s">
        <v>30</v>
      </c>
      <c r="H205" s="208">
        <v>28</v>
      </c>
      <c r="I205" s="209">
        <v>2</v>
      </c>
      <c r="J205" s="217">
        <f>VLOOKUP(I205,Sverweis!$C$5:$D$19,2,FALSE)</f>
        <v>8.3536666666666672</v>
      </c>
      <c r="K205" s="218">
        <f t="shared" si="26"/>
        <v>233.90266666666668</v>
      </c>
      <c r="L205" s="212"/>
      <c r="M205" s="213">
        <f>VLOOKUP(G205,Sverweis!$A$5:$G$19,6,FALSE)</f>
        <v>3</v>
      </c>
      <c r="N205" s="211">
        <f>VLOOKUP(M205,Sverweis!$F$5:$G$19,2,FALSE)</f>
        <v>12.5305</v>
      </c>
      <c r="O205" s="211">
        <f t="shared" si="27"/>
        <v>350.85399999999998</v>
      </c>
      <c r="P205" s="212"/>
      <c r="Q205" s="215">
        <f t="shared" si="24"/>
        <v>0</v>
      </c>
      <c r="R205" s="211">
        <f>IFERROR(Q205/Sverweis!$J$3,0)</f>
        <v>0</v>
      </c>
      <c r="S205" s="216">
        <f t="shared" si="25"/>
        <v>0</v>
      </c>
    </row>
    <row r="206" spans="1:19">
      <c r="A206" s="206">
        <v>198</v>
      </c>
      <c r="B206" s="207" t="s">
        <v>280</v>
      </c>
      <c r="C206" s="206" t="s">
        <v>7</v>
      </c>
      <c r="D206" s="206">
        <v>311</v>
      </c>
      <c r="E206" s="206" t="s">
        <v>230</v>
      </c>
      <c r="F206" s="206" t="s">
        <v>2</v>
      </c>
      <c r="G206" s="206" t="s">
        <v>30</v>
      </c>
      <c r="H206" s="208">
        <v>18.5</v>
      </c>
      <c r="I206" s="209">
        <v>2</v>
      </c>
      <c r="J206" s="217">
        <f>VLOOKUP(I206,Sverweis!$C$5:$D$19,2,FALSE)</f>
        <v>8.3536666666666672</v>
      </c>
      <c r="K206" s="218">
        <f t="shared" si="26"/>
        <v>154.54283333333333</v>
      </c>
      <c r="L206" s="212"/>
      <c r="M206" s="213">
        <f>VLOOKUP(G206,Sverweis!$A$5:$G$19,6,FALSE)</f>
        <v>3</v>
      </c>
      <c r="N206" s="211">
        <f>VLOOKUP(M206,Sverweis!$F$5:$G$19,2,FALSE)</f>
        <v>12.5305</v>
      </c>
      <c r="O206" s="211">
        <f t="shared" si="27"/>
        <v>231.81424999999999</v>
      </c>
      <c r="P206" s="212"/>
      <c r="Q206" s="215">
        <f t="shared" si="24"/>
        <v>0</v>
      </c>
      <c r="R206" s="211">
        <f>IFERROR(Q206/Sverweis!$J$3,0)</f>
        <v>0</v>
      </c>
      <c r="S206" s="216">
        <f t="shared" si="25"/>
        <v>0</v>
      </c>
    </row>
    <row r="207" spans="1:19">
      <c r="A207" s="206">
        <v>199</v>
      </c>
      <c r="B207" s="207" t="s">
        <v>280</v>
      </c>
      <c r="C207" s="206" t="s">
        <v>7</v>
      </c>
      <c r="D207" s="206" t="s">
        <v>222</v>
      </c>
      <c r="E207" s="206" t="s">
        <v>230</v>
      </c>
      <c r="F207" s="206" t="s">
        <v>2</v>
      </c>
      <c r="G207" s="206" t="s">
        <v>30</v>
      </c>
      <c r="H207" s="208">
        <v>27</v>
      </c>
      <c r="I207" s="209">
        <v>2</v>
      </c>
      <c r="J207" s="217">
        <f>VLOOKUP(I207,Sverweis!$C$5:$D$19,2,FALSE)</f>
        <v>8.3536666666666672</v>
      </c>
      <c r="K207" s="218">
        <f t="shared" si="26"/>
        <v>225.54900000000001</v>
      </c>
      <c r="L207" s="212"/>
      <c r="M207" s="213">
        <f>VLOOKUP(G207,Sverweis!$A$5:$G$19,6,FALSE)</f>
        <v>3</v>
      </c>
      <c r="N207" s="211">
        <f>VLOOKUP(M207,Sverweis!$F$5:$G$19,2,FALSE)</f>
        <v>12.5305</v>
      </c>
      <c r="O207" s="211">
        <f t="shared" si="27"/>
        <v>338.32350000000002</v>
      </c>
      <c r="P207" s="212"/>
      <c r="Q207" s="215">
        <f t="shared" si="24"/>
        <v>0</v>
      </c>
      <c r="R207" s="211">
        <f>IFERROR(Q207/Sverweis!$J$3,0)</f>
        <v>0</v>
      </c>
      <c r="S207" s="216">
        <f t="shared" si="25"/>
        <v>0</v>
      </c>
    </row>
    <row r="208" spans="1:19">
      <c r="A208" s="206">
        <v>200</v>
      </c>
      <c r="B208" s="207" t="s">
        <v>280</v>
      </c>
      <c r="C208" s="206" t="s">
        <v>7</v>
      </c>
      <c r="D208" s="206">
        <v>312</v>
      </c>
      <c r="E208" s="206" t="s">
        <v>230</v>
      </c>
      <c r="F208" s="206" t="s">
        <v>2</v>
      </c>
      <c r="G208" s="206" t="s">
        <v>30</v>
      </c>
      <c r="H208" s="208">
        <v>28</v>
      </c>
      <c r="I208" s="209">
        <v>2</v>
      </c>
      <c r="J208" s="217">
        <f>VLOOKUP(I208,Sverweis!$C$5:$D$19,2,FALSE)</f>
        <v>8.3536666666666672</v>
      </c>
      <c r="K208" s="218">
        <f t="shared" si="26"/>
        <v>233.90266666666668</v>
      </c>
      <c r="L208" s="212"/>
      <c r="M208" s="213">
        <f>VLOOKUP(G208,Sverweis!$A$5:$G$19,6,FALSE)</f>
        <v>3</v>
      </c>
      <c r="N208" s="211">
        <f>VLOOKUP(M208,Sverweis!$F$5:$G$19,2,FALSE)</f>
        <v>12.5305</v>
      </c>
      <c r="O208" s="211">
        <f t="shared" si="27"/>
        <v>350.85399999999998</v>
      </c>
      <c r="P208" s="212"/>
      <c r="Q208" s="215">
        <f t="shared" si="24"/>
        <v>0</v>
      </c>
      <c r="R208" s="211">
        <f>IFERROR(Q208/Sverweis!$J$3,0)</f>
        <v>0</v>
      </c>
      <c r="S208" s="216">
        <f t="shared" si="25"/>
        <v>0</v>
      </c>
    </row>
    <row r="209" spans="1:19">
      <c r="A209" s="206">
        <v>201</v>
      </c>
      <c r="B209" s="207" t="s">
        <v>280</v>
      </c>
      <c r="C209" s="206" t="s">
        <v>7</v>
      </c>
      <c r="D209" s="206">
        <v>313</v>
      </c>
      <c r="E209" s="206" t="s">
        <v>230</v>
      </c>
      <c r="F209" s="206" t="s">
        <v>2</v>
      </c>
      <c r="G209" s="206" t="s">
        <v>30</v>
      </c>
      <c r="H209" s="208">
        <v>28</v>
      </c>
      <c r="I209" s="209">
        <v>2</v>
      </c>
      <c r="J209" s="217">
        <f>VLOOKUP(I209,Sverweis!$C$5:$D$19,2,FALSE)</f>
        <v>8.3536666666666672</v>
      </c>
      <c r="K209" s="218">
        <f t="shared" si="26"/>
        <v>233.90266666666668</v>
      </c>
      <c r="L209" s="212"/>
      <c r="M209" s="213">
        <f>VLOOKUP(G209,Sverweis!$A$5:$G$19,6,FALSE)</f>
        <v>3</v>
      </c>
      <c r="N209" s="211">
        <f>VLOOKUP(M209,Sverweis!$F$5:$G$19,2,FALSE)</f>
        <v>12.5305</v>
      </c>
      <c r="O209" s="211">
        <f t="shared" si="27"/>
        <v>350.85399999999998</v>
      </c>
      <c r="P209" s="212"/>
      <c r="Q209" s="215">
        <f t="shared" si="24"/>
        <v>0</v>
      </c>
      <c r="R209" s="211">
        <f>IFERROR(Q209/Sverweis!$J$3,0)</f>
        <v>0</v>
      </c>
      <c r="S209" s="216">
        <f t="shared" si="25"/>
        <v>0</v>
      </c>
    </row>
    <row r="210" spans="1:19">
      <c r="A210" s="206">
        <v>202</v>
      </c>
      <c r="B210" s="207" t="s">
        <v>280</v>
      </c>
      <c r="C210" s="206" t="s">
        <v>7</v>
      </c>
      <c r="D210" s="206">
        <v>314</v>
      </c>
      <c r="E210" s="206" t="s">
        <v>229</v>
      </c>
      <c r="F210" s="206" t="s">
        <v>266</v>
      </c>
      <c r="G210" s="206" t="s">
        <v>28</v>
      </c>
      <c r="H210" s="208">
        <v>9.8000000000000007</v>
      </c>
      <c r="I210" s="209">
        <v>5</v>
      </c>
      <c r="J210" s="210">
        <f>VLOOKUP(I210,Sverweis!$C$5:$D$19,2,FALSE)</f>
        <v>20.884166666666669</v>
      </c>
      <c r="K210" s="211">
        <f t="shared" si="26"/>
        <v>204.66483333333338</v>
      </c>
      <c r="L210" s="212"/>
      <c r="M210" s="213">
        <f>VLOOKUP(G210,Sverweis!$A$5:$G$19,6,FALSE)</f>
        <v>0</v>
      </c>
      <c r="N210" s="211">
        <f>VLOOKUP(M210,Sverweis!$F$5:$G$19,2,FALSE)</f>
        <v>0</v>
      </c>
      <c r="O210" s="211">
        <f t="shared" si="27"/>
        <v>0</v>
      </c>
      <c r="P210" s="214"/>
      <c r="Q210" s="215">
        <f t="shared" si="24"/>
        <v>0</v>
      </c>
      <c r="R210" s="211">
        <f>IFERROR(Q210/Sverweis!$J$3,0)</f>
        <v>0</v>
      </c>
      <c r="S210" s="216">
        <f t="shared" si="25"/>
        <v>0</v>
      </c>
    </row>
    <row r="211" spans="1:19">
      <c r="A211" s="206">
        <v>203</v>
      </c>
      <c r="B211" s="207" t="s">
        <v>280</v>
      </c>
      <c r="C211" s="206" t="s">
        <v>7</v>
      </c>
      <c r="D211" s="206">
        <v>315</v>
      </c>
      <c r="E211" s="206" t="s">
        <v>229</v>
      </c>
      <c r="F211" s="206" t="s">
        <v>266</v>
      </c>
      <c r="G211" s="206" t="s">
        <v>28</v>
      </c>
      <c r="H211" s="208">
        <v>9.8000000000000007</v>
      </c>
      <c r="I211" s="209">
        <v>5</v>
      </c>
      <c r="J211" s="210">
        <f>VLOOKUP(I211,Sverweis!$C$5:$D$19,2,FALSE)</f>
        <v>20.884166666666669</v>
      </c>
      <c r="K211" s="211">
        <f t="shared" si="26"/>
        <v>204.66483333333338</v>
      </c>
      <c r="L211" s="212"/>
      <c r="M211" s="213">
        <f>VLOOKUP(G211,Sverweis!$A$5:$G$19,6,FALSE)</f>
        <v>0</v>
      </c>
      <c r="N211" s="211">
        <f>VLOOKUP(M211,Sverweis!$F$5:$G$19,2,FALSE)</f>
        <v>0</v>
      </c>
      <c r="O211" s="211">
        <f t="shared" si="27"/>
        <v>0</v>
      </c>
      <c r="P211" s="214"/>
      <c r="Q211" s="215">
        <f t="shared" si="24"/>
        <v>0</v>
      </c>
      <c r="R211" s="211">
        <f>IFERROR(Q211/Sverweis!$J$3,0)</f>
        <v>0</v>
      </c>
      <c r="S211" s="216">
        <f t="shared" si="25"/>
        <v>0</v>
      </c>
    </row>
    <row r="212" spans="1:19">
      <c r="A212" s="206">
        <v>204</v>
      </c>
      <c r="B212" s="207" t="s">
        <v>280</v>
      </c>
      <c r="C212" s="206" t="s">
        <v>8</v>
      </c>
      <c r="D212" s="206" t="s">
        <v>223</v>
      </c>
      <c r="E212" s="206" t="s">
        <v>229</v>
      </c>
      <c r="F212" s="206" t="s">
        <v>256</v>
      </c>
      <c r="G212" s="206" t="s">
        <v>28</v>
      </c>
      <c r="H212" s="208">
        <v>3.46</v>
      </c>
      <c r="I212" s="209">
        <v>5</v>
      </c>
      <c r="J212" s="210">
        <f>VLOOKUP(I212,Sverweis!$C$5:$D$19,2,FALSE)</f>
        <v>20.884166666666669</v>
      </c>
      <c r="K212" s="211">
        <f t="shared" si="26"/>
        <v>72.259216666666674</v>
      </c>
      <c r="L212" s="212"/>
      <c r="M212" s="213">
        <f>VLOOKUP(G212,Sverweis!$A$5:$G$19,6,FALSE)</f>
        <v>0</v>
      </c>
      <c r="N212" s="211">
        <f>VLOOKUP(M212,Sverweis!$F$5:$G$19,2,FALSE)</f>
        <v>0</v>
      </c>
      <c r="O212" s="211">
        <f t="shared" si="27"/>
        <v>0</v>
      </c>
      <c r="P212" s="214"/>
      <c r="Q212" s="215">
        <f t="shared" si="24"/>
        <v>0</v>
      </c>
      <c r="R212" s="211">
        <f>IFERROR(Q212/Sverweis!$J$3,0)</f>
        <v>0</v>
      </c>
      <c r="S212" s="216">
        <f t="shared" si="25"/>
        <v>0</v>
      </c>
    </row>
    <row r="213" spans="1:19">
      <c r="A213" s="206">
        <v>205</v>
      </c>
      <c r="B213" s="207" t="s">
        <v>280</v>
      </c>
      <c r="C213" s="206" t="s">
        <v>8</v>
      </c>
      <c r="D213" s="206" t="s">
        <v>224</v>
      </c>
      <c r="E213" s="206" t="s">
        <v>229</v>
      </c>
      <c r="F213" s="206" t="s">
        <v>256</v>
      </c>
      <c r="G213" s="206" t="s">
        <v>28</v>
      </c>
      <c r="H213" s="208">
        <v>3.41</v>
      </c>
      <c r="I213" s="209">
        <v>5</v>
      </c>
      <c r="J213" s="210">
        <f>VLOOKUP(I213,Sverweis!$C$5:$D$19,2,FALSE)</f>
        <v>20.884166666666669</v>
      </c>
      <c r="K213" s="211">
        <f t="shared" si="26"/>
        <v>71.215008333333344</v>
      </c>
      <c r="L213" s="212"/>
      <c r="M213" s="213">
        <f>VLOOKUP(G213,Sverweis!$A$5:$G$19,6,FALSE)</f>
        <v>0</v>
      </c>
      <c r="N213" s="211">
        <f>VLOOKUP(M213,Sverweis!$F$5:$G$19,2,FALSE)</f>
        <v>0</v>
      </c>
      <c r="O213" s="211">
        <f t="shared" si="27"/>
        <v>0</v>
      </c>
      <c r="P213" s="214"/>
      <c r="Q213" s="215">
        <f t="shared" si="24"/>
        <v>0</v>
      </c>
      <c r="R213" s="211">
        <f>IFERROR(Q213/Sverweis!$J$3,0)</f>
        <v>0</v>
      </c>
      <c r="S213" s="216">
        <f t="shared" si="25"/>
        <v>0</v>
      </c>
    </row>
    <row r="214" spans="1:19">
      <c r="A214" s="206">
        <v>206</v>
      </c>
      <c r="B214" s="207" t="s">
        <v>280</v>
      </c>
      <c r="C214" s="206" t="s">
        <v>8</v>
      </c>
      <c r="D214" s="206">
        <v>403</v>
      </c>
      <c r="E214" s="206" t="s">
        <v>233</v>
      </c>
      <c r="F214" s="206" t="s">
        <v>2</v>
      </c>
      <c r="G214" s="206" t="s">
        <v>30</v>
      </c>
      <c r="H214" s="208">
        <v>9.5</v>
      </c>
      <c r="I214" s="209">
        <v>2</v>
      </c>
      <c r="J214" s="217">
        <f>VLOOKUP(I214,Sverweis!$C$5:$D$19,2,FALSE)</f>
        <v>8.3536666666666672</v>
      </c>
      <c r="K214" s="218">
        <f t="shared" si="26"/>
        <v>79.359833333333341</v>
      </c>
      <c r="L214" s="212"/>
      <c r="M214" s="213">
        <f>VLOOKUP(G214,Sverweis!$A$5:$G$19,6,FALSE)</f>
        <v>3</v>
      </c>
      <c r="N214" s="211">
        <f>VLOOKUP(M214,Sverweis!$F$5:$G$19,2,FALSE)</f>
        <v>12.5305</v>
      </c>
      <c r="O214" s="211">
        <f t="shared" si="27"/>
        <v>119.03975</v>
      </c>
      <c r="P214" s="212"/>
      <c r="Q214" s="215">
        <f t="shared" si="24"/>
        <v>0</v>
      </c>
      <c r="R214" s="211">
        <f>IFERROR(Q214/Sverweis!$J$3,0)</f>
        <v>0</v>
      </c>
      <c r="S214" s="216">
        <f t="shared" si="25"/>
        <v>0</v>
      </c>
    </row>
    <row r="215" spans="1:19">
      <c r="A215" s="206">
        <v>207</v>
      </c>
      <c r="B215" s="207" t="s">
        <v>280</v>
      </c>
      <c r="C215" s="206" t="s">
        <v>8</v>
      </c>
      <c r="D215" s="206" t="s">
        <v>3</v>
      </c>
      <c r="E215" s="206" t="s">
        <v>233</v>
      </c>
      <c r="F215" s="206" t="s">
        <v>250</v>
      </c>
      <c r="G215" s="219" t="s">
        <v>29</v>
      </c>
      <c r="H215" s="208">
        <v>5.95</v>
      </c>
      <c r="I215" s="209">
        <v>2</v>
      </c>
      <c r="J215" s="210">
        <f>VLOOKUP(I215,Sverweis!$C$5:$D$19,2,FALSE)</f>
        <v>8.3536666666666672</v>
      </c>
      <c r="K215" s="211">
        <f t="shared" si="26"/>
        <v>49.704316666666671</v>
      </c>
      <c r="L215" s="212"/>
      <c r="M215" s="213">
        <f>VLOOKUP(G215,Sverweis!$A$5:$G$19,6,FALSE)</f>
        <v>0</v>
      </c>
      <c r="N215" s="211">
        <f>VLOOKUP(M215,Sverweis!$F$5:$G$19,2,FALSE)</f>
        <v>0</v>
      </c>
      <c r="O215" s="211">
        <f t="shared" si="27"/>
        <v>0</v>
      </c>
      <c r="P215" s="214"/>
      <c r="Q215" s="215">
        <f t="shared" si="24"/>
        <v>0</v>
      </c>
      <c r="R215" s="211">
        <f>IFERROR(Q215/Sverweis!$J$3,0)</f>
        <v>0</v>
      </c>
      <c r="S215" s="216">
        <f t="shared" si="25"/>
        <v>0</v>
      </c>
    </row>
    <row r="216" spans="1:19">
      <c r="A216" s="206">
        <v>208</v>
      </c>
      <c r="B216" s="207" t="s">
        <v>280</v>
      </c>
      <c r="C216" s="206" t="s">
        <v>8</v>
      </c>
      <c r="D216" s="206" t="s">
        <v>4</v>
      </c>
      <c r="E216" s="206" t="s">
        <v>233</v>
      </c>
      <c r="F216" s="206" t="s">
        <v>250</v>
      </c>
      <c r="G216" s="219" t="s">
        <v>29</v>
      </c>
      <c r="H216" s="208">
        <v>4.46</v>
      </c>
      <c r="I216" s="209">
        <v>2</v>
      </c>
      <c r="J216" s="210">
        <f>VLOOKUP(I216,Sverweis!$C$5:$D$19,2,FALSE)</f>
        <v>8.3536666666666672</v>
      </c>
      <c r="K216" s="211">
        <f t="shared" si="26"/>
        <v>37.257353333333334</v>
      </c>
      <c r="L216" s="212"/>
      <c r="M216" s="213">
        <f>VLOOKUP(G216,Sverweis!$A$5:$G$19,6,FALSE)</f>
        <v>0</v>
      </c>
      <c r="N216" s="211">
        <f>VLOOKUP(M216,Sverweis!$F$5:$G$19,2,FALSE)</f>
        <v>0</v>
      </c>
      <c r="O216" s="211">
        <f t="shared" si="27"/>
        <v>0</v>
      </c>
      <c r="P216" s="214"/>
      <c r="Q216" s="215">
        <f t="shared" si="24"/>
        <v>0</v>
      </c>
      <c r="R216" s="211">
        <f>IFERROR(Q216/Sverweis!$J$3,0)</f>
        <v>0</v>
      </c>
      <c r="S216" s="216">
        <f t="shared" si="25"/>
        <v>0</v>
      </c>
    </row>
    <row r="217" spans="1:19">
      <c r="A217" s="206">
        <v>209</v>
      </c>
      <c r="B217" s="207" t="s">
        <v>280</v>
      </c>
      <c r="C217" s="206" t="s">
        <v>8</v>
      </c>
      <c r="D217" s="206">
        <v>402</v>
      </c>
      <c r="E217" s="206" t="s">
        <v>233</v>
      </c>
      <c r="F217" s="206" t="s">
        <v>2</v>
      </c>
      <c r="G217" s="219" t="s">
        <v>30</v>
      </c>
      <c r="H217" s="208">
        <v>14.25</v>
      </c>
      <c r="I217" s="209">
        <v>2</v>
      </c>
      <c r="J217" s="217">
        <f>VLOOKUP(I217,Sverweis!$C$5:$D$19,2,FALSE)</f>
        <v>8.3536666666666672</v>
      </c>
      <c r="K217" s="218">
        <f t="shared" si="26"/>
        <v>119.03975000000001</v>
      </c>
      <c r="L217" s="212"/>
      <c r="M217" s="213">
        <f>VLOOKUP(G217,Sverweis!$A$5:$G$19,6,FALSE)</f>
        <v>3</v>
      </c>
      <c r="N217" s="211">
        <f>VLOOKUP(M217,Sverweis!$F$5:$G$19,2,FALSE)</f>
        <v>12.5305</v>
      </c>
      <c r="O217" s="211">
        <f t="shared" si="27"/>
        <v>178.55962500000001</v>
      </c>
      <c r="P217" s="212"/>
      <c r="Q217" s="215">
        <f t="shared" si="24"/>
        <v>0</v>
      </c>
      <c r="R217" s="211">
        <f>IFERROR(Q217/Sverweis!$J$3,0)</f>
        <v>0</v>
      </c>
      <c r="S217" s="216">
        <f t="shared" si="25"/>
        <v>0</v>
      </c>
    </row>
    <row r="218" spans="1:19">
      <c r="A218" s="206">
        <v>210</v>
      </c>
      <c r="B218" s="207" t="s">
        <v>280</v>
      </c>
      <c r="C218" s="206" t="s">
        <v>8</v>
      </c>
      <c r="D218" s="206">
        <v>401</v>
      </c>
      <c r="E218" s="206" t="s">
        <v>233</v>
      </c>
      <c r="F218" s="206" t="s">
        <v>2</v>
      </c>
      <c r="G218" s="219" t="s">
        <v>30</v>
      </c>
      <c r="H218" s="208">
        <v>17.850000000000001</v>
      </c>
      <c r="I218" s="209">
        <v>2</v>
      </c>
      <c r="J218" s="217">
        <f>VLOOKUP(I218,Sverweis!$C$5:$D$19,2,FALSE)</f>
        <v>8.3536666666666672</v>
      </c>
      <c r="K218" s="218">
        <f t="shared" si="26"/>
        <v>149.11295000000001</v>
      </c>
      <c r="L218" s="212"/>
      <c r="M218" s="213">
        <f>VLOOKUP(G218,Sverweis!$A$5:$G$19,6,FALSE)</f>
        <v>3</v>
      </c>
      <c r="N218" s="211">
        <f>VLOOKUP(M218,Sverweis!$F$5:$G$19,2,FALSE)</f>
        <v>12.5305</v>
      </c>
      <c r="O218" s="211">
        <f t="shared" si="27"/>
        <v>223.66942500000002</v>
      </c>
      <c r="P218" s="212"/>
      <c r="Q218" s="215">
        <f t="shared" si="24"/>
        <v>0</v>
      </c>
      <c r="R218" s="211">
        <f>IFERROR(Q218/Sverweis!$J$3,0)</f>
        <v>0</v>
      </c>
      <c r="S218" s="216">
        <f t="shared" si="25"/>
        <v>0</v>
      </c>
    </row>
    <row r="219" spans="1:19">
      <c r="A219" s="206">
        <v>211</v>
      </c>
      <c r="B219" s="207" t="s">
        <v>280</v>
      </c>
      <c r="C219" s="206" t="s">
        <v>8</v>
      </c>
      <c r="D219" s="206">
        <v>404</v>
      </c>
      <c r="E219" s="206" t="s">
        <v>233</v>
      </c>
      <c r="F219" s="206" t="s">
        <v>2</v>
      </c>
      <c r="G219" s="219" t="s">
        <v>30</v>
      </c>
      <c r="H219" s="208">
        <v>23.15</v>
      </c>
      <c r="I219" s="209">
        <v>2</v>
      </c>
      <c r="J219" s="217">
        <f>VLOOKUP(I219,Sverweis!$C$5:$D$19,2,FALSE)</f>
        <v>8.3536666666666672</v>
      </c>
      <c r="K219" s="218">
        <f t="shared" si="26"/>
        <v>193.38738333333333</v>
      </c>
      <c r="L219" s="212"/>
      <c r="M219" s="213">
        <f>VLOOKUP(G219,Sverweis!$A$5:$G$19,6,FALSE)</f>
        <v>3</v>
      </c>
      <c r="N219" s="211">
        <f>VLOOKUP(M219,Sverweis!$F$5:$G$19,2,FALSE)</f>
        <v>12.5305</v>
      </c>
      <c r="O219" s="211">
        <f t="shared" si="27"/>
        <v>290.081075</v>
      </c>
      <c r="P219" s="212"/>
      <c r="Q219" s="215">
        <f t="shared" ref="Q219:Q226" si="28">IFERROR(K219/L219,0)+IFERROR(O219/P219,0)</f>
        <v>0</v>
      </c>
      <c r="R219" s="211">
        <f>IFERROR(Q219/Sverweis!$J$3,0)</f>
        <v>0</v>
      </c>
      <c r="S219" s="216">
        <f t="shared" ref="S219:S226" si="29">Q219*$Q$1</f>
        <v>0</v>
      </c>
    </row>
    <row r="220" spans="1:19">
      <c r="A220" s="206">
        <v>212</v>
      </c>
      <c r="B220" s="207" t="s">
        <v>280</v>
      </c>
      <c r="C220" s="206" t="s">
        <v>8</v>
      </c>
      <c r="D220" s="206">
        <v>405</v>
      </c>
      <c r="E220" s="206" t="s">
        <v>233</v>
      </c>
      <c r="F220" s="206" t="s">
        <v>2</v>
      </c>
      <c r="G220" s="219" t="s">
        <v>30</v>
      </c>
      <c r="H220" s="208">
        <v>17.420000000000002</v>
      </c>
      <c r="I220" s="209">
        <v>2</v>
      </c>
      <c r="J220" s="217">
        <f>VLOOKUP(I220,Sverweis!$C$5:$D$19,2,FALSE)</f>
        <v>8.3536666666666672</v>
      </c>
      <c r="K220" s="218">
        <f t="shared" ref="K220:K226" si="30">J220*H220</f>
        <v>145.52087333333336</v>
      </c>
      <c r="L220" s="212"/>
      <c r="M220" s="213">
        <f>VLOOKUP(G220,Sverweis!$A$5:$G$19,6,FALSE)</f>
        <v>3</v>
      </c>
      <c r="N220" s="211">
        <f>VLOOKUP(M220,Sverweis!$F$5:$G$19,2,FALSE)</f>
        <v>12.5305</v>
      </c>
      <c r="O220" s="211">
        <f t="shared" ref="O220:O226" si="31">N220*H220</f>
        <v>218.28131000000002</v>
      </c>
      <c r="P220" s="212"/>
      <c r="Q220" s="215">
        <f t="shared" si="28"/>
        <v>0</v>
      </c>
      <c r="R220" s="211">
        <f>IFERROR(Q220/Sverweis!$J$3,0)</f>
        <v>0</v>
      </c>
      <c r="S220" s="216">
        <f t="shared" si="29"/>
        <v>0</v>
      </c>
    </row>
    <row r="221" spans="1:19">
      <c r="A221" s="206">
        <v>213</v>
      </c>
      <c r="B221" s="207" t="s">
        <v>280</v>
      </c>
      <c r="C221" s="206" t="s">
        <v>8</v>
      </c>
      <c r="D221" s="206">
        <v>406</v>
      </c>
      <c r="E221" s="206" t="s">
        <v>233</v>
      </c>
      <c r="F221" s="206" t="s">
        <v>2</v>
      </c>
      <c r="G221" s="219" t="s">
        <v>30</v>
      </c>
      <c r="H221" s="208">
        <v>10.65</v>
      </c>
      <c r="I221" s="209">
        <v>2</v>
      </c>
      <c r="J221" s="217">
        <f>VLOOKUP(I221,Sverweis!$C$5:$D$19,2,FALSE)</f>
        <v>8.3536666666666672</v>
      </c>
      <c r="K221" s="218">
        <f t="shared" si="30"/>
        <v>88.966550000000012</v>
      </c>
      <c r="L221" s="212"/>
      <c r="M221" s="213">
        <f>VLOOKUP(G221,Sverweis!$A$5:$G$19,6,FALSE)</f>
        <v>3</v>
      </c>
      <c r="N221" s="211">
        <f>VLOOKUP(M221,Sverweis!$F$5:$G$19,2,FALSE)</f>
        <v>12.5305</v>
      </c>
      <c r="O221" s="211">
        <f t="shared" si="31"/>
        <v>133.449825</v>
      </c>
      <c r="P221" s="212"/>
      <c r="Q221" s="215">
        <f t="shared" si="28"/>
        <v>0</v>
      </c>
      <c r="R221" s="211">
        <f>IFERROR(Q221/Sverweis!$J$3,0)</f>
        <v>0</v>
      </c>
      <c r="S221" s="216">
        <f t="shared" si="29"/>
        <v>0</v>
      </c>
    </row>
    <row r="222" spans="1:19">
      <c r="A222" s="206">
        <v>214</v>
      </c>
      <c r="B222" s="207" t="s">
        <v>280</v>
      </c>
      <c r="C222" s="206" t="s">
        <v>8</v>
      </c>
      <c r="D222" s="206">
        <v>407</v>
      </c>
      <c r="E222" s="206" t="s">
        <v>233</v>
      </c>
      <c r="F222" s="206" t="s">
        <v>2</v>
      </c>
      <c r="G222" s="219" t="s">
        <v>30</v>
      </c>
      <c r="H222" s="208">
        <v>12.61</v>
      </c>
      <c r="I222" s="209">
        <v>2</v>
      </c>
      <c r="J222" s="217">
        <f>VLOOKUP(I222,Sverweis!$C$5:$D$19,2,FALSE)</f>
        <v>8.3536666666666672</v>
      </c>
      <c r="K222" s="218">
        <f t="shared" si="30"/>
        <v>105.33973666666667</v>
      </c>
      <c r="L222" s="212"/>
      <c r="M222" s="213">
        <f>VLOOKUP(G222,Sverweis!$A$5:$G$19,6,FALSE)</f>
        <v>3</v>
      </c>
      <c r="N222" s="211">
        <f>VLOOKUP(M222,Sverweis!$F$5:$G$19,2,FALSE)</f>
        <v>12.5305</v>
      </c>
      <c r="O222" s="211">
        <f t="shared" si="31"/>
        <v>158.00960499999999</v>
      </c>
      <c r="P222" s="212"/>
      <c r="Q222" s="215">
        <f t="shared" si="28"/>
        <v>0</v>
      </c>
      <c r="R222" s="211">
        <f>IFERROR(Q222/Sverweis!$J$3,0)</f>
        <v>0</v>
      </c>
      <c r="S222" s="216">
        <f t="shared" si="29"/>
        <v>0</v>
      </c>
    </row>
    <row r="223" spans="1:19">
      <c r="A223" s="206">
        <v>215</v>
      </c>
      <c r="B223" s="207" t="s">
        <v>280</v>
      </c>
      <c r="C223" s="206" t="s">
        <v>8</v>
      </c>
      <c r="D223" s="206" t="s">
        <v>5</v>
      </c>
      <c r="E223" s="206" t="s">
        <v>233</v>
      </c>
      <c r="F223" s="206" t="s">
        <v>250</v>
      </c>
      <c r="G223" s="219" t="s">
        <v>29</v>
      </c>
      <c r="H223" s="208">
        <v>2.52</v>
      </c>
      <c r="I223" s="209">
        <v>2</v>
      </c>
      <c r="J223" s="210">
        <f>VLOOKUP(I223,Sverweis!$C$5:$D$19,2,FALSE)</f>
        <v>8.3536666666666672</v>
      </c>
      <c r="K223" s="211">
        <f t="shared" si="30"/>
        <v>21.05124</v>
      </c>
      <c r="L223" s="212"/>
      <c r="M223" s="213">
        <f>VLOOKUP(G223,Sverweis!$A$5:$G$19,6,FALSE)</f>
        <v>0</v>
      </c>
      <c r="N223" s="211">
        <f>VLOOKUP(M223,Sverweis!$F$5:$G$19,2,FALSE)</f>
        <v>0</v>
      </c>
      <c r="O223" s="211">
        <f t="shared" si="31"/>
        <v>0</v>
      </c>
      <c r="P223" s="214"/>
      <c r="Q223" s="215">
        <f t="shared" si="28"/>
        <v>0</v>
      </c>
      <c r="R223" s="211">
        <f>IFERROR(Q223/Sverweis!$J$3,0)</f>
        <v>0</v>
      </c>
      <c r="S223" s="216">
        <f t="shared" si="29"/>
        <v>0</v>
      </c>
    </row>
    <row r="224" spans="1:19">
      <c r="A224" s="206">
        <v>216</v>
      </c>
      <c r="B224" s="207" t="s">
        <v>280</v>
      </c>
      <c r="C224" s="206" t="s">
        <v>8</v>
      </c>
      <c r="D224" s="206" t="s">
        <v>225</v>
      </c>
      <c r="E224" s="206" t="s">
        <v>233</v>
      </c>
      <c r="F224" s="206" t="s">
        <v>225</v>
      </c>
      <c r="G224" s="219" t="s">
        <v>32</v>
      </c>
      <c r="H224" s="208">
        <v>5.74</v>
      </c>
      <c r="I224" s="209">
        <v>5</v>
      </c>
      <c r="J224" s="210">
        <f>VLOOKUP(I224,Sverweis!$C$5:$D$19,2,FALSE)</f>
        <v>20.884166666666669</v>
      </c>
      <c r="K224" s="211">
        <f t="shared" si="30"/>
        <v>119.87511666666668</v>
      </c>
      <c r="L224" s="212"/>
      <c r="M224" s="213">
        <f>VLOOKUP(G224,Sverweis!$A$5:$G$19,6,FALSE)</f>
        <v>0</v>
      </c>
      <c r="N224" s="211">
        <f>VLOOKUP(M224,Sverweis!$F$5:$G$19,2,FALSE)</f>
        <v>0</v>
      </c>
      <c r="O224" s="211">
        <f t="shared" si="31"/>
        <v>0</v>
      </c>
      <c r="P224" s="214"/>
      <c r="Q224" s="215">
        <f t="shared" si="28"/>
        <v>0</v>
      </c>
      <c r="R224" s="211">
        <f>IFERROR(Q224/Sverweis!$J$3,0)</f>
        <v>0</v>
      </c>
      <c r="S224" s="216">
        <f t="shared" si="29"/>
        <v>0</v>
      </c>
    </row>
    <row r="225" spans="1:19">
      <c r="A225" s="206">
        <v>217</v>
      </c>
      <c r="B225" s="207" t="s">
        <v>280</v>
      </c>
      <c r="C225" s="206" t="s">
        <v>8</v>
      </c>
      <c r="D225" s="206" t="s">
        <v>226</v>
      </c>
      <c r="E225" s="206" t="s">
        <v>229</v>
      </c>
      <c r="F225" s="206" t="s">
        <v>268</v>
      </c>
      <c r="G225" s="219" t="s">
        <v>29</v>
      </c>
      <c r="H225" s="208">
        <v>30.549999999999997</v>
      </c>
      <c r="I225" s="209">
        <v>2</v>
      </c>
      <c r="J225" s="210">
        <f>VLOOKUP(I225,Sverweis!$C$5:$D$19,2,FALSE)</f>
        <v>8.3536666666666672</v>
      </c>
      <c r="K225" s="211">
        <f t="shared" si="30"/>
        <v>255.20451666666665</v>
      </c>
      <c r="L225" s="212"/>
      <c r="M225" s="213">
        <f>VLOOKUP(G225,Sverweis!$A$5:$G$19,6,FALSE)</f>
        <v>0</v>
      </c>
      <c r="N225" s="211">
        <f>VLOOKUP(M225,Sverweis!$F$5:$G$19,2,FALSE)</f>
        <v>0</v>
      </c>
      <c r="O225" s="211">
        <f t="shared" si="31"/>
        <v>0</v>
      </c>
      <c r="P225" s="214"/>
      <c r="Q225" s="215">
        <f t="shared" si="28"/>
        <v>0</v>
      </c>
      <c r="R225" s="211">
        <f>IFERROR(Q225/Sverweis!$J$3,0)</f>
        <v>0</v>
      </c>
      <c r="S225" s="216">
        <f t="shared" si="29"/>
        <v>0</v>
      </c>
    </row>
    <row r="226" spans="1:19">
      <c r="A226" s="206">
        <v>218</v>
      </c>
      <c r="B226" s="207" t="s">
        <v>280</v>
      </c>
      <c r="C226" s="206" t="s">
        <v>8</v>
      </c>
      <c r="D226" s="206" t="s">
        <v>227</v>
      </c>
      <c r="E226" s="206" t="s">
        <v>229</v>
      </c>
      <c r="F226" s="206" t="s">
        <v>269</v>
      </c>
      <c r="G226" s="219" t="s">
        <v>31</v>
      </c>
      <c r="H226" s="208">
        <v>0</v>
      </c>
      <c r="I226" s="209">
        <v>1</v>
      </c>
      <c r="J226" s="210">
        <f>VLOOKUP(I226,Sverweis!$C$5:$D$19,2,FALSE)</f>
        <v>4.1768333333333336</v>
      </c>
      <c r="K226" s="211">
        <f t="shared" si="30"/>
        <v>0</v>
      </c>
      <c r="L226" s="212"/>
      <c r="M226" s="213">
        <f>VLOOKUP(G226,Sverweis!$A$5:$G$19,6,FALSE)</f>
        <v>0</v>
      </c>
      <c r="N226" s="211">
        <f>VLOOKUP(M226,Sverweis!$F$5:$G$19,2,FALSE)</f>
        <v>0</v>
      </c>
      <c r="O226" s="211">
        <f t="shared" si="31"/>
        <v>0</v>
      </c>
      <c r="P226" s="214"/>
      <c r="Q226" s="215">
        <f t="shared" si="28"/>
        <v>0</v>
      </c>
      <c r="R226" s="211">
        <f>IFERROR(Q226/Sverweis!$J$3,0)</f>
        <v>0</v>
      </c>
      <c r="S226" s="216">
        <f t="shared" si="29"/>
        <v>0</v>
      </c>
    </row>
    <row r="228" spans="1:19" s="229" customFormat="1">
      <c r="A228" s="221" t="s">
        <v>10</v>
      </c>
      <c r="B228" s="221"/>
      <c r="C228" s="222"/>
      <c r="D228" s="222"/>
      <c r="E228" s="222"/>
      <c r="F228" s="222"/>
      <c r="G228" s="222"/>
      <c r="H228" s="223">
        <f>SUM(H9:H227)</f>
        <v>4459.8300000000017</v>
      </c>
      <c r="I228" s="222"/>
      <c r="J228" s="224"/>
      <c r="K228" s="225">
        <f>SUM(K9:K227)</f>
        <v>46106.632925438877</v>
      </c>
      <c r="L228" s="221"/>
      <c r="M228" s="226"/>
      <c r="N228" s="226"/>
      <c r="O228" s="227">
        <f>SUM(O9:O227)</f>
        <v>29080.157874999983</v>
      </c>
      <c r="P228" s="226"/>
      <c r="Q228" s="226">
        <f>SUM(Q9:Q227)</f>
        <v>0</v>
      </c>
      <c r="R228" s="226">
        <f>SUM(R9:R227)</f>
        <v>0</v>
      </c>
      <c r="S228" s="228">
        <f>SUM(S9:S227)</f>
        <v>0</v>
      </c>
    </row>
  </sheetData>
  <sheetProtection algorithmName="SHA-512" hashValue="N99fd3Dg0FS8WdATfxj8IILKbK69q0qUB7Emt0q2RhVEYl3YTubsFtlca1JPjvWJ7wWZrsOqASKD5JhQe/BrBQ==" saltValue="+gvUf3zG7cbfGtunufHrSA==" spinCount="100000" sheet="1" objects="1" scenarios="1" formatCells="0" formatColumns="0" formatRows="0" sort="0"/>
  <autoFilter ref="A8:T226" xr:uid="{00000000-0009-0000-0000-000002000000}"/>
  <mergeCells count="2">
    <mergeCell ref="F7:G7"/>
    <mergeCell ref="F6:G6"/>
  </mergeCells>
  <pageMargins left="0.62992125984251968" right="0.23622047244094491" top="0.35433070866141736" bottom="0.15748031496062992" header="0.31496062992125984" footer="0.31496062992125984"/>
  <pageSetup paperSize="9" scale="64"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K43"/>
  <sheetViews>
    <sheetView workbookViewId="0"/>
  </sheetViews>
  <sheetFormatPr baseColWidth="10" defaultRowHeight="15"/>
  <cols>
    <col min="1" max="1" width="13.85546875" style="2" customWidth="1"/>
    <col min="2" max="2" width="53.42578125" customWidth="1"/>
    <col min="4" max="4" width="11.42578125" style="1"/>
    <col min="5" max="5" width="6.28515625" customWidth="1"/>
    <col min="9" max="9" width="22.28515625" bestFit="1" customWidth="1"/>
  </cols>
  <sheetData>
    <row r="1" spans="1:11" ht="15.75" thickBot="1"/>
    <row r="2" spans="1:11">
      <c r="A2" s="159" t="s">
        <v>17</v>
      </c>
      <c r="B2" s="160"/>
      <c r="C2" s="160"/>
      <c r="D2" s="160"/>
      <c r="E2" s="160"/>
      <c r="F2" s="160"/>
      <c r="G2" s="161"/>
      <c r="J2" s="1">
        <f>D30</f>
        <v>250.61</v>
      </c>
      <c r="K2" s="3" t="s">
        <v>81</v>
      </c>
    </row>
    <row r="3" spans="1:11" ht="15.75" thickBot="1">
      <c r="A3" s="150"/>
      <c r="G3" s="18"/>
      <c r="J3" s="4">
        <f>J2/12</f>
        <v>20.884166666666669</v>
      </c>
      <c r="K3" s="3" t="s">
        <v>82</v>
      </c>
    </row>
    <row r="4" spans="1:11" ht="45" customHeight="1">
      <c r="A4" s="19" t="s">
        <v>26</v>
      </c>
      <c r="B4" s="6" t="s">
        <v>60</v>
      </c>
      <c r="C4" s="8" t="s">
        <v>52</v>
      </c>
      <c r="D4" s="9" t="s">
        <v>53</v>
      </c>
      <c r="E4" s="13"/>
      <c r="F4" s="8" t="s">
        <v>54</v>
      </c>
      <c r="G4" s="9" t="s">
        <v>55</v>
      </c>
    </row>
    <row r="5" spans="1:11">
      <c r="A5" s="151" t="s">
        <v>34</v>
      </c>
      <c r="B5" s="7" t="s">
        <v>13</v>
      </c>
      <c r="C5" s="10">
        <v>5</v>
      </c>
      <c r="D5" s="41">
        <f>$J$3</f>
        <v>20.884166666666669</v>
      </c>
      <c r="E5" s="14"/>
      <c r="F5" s="10"/>
      <c r="G5" s="15"/>
    </row>
    <row r="6" spans="1:11">
      <c r="A6" s="151" t="s">
        <v>27</v>
      </c>
      <c r="B6" s="7" t="s">
        <v>43</v>
      </c>
      <c r="C6" s="10">
        <v>5</v>
      </c>
      <c r="D6" s="41">
        <f>$J$3</f>
        <v>20.884166666666669</v>
      </c>
      <c r="E6" s="14"/>
      <c r="F6" s="10"/>
      <c r="G6" s="15"/>
    </row>
    <row r="7" spans="1:11">
      <c r="A7" s="151" t="s">
        <v>29</v>
      </c>
      <c r="B7" s="7" t="s">
        <v>44</v>
      </c>
      <c r="C7" s="10">
        <v>2</v>
      </c>
      <c r="D7" s="41">
        <f>$J$3/$C$5*C7</f>
        <v>8.3536666666666672</v>
      </c>
      <c r="E7" s="14"/>
      <c r="F7" s="10"/>
      <c r="G7" s="15"/>
    </row>
    <row r="8" spans="1:11">
      <c r="A8" s="151" t="s">
        <v>27</v>
      </c>
      <c r="B8" s="7" t="s">
        <v>45</v>
      </c>
      <c r="C8" s="10">
        <v>5</v>
      </c>
      <c r="D8" s="41">
        <f>$J$3</f>
        <v>20.884166666666669</v>
      </c>
      <c r="E8" s="14"/>
      <c r="F8" s="10"/>
      <c r="G8" s="15"/>
    </row>
    <row r="9" spans="1:11">
      <c r="A9" s="151" t="s">
        <v>29</v>
      </c>
      <c r="B9" s="7" t="s">
        <v>46</v>
      </c>
      <c r="C9" s="10">
        <v>2</v>
      </c>
      <c r="D9" s="41">
        <f>$J$3/$C$5*C9</f>
        <v>8.3536666666666672</v>
      </c>
      <c r="E9" s="14"/>
      <c r="F9" s="10"/>
      <c r="G9" s="15"/>
    </row>
    <row r="10" spans="1:11">
      <c r="A10" s="151" t="s">
        <v>27</v>
      </c>
      <c r="B10" s="7" t="s">
        <v>14</v>
      </c>
      <c r="C10" s="10">
        <v>5</v>
      </c>
      <c r="D10" s="41">
        <f>$J$3</f>
        <v>20.884166666666669</v>
      </c>
      <c r="E10" s="14"/>
      <c r="F10" s="10"/>
      <c r="G10" s="15"/>
    </row>
    <row r="11" spans="1:11">
      <c r="A11" s="152" t="s">
        <v>30</v>
      </c>
      <c r="B11" s="7" t="s">
        <v>290</v>
      </c>
      <c r="C11" s="11">
        <v>2</v>
      </c>
      <c r="D11" s="41">
        <f>$J$3/$C$5*C11</f>
        <v>8.3536666666666672</v>
      </c>
      <c r="E11" s="14"/>
      <c r="F11" s="11">
        <v>3</v>
      </c>
      <c r="G11" s="5">
        <f>$J$3/$C$5*F11</f>
        <v>12.5305</v>
      </c>
    </row>
    <row r="12" spans="1:11">
      <c r="A12" s="152" t="s">
        <v>27</v>
      </c>
      <c r="B12" s="7" t="s">
        <v>47</v>
      </c>
      <c r="C12" s="10">
        <v>5</v>
      </c>
      <c r="D12" s="41">
        <f>$J$3</f>
        <v>20.884166666666669</v>
      </c>
      <c r="E12" s="14"/>
      <c r="F12" s="10"/>
      <c r="G12" s="15"/>
    </row>
    <row r="13" spans="1:11">
      <c r="A13" s="151" t="s">
        <v>32</v>
      </c>
      <c r="B13" s="7" t="s">
        <v>15</v>
      </c>
      <c r="C13" s="10">
        <v>5</v>
      </c>
      <c r="D13" s="41">
        <f>$J$3</f>
        <v>20.884166666666669</v>
      </c>
      <c r="E13" s="14"/>
      <c r="F13" s="10"/>
      <c r="G13" s="15"/>
    </row>
    <row r="14" spans="1:11">
      <c r="A14" s="151" t="s">
        <v>31</v>
      </c>
      <c r="B14" s="7" t="s">
        <v>48</v>
      </c>
      <c r="C14" s="10">
        <v>1</v>
      </c>
      <c r="D14" s="41">
        <f>$J$3/$C$5*C14</f>
        <v>4.1768333333333336</v>
      </c>
      <c r="E14" s="14"/>
      <c r="F14" s="10"/>
      <c r="G14" s="15"/>
    </row>
    <row r="15" spans="1:11">
      <c r="A15" s="151" t="s">
        <v>33</v>
      </c>
      <c r="B15" s="7" t="s">
        <v>16</v>
      </c>
      <c r="C15" s="10">
        <v>0.22997316979685703</v>
      </c>
      <c r="D15" s="41">
        <f>$J$3/$C$5*C15</f>
        <v>0.96055960137983909</v>
      </c>
      <c r="E15" s="14"/>
      <c r="F15" s="10"/>
      <c r="G15" s="15"/>
    </row>
    <row r="16" spans="1:11">
      <c r="A16" s="151" t="s">
        <v>28</v>
      </c>
      <c r="B16" s="7" t="s">
        <v>49</v>
      </c>
      <c r="C16" s="10">
        <v>5</v>
      </c>
      <c r="D16" s="41">
        <f>$J$3</f>
        <v>20.884166666666669</v>
      </c>
      <c r="E16" s="14"/>
      <c r="F16" s="10"/>
      <c r="G16" s="15"/>
    </row>
    <row r="17" spans="1:7">
      <c r="A17" s="151" t="s">
        <v>28</v>
      </c>
      <c r="B17" s="7" t="s">
        <v>50</v>
      </c>
      <c r="C17" s="10">
        <v>5</v>
      </c>
      <c r="D17" s="41">
        <f>$J$3</f>
        <v>20.884166666666669</v>
      </c>
      <c r="E17" s="14"/>
      <c r="F17" s="10"/>
      <c r="G17" s="15"/>
    </row>
    <row r="18" spans="1:7">
      <c r="A18" s="151">
        <v>0</v>
      </c>
      <c r="B18" s="7" t="s">
        <v>56</v>
      </c>
      <c r="C18" s="10">
        <v>0</v>
      </c>
      <c r="D18" s="41">
        <v>0</v>
      </c>
      <c r="E18" s="14"/>
      <c r="F18" s="10"/>
      <c r="G18" s="15"/>
    </row>
    <row r="19" spans="1:7" ht="15.75" thickBot="1">
      <c r="A19" s="153" t="s">
        <v>35</v>
      </c>
      <c r="B19" s="20" t="s">
        <v>51</v>
      </c>
      <c r="C19" s="12">
        <v>0</v>
      </c>
      <c r="D19" s="42">
        <f>$J$3/$C$5*C19</f>
        <v>0</v>
      </c>
      <c r="E19" s="21"/>
      <c r="F19" s="16">
        <v>0</v>
      </c>
      <c r="G19" s="17">
        <v>0</v>
      </c>
    </row>
    <row r="29" spans="1:7" ht="64.5" customHeight="1">
      <c r="A29" s="162" t="s">
        <v>61</v>
      </c>
      <c r="B29" s="162"/>
      <c r="C29" s="22"/>
      <c r="D29" s="23">
        <f>9.29+250.61</f>
        <v>259.90000000000003</v>
      </c>
      <c r="E29" s="24">
        <v>52.18</v>
      </c>
      <c r="F29" s="25" t="s">
        <v>62</v>
      </c>
    </row>
    <row r="30" spans="1:7" ht="64.5" customHeight="1">
      <c r="A30" s="162" t="s">
        <v>63</v>
      </c>
      <c r="B30" s="162"/>
      <c r="C30" s="22"/>
      <c r="D30" s="28">
        <v>250.61</v>
      </c>
      <c r="E30" s="29"/>
      <c r="F30" s="27"/>
    </row>
    <row r="31" spans="1:7">
      <c r="A31" s="26"/>
      <c r="B31" s="26"/>
      <c r="C31" s="27"/>
      <c r="D31" s="27"/>
      <c r="E31" s="30"/>
      <c r="F31" s="27"/>
    </row>
    <row r="32" spans="1:7">
      <c r="A32" s="154" t="s">
        <v>60</v>
      </c>
      <c r="B32" s="31" t="s">
        <v>64</v>
      </c>
      <c r="C32" s="32" t="s">
        <v>65</v>
      </c>
      <c r="D32" s="32" t="s">
        <v>66</v>
      </c>
      <c r="E32" s="33"/>
      <c r="F32" s="27"/>
    </row>
    <row r="33" spans="1:6">
      <c r="A33" s="155" t="s">
        <v>67</v>
      </c>
      <c r="B33" s="34">
        <f>D33/$E$29</f>
        <v>1.9164430816404752E-2</v>
      </c>
      <c r="C33" s="35">
        <f>D33/12</f>
        <v>8.3333333333333329E-2</v>
      </c>
      <c r="D33" s="36">
        <v>1</v>
      </c>
      <c r="E33" s="37" t="s">
        <v>68</v>
      </c>
      <c r="F33" s="27"/>
    </row>
    <row r="34" spans="1:6">
      <c r="A34" s="155" t="s">
        <v>69</v>
      </c>
      <c r="B34" s="34">
        <f t="shared" ref="B34:B37" si="0">D34/$E$29</f>
        <v>3.8328861632809505E-2</v>
      </c>
      <c r="C34" s="35">
        <f>D34/12</f>
        <v>0.16666666666666666</v>
      </c>
      <c r="D34" s="36">
        <v>2</v>
      </c>
      <c r="E34" s="37" t="s">
        <v>68</v>
      </c>
      <c r="F34" s="27"/>
    </row>
    <row r="35" spans="1:6">
      <c r="A35" s="155" t="s">
        <v>70</v>
      </c>
      <c r="B35" s="34">
        <f t="shared" si="0"/>
        <v>7.665772326561901E-2</v>
      </c>
      <c r="C35" s="35">
        <f>D35/12</f>
        <v>0.33333333333333331</v>
      </c>
      <c r="D35" s="36">
        <v>4</v>
      </c>
      <c r="E35" s="37" t="s">
        <v>68</v>
      </c>
      <c r="F35" s="27"/>
    </row>
    <row r="36" spans="1:6">
      <c r="A36" s="155" t="s">
        <v>71</v>
      </c>
      <c r="B36" s="34">
        <f t="shared" si="0"/>
        <v>0.22997316979685703</v>
      </c>
      <c r="C36" s="35">
        <f>D36/12</f>
        <v>1</v>
      </c>
      <c r="D36" s="36">
        <v>12</v>
      </c>
      <c r="E36" s="37" t="s">
        <v>68</v>
      </c>
      <c r="F36" s="27"/>
    </row>
    <row r="37" spans="1:6">
      <c r="A37" s="155" t="s">
        <v>72</v>
      </c>
      <c r="B37" s="34">
        <f t="shared" si="0"/>
        <v>0.45994633959371406</v>
      </c>
      <c r="C37" s="35">
        <f>$D$29/12/5*B37</f>
        <v>1.9923342276734382</v>
      </c>
      <c r="D37" s="36">
        <v>24</v>
      </c>
      <c r="E37" s="37" t="s">
        <v>68</v>
      </c>
      <c r="F37" s="27"/>
    </row>
    <row r="38" spans="1:6">
      <c r="A38" s="155" t="s">
        <v>73</v>
      </c>
      <c r="B38" s="38">
        <v>0.5</v>
      </c>
      <c r="C38" s="35">
        <f>$D$29/12/5*B38</f>
        <v>2.1658333333333335</v>
      </c>
      <c r="D38" s="39">
        <f t="shared" ref="D38:D43" si="1">C38*12</f>
        <v>25.990000000000002</v>
      </c>
      <c r="E38" s="37" t="s">
        <v>74</v>
      </c>
      <c r="F38" s="27"/>
    </row>
    <row r="39" spans="1:6">
      <c r="A39" s="155" t="s">
        <v>75</v>
      </c>
      <c r="B39" s="40">
        <v>1</v>
      </c>
      <c r="C39" s="35">
        <f t="shared" ref="C39:C40" si="2">$D$29/12/5*B39</f>
        <v>4.331666666666667</v>
      </c>
      <c r="D39" s="39">
        <f t="shared" si="1"/>
        <v>51.980000000000004</v>
      </c>
      <c r="E39" s="37" t="s">
        <v>74</v>
      </c>
      <c r="F39" s="27"/>
    </row>
    <row r="40" spans="1:6">
      <c r="A40" s="155" t="s">
        <v>76</v>
      </c>
      <c r="B40" s="40">
        <v>2</v>
      </c>
      <c r="C40" s="35">
        <f t="shared" si="2"/>
        <v>8.663333333333334</v>
      </c>
      <c r="D40" s="39">
        <f t="shared" si="1"/>
        <v>103.96000000000001</v>
      </c>
      <c r="E40" s="37" t="s">
        <v>74</v>
      </c>
      <c r="F40" s="27"/>
    </row>
    <row r="41" spans="1:6">
      <c r="A41" s="155" t="s">
        <v>77</v>
      </c>
      <c r="B41" s="40">
        <v>3</v>
      </c>
      <c r="C41" s="35">
        <f>$D$30/12/5*B41</f>
        <v>12.5305</v>
      </c>
      <c r="D41" s="39">
        <f t="shared" si="1"/>
        <v>150.36599999999999</v>
      </c>
      <c r="E41" s="37" t="s">
        <v>78</v>
      </c>
      <c r="F41" s="27"/>
    </row>
    <row r="42" spans="1:6">
      <c r="A42" s="155" t="s">
        <v>79</v>
      </c>
      <c r="B42" s="40">
        <v>4</v>
      </c>
      <c r="C42" s="35">
        <f t="shared" ref="C42:C43" si="3">$D$30/12/5*B42</f>
        <v>16.707333333333334</v>
      </c>
      <c r="D42" s="39">
        <f t="shared" si="1"/>
        <v>200.488</v>
      </c>
      <c r="E42" s="37" t="s">
        <v>78</v>
      </c>
      <c r="F42" s="27"/>
    </row>
    <row r="43" spans="1:6">
      <c r="A43" s="155" t="s">
        <v>80</v>
      </c>
      <c r="B43" s="40">
        <v>5</v>
      </c>
      <c r="C43" s="35">
        <f t="shared" si="3"/>
        <v>20.884166666666669</v>
      </c>
      <c r="D43" s="39">
        <f t="shared" si="1"/>
        <v>250.61</v>
      </c>
      <c r="E43" s="37" t="s">
        <v>78</v>
      </c>
      <c r="F43" s="27"/>
    </row>
  </sheetData>
  <mergeCells count="3">
    <mergeCell ref="A2:G2"/>
    <mergeCell ref="A30:B30"/>
    <mergeCell ref="A29:B29"/>
  </mergeCells>
  <pageMargins left="0.7" right="0.7" top="0.78740157499999996" bottom="0.78740157499999996"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0">
    <tabColor theme="4"/>
  </sheetPr>
  <dimension ref="A1:S72"/>
  <sheetViews>
    <sheetView topLeftCell="A2" zoomScale="90" zoomScaleNormal="90" workbookViewId="0">
      <selection activeCell="M23" sqref="M23"/>
    </sheetView>
  </sheetViews>
  <sheetFormatPr baseColWidth="10" defaultColWidth="9.140625" defaultRowHeight="12.75"/>
  <cols>
    <col min="1" max="1" width="5.7109375" style="84" customWidth="1"/>
    <col min="2" max="2" width="50.85546875" style="84" customWidth="1"/>
    <col min="3" max="3" width="13.140625" style="120" customWidth="1"/>
    <col min="4" max="4" width="10" style="84" customWidth="1"/>
    <col min="5" max="5" width="13.140625" style="120" customWidth="1"/>
    <col min="6" max="6" width="10" style="84" bestFit="1" customWidth="1"/>
    <col min="7" max="7" width="13.140625" style="120" customWidth="1"/>
    <col min="8" max="8" width="13.7109375" style="84" bestFit="1" customWidth="1"/>
    <col min="9" max="18" width="9.140625" style="121"/>
    <col min="19" max="19" width="19" style="121" customWidth="1"/>
    <col min="20" max="16384" width="9.140625" style="121"/>
  </cols>
  <sheetData>
    <row r="1" spans="1:19" s="231" customFormat="1" ht="15">
      <c r="A1" s="230" t="s">
        <v>285</v>
      </c>
      <c r="B1" s="230"/>
      <c r="C1" s="230"/>
      <c r="D1" s="230"/>
      <c r="E1" s="230"/>
      <c r="F1" s="230"/>
      <c r="G1" s="230"/>
      <c r="H1" s="230"/>
      <c r="I1" s="230"/>
      <c r="J1" s="230"/>
      <c r="K1" s="230"/>
    </row>
    <row r="2" spans="1:19" s="46" customFormat="1" ht="18">
      <c r="A2" s="43"/>
      <c r="B2" s="44"/>
      <c r="C2" s="44"/>
      <c r="D2" s="45"/>
      <c r="E2" s="44"/>
      <c r="F2" s="44"/>
      <c r="G2" s="44"/>
      <c r="H2" s="44"/>
    </row>
    <row r="3" spans="1:19" s="46" customFormat="1">
      <c r="A3" s="163" t="s">
        <v>146</v>
      </c>
      <c r="B3" s="164"/>
      <c r="C3" s="165" t="s">
        <v>145</v>
      </c>
      <c r="D3" s="166"/>
      <c r="E3" s="166"/>
      <c r="F3" s="166"/>
      <c r="G3" s="166"/>
      <c r="H3" s="167"/>
      <c r="I3" s="47"/>
      <c r="J3" s="47"/>
    </row>
    <row r="4" spans="1:19" s="46" customFormat="1" ht="15" customHeight="1">
      <c r="A4" s="48"/>
      <c r="B4" s="49"/>
      <c r="C4" s="169" t="s">
        <v>144</v>
      </c>
      <c r="D4" s="170"/>
      <c r="E4" s="169" t="s">
        <v>143</v>
      </c>
      <c r="F4" s="170"/>
      <c r="G4" s="169" t="s">
        <v>142</v>
      </c>
      <c r="H4" s="170"/>
      <c r="I4" s="51"/>
    </row>
    <row r="5" spans="1:19" s="46" customFormat="1" ht="21.75" customHeight="1">
      <c r="A5" s="52" t="s">
        <v>272</v>
      </c>
      <c r="B5" s="53"/>
      <c r="C5" s="54">
        <v>1</v>
      </c>
      <c r="D5" s="232"/>
      <c r="E5" s="54">
        <v>1</v>
      </c>
      <c r="F5" s="146">
        <v>16.66</v>
      </c>
      <c r="G5" s="54">
        <v>1</v>
      </c>
      <c r="H5" s="146">
        <v>15</v>
      </c>
      <c r="I5" s="51"/>
    </row>
    <row r="6" spans="1:19" s="46" customFormat="1" ht="21.75" customHeight="1">
      <c r="A6" s="55" t="s">
        <v>141</v>
      </c>
      <c r="B6" s="56"/>
      <c r="C6" s="57"/>
      <c r="D6" s="50"/>
      <c r="E6" s="57"/>
      <c r="F6" s="50">
        <v>4</v>
      </c>
      <c r="G6" s="57"/>
      <c r="H6" s="50">
        <v>1</v>
      </c>
      <c r="I6" s="51"/>
    </row>
    <row r="7" spans="1:19" s="46" customFormat="1">
      <c r="A7" s="55"/>
      <c r="B7" s="56"/>
      <c r="C7" s="58" t="s">
        <v>140</v>
      </c>
      <c r="D7" s="168" t="s">
        <v>139</v>
      </c>
      <c r="E7" s="168"/>
      <c r="F7" s="168"/>
      <c r="G7" s="168"/>
      <c r="H7" s="168"/>
      <c r="I7" s="51"/>
    </row>
    <row r="8" spans="1:19" s="46" customFormat="1" ht="25.5">
      <c r="A8" s="59" t="s">
        <v>138</v>
      </c>
      <c r="B8" s="60" t="s">
        <v>137</v>
      </c>
      <c r="C8" s="233"/>
      <c r="D8" s="61">
        <f>C8*D5</f>
        <v>0</v>
      </c>
      <c r="E8" s="233"/>
      <c r="F8" s="61">
        <f>E8*F5</f>
        <v>0</v>
      </c>
      <c r="G8" s="233"/>
      <c r="H8" s="61">
        <v>0</v>
      </c>
      <c r="I8" s="51"/>
    </row>
    <row r="9" spans="1:19" s="46" customFormat="1">
      <c r="A9" s="62"/>
      <c r="B9" s="63" t="s">
        <v>136</v>
      </c>
      <c r="C9" s="64">
        <f t="shared" ref="C9:H9" si="0">SUM(C8)</f>
        <v>0</v>
      </c>
      <c r="D9" s="65">
        <f t="shared" si="0"/>
        <v>0</v>
      </c>
      <c r="E9" s="64">
        <f t="shared" si="0"/>
        <v>0</v>
      </c>
      <c r="F9" s="65">
        <f t="shared" si="0"/>
        <v>0</v>
      </c>
      <c r="G9" s="64">
        <f t="shared" si="0"/>
        <v>0</v>
      </c>
      <c r="H9" s="65">
        <f t="shared" si="0"/>
        <v>0</v>
      </c>
      <c r="I9" s="51"/>
    </row>
    <row r="10" spans="1:19" s="46" customFormat="1">
      <c r="A10" s="55"/>
      <c r="B10" s="56"/>
      <c r="C10" s="66"/>
      <c r="D10" s="67"/>
      <c r="E10" s="66"/>
      <c r="F10" s="67"/>
      <c r="G10" s="66"/>
      <c r="H10" s="68"/>
      <c r="I10" s="51"/>
      <c r="L10" s="143" t="s">
        <v>150</v>
      </c>
      <c r="M10" s="143"/>
      <c r="N10" s="143"/>
      <c r="O10" s="143"/>
      <c r="P10" s="143"/>
      <c r="Q10" s="143"/>
      <c r="R10" s="143"/>
      <c r="S10" s="144">
        <f>Kalkulationsraumbuch!$Q$7</f>
        <v>0</v>
      </c>
    </row>
    <row r="11" spans="1:19" s="46" customFormat="1">
      <c r="A11" s="69" t="s">
        <v>135</v>
      </c>
      <c r="B11" s="70" t="s">
        <v>134</v>
      </c>
      <c r="C11" s="71"/>
      <c r="D11" s="72"/>
      <c r="E11" s="71"/>
      <c r="F11" s="72"/>
      <c r="G11" s="71"/>
      <c r="H11" s="73"/>
      <c r="L11" s="143"/>
      <c r="M11" s="143"/>
      <c r="N11" s="143"/>
      <c r="O11" s="143"/>
      <c r="P11" s="143"/>
      <c r="Q11" s="143"/>
      <c r="R11" s="143"/>
      <c r="S11" s="143"/>
    </row>
    <row r="12" spans="1:19" s="46" customFormat="1">
      <c r="A12" s="74" t="s">
        <v>86</v>
      </c>
      <c r="B12" s="75" t="s">
        <v>133</v>
      </c>
      <c r="C12" s="234"/>
      <c r="D12" s="76">
        <f t="shared" ref="D12:D17" si="1">C12*$D$5</f>
        <v>0</v>
      </c>
      <c r="E12" s="235"/>
      <c r="F12" s="76">
        <f t="shared" ref="F12:F17" si="2">E12*$F$5</f>
        <v>0</v>
      </c>
      <c r="G12" s="235"/>
      <c r="H12" s="76">
        <f t="shared" ref="H12:H17" si="3">G12*$H$5</f>
        <v>0</v>
      </c>
      <c r="J12" s="77"/>
      <c r="L12" s="143"/>
      <c r="M12" s="143"/>
      <c r="N12" s="143"/>
      <c r="O12" s="143"/>
      <c r="P12" s="143"/>
      <c r="Q12" s="143"/>
      <c r="R12" s="143"/>
      <c r="S12" s="143"/>
    </row>
    <row r="13" spans="1:19" s="46" customFormat="1">
      <c r="A13" s="78" t="s">
        <v>85</v>
      </c>
      <c r="B13" s="79" t="s">
        <v>132</v>
      </c>
      <c r="C13" s="236"/>
      <c r="D13" s="80">
        <f t="shared" si="1"/>
        <v>0</v>
      </c>
      <c r="E13" s="237"/>
      <c r="F13" s="80">
        <f t="shared" si="2"/>
        <v>0</v>
      </c>
      <c r="G13" s="237"/>
      <c r="H13" s="80">
        <f t="shared" si="3"/>
        <v>0</v>
      </c>
      <c r="J13" s="77"/>
      <c r="L13" s="143"/>
      <c r="M13" s="143"/>
      <c r="N13" s="143"/>
      <c r="O13" s="143"/>
      <c r="P13" s="143"/>
      <c r="Q13" s="143"/>
      <c r="R13" s="143"/>
      <c r="S13" s="143"/>
    </row>
    <row r="14" spans="1:19" s="46" customFormat="1">
      <c r="A14" s="78" t="s">
        <v>84</v>
      </c>
      <c r="B14" s="79" t="s">
        <v>131</v>
      </c>
      <c r="C14" s="236"/>
      <c r="D14" s="80">
        <f t="shared" si="1"/>
        <v>0</v>
      </c>
      <c r="E14" s="237"/>
      <c r="F14" s="80">
        <f t="shared" si="2"/>
        <v>0</v>
      </c>
      <c r="G14" s="237"/>
      <c r="H14" s="80">
        <f t="shared" si="3"/>
        <v>0</v>
      </c>
      <c r="J14" s="77"/>
      <c r="L14" s="143" t="s">
        <v>151</v>
      </c>
      <c r="M14" s="143"/>
      <c r="N14" s="143"/>
      <c r="O14" s="143"/>
      <c r="P14" s="143"/>
      <c r="Q14" s="143"/>
      <c r="R14" s="143"/>
      <c r="S14" s="145">
        <f>H33*$S$10</f>
        <v>0</v>
      </c>
    </row>
    <row r="15" spans="1:19" s="46" customFormat="1">
      <c r="A15" s="78" t="s">
        <v>83</v>
      </c>
      <c r="B15" s="79" t="s">
        <v>130</v>
      </c>
      <c r="C15" s="236"/>
      <c r="D15" s="80">
        <f t="shared" si="1"/>
        <v>0</v>
      </c>
      <c r="E15" s="237"/>
      <c r="F15" s="80">
        <f t="shared" si="2"/>
        <v>0</v>
      </c>
      <c r="G15" s="237"/>
      <c r="H15" s="80">
        <f t="shared" si="3"/>
        <v>0</v>
      </c>
      <c r="J15" s="77"/>
      <c r="L15" s="143" t="s">
        <v>158</v>
      </c>
      <c r="M15" s="143"/>
      <c r="N15" s="143"/>
      <c r="O15" s="143"/>
      <c r="P15" s="143"/>
      <c r="Q15" s="143"/>
      <c r="R15" s="143"/>
      <c r="S15" s="144">
        <f>IFERROR(S14/F49,0)</f>
        <v>0</v>
      </c>
    </row>
    <row r="16" spans="1:19" s="46" customFormat="1">
      <c r="A16" s="78" t="s">
        <v>99</v>
      </c>
      <c r="B16" s="79" t="s">
        <v>129</v>
      </c>
      <c r="C16" s="236"/>
      <c r="D16" s="80">
        <f t="shared" si="1"/>
        <v>0</v>
      </c>
      <c r="E16" s="237"/>
      <c r="F16" s="80">
        <f t="shared" si="2"/>
        <v>0</v>
      </c>
      <c r="G16" s="237"/>
      <c r="H16" s="80">
        <f t="shared" si="3"/>
        <v>0</v>
      </c>
      <c r="J16" s="77"/>
      <c r="L16" s="143"/>
      <c r="M16" s="143"/>
      <c r="N16" s="143"/>
      <c r="O16" s="143"/>
      <c r="P16" s="143"/>
      <c r="Q16" s="143"/>
      <c r="R16" s="143"/>
      <c r="S16" s="143"/>
    </row>
    <row r="17" spans="1:19" s="46" customFormat="1">
      <c r="A17" s="78" t="s">
        <v>97</v>
      </c>
      <c r="B17" s="79" t="s">
        <v>128</v>
      </c>
      <c r="C17" s="236"/>
      <c r="D17" s="80">
        <f t="shared" si="1"/>
        <v>0</v>
      </c>
      <c r="E17" s="237"/>
      <c r="F17" s="80">
        <f t="shared" si="2"/>
        <v>0</v>
      </c>
      <c r="G17" s="237"/>
      <c r="H17" s="80">
        <f t="shared" si="3"/>
        <v>0</v>
      </c>
      <c r="J17" s="77"/>
      <c r="L17" s="143" t="s">
        <v>152</v>
      </c>
      <c r="M17" s="143"/>
      <c r="N17" s="143"/>
      <c r="O17" s="143"/>
      <c r="P17" s="143"/>
      <c r="Q17" s="143"/>
      <c r="R17" s="143"/>
      <c r="S17" s="145">
        <f>H32*$S$10</f>
        <v>0</v>
      </c>
    </row>
    <row r="18" spans="1:19" s="84" customFormat="1">
      <c r="A18" s="81"/>
      <c r="B18" s="63" t="s">
        <v>127</v>
      </c>
      <c r="C18" s="82">
        <f t="shared" ref="C18:H18" si="4">SUM(C12:C17)</f>
        <v>0</v>
      </c>
      <c r="D18" s="83">
        <f t="shared" si="4"/>
        <v>0</v>
      </c>
      <c r="E18" s="64">
        <f t="shared" si="4"/>
        <v>0</v>
      </c>
      <c r="F18" s="83">
        <f t="shared" si="4"/>
        <v>0</v>
      </c>
      <c r="G18" s="64">
        <f t="shared" si="4"/>
        <v>0</v>
      </c>
      <c r="H18" s="83">
        <f t="shared" si="4"/>
        <v>0</v>
      </c>
      <c r="J18" s="85"/>
      <c r="L18" s="143" t="s">
        <v>159</v>
      </c>
      <c r="M18" s="143"/>
      <c r="N18" s="143"/>
      <c r="O18" s="143"/>
      <c r="P18" s="143"/>
      <c r="Q18" s="143"/>
      <c r="R18" s="143"/>
      <c r="S18" s="144">
        <f>IFERROR(S17/D49,0)</f>
        <v>0</v>
      </c>
    </row>
    <row r="19" spans="1:19" s="46" customFormat="1">
      <c r="A19" s="69" t="s">
        <v>126</v>
      </c>
      <c r="B19" s="70" t="s">
        <v>125</v>
      </c>
      <c r="C19" s="71"/>
      <c r="D19" s="86"/>
      <c r="E19" s="71"/>
      <c r="F19" s="72"/>
      <c r="G19" s="71"/>
      <c r="H19" s="73"/>
      <c r="J19" s="77"/>
    </row>
    <row r="20" spans="1:19" s="46" customFormat="1">
      <c r="A20" s="78" t="s">
        <v>86</v>
      </c>
      <c r="B20" s="79" t="s">
        <v>124</v>
      </c>
      <c r="C20" s="236"/>
      <c r="D20" s="76">
        <f t="shared" ref="D20:D26" si="5">C20*$D$5</f>
        <v>0</v>
      </c>
      <c r="E20" s="237"/>
      <c r="F20" s="76">
        <f t="shared" ref="F20:F29" si="6">E20*$F$5</f>
        <v>0</v>
      </c>
      <c r="G20" s="237"/>
      <c r="H20" s="76">
        <f t="shared" ref="H20:H29" si="7">G20*$H$5</f>
        <v>0</v>
      </c>
      <c r="J20" s="77"/>
    </row>
    <row r="21" spans="1:19" s="46" customFormat="1">
      <c r="A21" s="78" t="s">
        <v>85</v>
      </c>
      <c r="B21" s="79" t="s">
        <v>123</v>
      </c>
      <c r="C21" s="236"/>
      <c r="D21" s="80">
        <f t="shared" si="5"/>
        <v>0</v>
      </c>
      <c r="E21" s="237"/>
      <c r="F21" s="80">
        <f t="shared" si="6"/>
        <v>0</v>
      </c>
      <c r="G21" s="237"/>
      <c r="H21" s="80">
        <f t="shared" si="7"/>
        <v>0</v>
      </c>
      <c r="I21" s="87"/>
      <c r="J21" s="77"/>
    </row>
    <row r="22" spans="1:19" s="46" customFormat="1">
      <c r="A22" s="78" t="s">
        <v>84</v>
      </c>
      <c r="B22" s="79" t="s">
        <v>122</v>
      </c>
      <c r="C22" s="236"/>
      <c r="D22" s="80">
        <f t="shared" si="5"/>
        <v>0</v>
      </c>
      <c r="E22" s="237"/>
      <c r="F22" s="80">
        <f t="shared" si="6"/>
        <v>0</v>
      </c>
      <c r="G22" s="237"/>
      <c r="H22" s="80">
        <f t="shared" si="7"/>
        <v>0</v>
      </c>
      <c r="J22" s="77"/>
    </row>
    <row r="23" spans="1:19" s="46" customFormat="1">
      <c r="A23" s="78" t="s">
        <v>83</v>
      </c>
      <c r="B23" s="79" t="s">
        <v>121</v>
      </c>
      <c r="C23" s="236"/>
      <c r="D23" s="80">
        <f t="shared" si="5"/>
        <v>0</v>
      </c>
      <c r="E23" s="237"/>
      <c r="F23" s="80">
        <f t="shared" si="6"/>
        <v>0</v>
      </c>
      <c r="G23" s="237"/>
      <c r="H23" s="80">
        <f t="shared" si="7"/>
        <v>0</v>
      </c>
      <c r="J23" s="77"/>
    </row>
    <row r="24" spans="1:19" s="46" customFormat="1">
      <c r="A24" s="78" t="s">
        <v>99</v>
      </c>
      <c r="B24" s="79" t="s">
        <v>120</v>
      </c>
      <c r="C24" s="236"/>
      <c r="D24" s="80">
        <f t="shared" si="5"/>
        <v>0</v>
      </c>
      <c r="E24" s="237"/>
      <c r="F24" s="80">
        <f t="shared" si="6"/>
        <v>0</v>
      </c>
      <c r="G24" s="237"/>
      <c r="H24" s="80">
        <f t="shared" si="7"/>
        <v>0</v>
      </c>
      <c r="J24" s="77"/>
    </row>
    <row r="25" spans="1:19" s="46" customFormat="1">
      <c r="A25" s="78" t="s">
        <v>97</v>
      </c>
      <c r="B25" s="79" t="s">
        <v>119</v>
      </c>
      <c r="C25" s="234"/>
      <c r="D25" s="88">
        <f t="shared" si="5"/>
        <v>0</v>
      </c>
      <c r="E25" s="235"/>
      <c r="F25" s="88">
        <f t="shared" si="6"/>
        <v>0</v>
      </c>
      <c r="G25" s="235"/>
      <c r="H25" s="88">
        <f t="shared" si="7"/>
        <v>0</v>
      </c>
      <c r="J25" s="77"/>
    </row>
    <row r="26" spans="1:19" s="46" customFormat="1">
      <c r="A26" s="78" t="s">
        <v>95</v>
      </c>
      <c r="B26" s="79" t="s">
        <v>118</v>
      </c>
      <c r="C26" s="234"/>
      <c r="D26" s="88">
        <f t="shared" si="5"/>
        <v>0</v>
      </c>
      <c r="E26" s="235"/>
      <c r="F26" s="88">
        <f t="shared" si="6"/>
        <v>0</v>
      </c>
      <c r="G26" s="235"/>
      <c r="H26" s="88">
        <f t="shared" si="7"/>
        <v>0</v>
      </c>
      <c r="J26" s="77"/>
    </row>
    <row r="27" spans="1:19" s="46" customFormat="1">
      <c r="A27" s="89" t="s">
        <v>117</v>
      </c>
      <c r="B27" s="90" t="s">
        <v>116</v>
      </c>
      <c r="C27" s="238"/>
      <c r="D27" s="88">
        <f>IF(C27="",0,C27*$D$5)</f>
        <v>0</v>
      </c>
      <c r="E27" s="239"/>
      <c r="F27" s="88">
        <f t="shared" si="6"/>
        <v>0</v>
      </c>
      <c r="G27" s="239"/>
      <c r="H27" s="88">
        <f t="shared" si="7"/>
        <v>0</v>
      </c>
      <c r="J27" s="77"/>
    </row>
    <row r="28" spans="1:19" s="46" customFormat="1">
      <c r="A28" s="89" t="s">
        <v>115</v>
      </c>
      <c r="B28" s="90" t="s">
        <v>114</v>
      </c>
      <c r="C28" s="238"/>
      <c r="D28" s="88">
        <f>IF(C28="",0,C28*$D$5)</f>
        <v>0</v>
      </c>
      <c r="E28" s="239"/>
      <c r="F28" s="88">
        <f t="shared" si="6"/>
        <v>0</v>
      </c>
      <c r="G28" s="239"/>
      <c r="H28" s="88">
        <f t="shared" si="7"/>
        <v>0</v>
      </c>
      <c r="J28" s="77"/>
    </row>
    <row r="29" spans="1:19" s="46" customFormat="1">
      <c r="A29" s="89" t="s">
        <v>113</v>
      </c>
      <c r="B29" s="90" t="s">
        <v>112</v>
      </c>
      <c r="C29" s="238"/>
      <c r="D29" s="88">
        <f>IF(C29="",0,C29*$D$5)</f>
        <v>0</v>
      </c>
      <c r="E29" s="239"/>
      <c r="F29" s="88">
        <f t="shared" si="6"/>
        <v>0</v>
      </c>
      <c r="G29" s="239"/>
      <c r="H29" s="88">
        <f t="shared" si="7"/>
        <v>0</v>
      </c>
      <c r="J29" s="77"/>
    </row>
    <row r="30" spans="1:19" s="84" customFormat="1">
      <c r="A30" s="81"/>
      <c r="B30" s="63" t="s">
        <v>111</v>
      </c>
      <c r="C30" s="82">
        <f t="shared" ref="C30:H30" si="8">SUM(C20:C29)</f>
        <v>0</v>
      </c>
      <c r="D30" s="83">
        <f t="shared" si="8"/>
        <v>0</v>
      </c>
      <c r="E30" s="64">
        <f t="shared" si="8"/>
        <v>0</v>
      </c>
      <c r="F30" s="83">
        <f t="shared" si="8"/>
        <v>0</v>
      </c>
      <c r="G30" s="64">
        <f t="shared" si="8"/>
        <v>0</v>
      </c>
      <c r="H30" s="83">
        <f t="shared" si="8"/>
        <v>0</v>
      </c>
      <c r="J30" s="85"/>
    </row>
    <row r="31" spans="1:19" s="46" customFormat="1">
      <c r="A31" s="69" t="s">
        <v>110</v>
      </c>
      <c r="B31" s="70" t="s">
        <v>107</v>
      </c>
      <c r="C31" s="71"/>
      <c r="D31" s="86"/>
      <c r="E31" s="71"/>
      <c r="F31" s="72"/>
      <c r="G31" s="71"/>
      <c r="H31" s="73"/>
      <c r="J31" s="77"/>
    </row>
    <row r="32" spans="1:19" s="46" customFormat="1">
      <c r="A32" s="78" t="s">
        <v>86</v>
      </c>
      <c r="B32" s="79" t="s">
        <v>148</v>
      </c>
      <c r="C32" s="240"/>
      <c r="D32" s="76"/>
      <c r="E32" s="241"/>
      <c r="F32" s="76"/>
      <c r="G32" s="237"/>
      <c r="H32" s="76">
        <f>G32*$H$5</f>
        <v>0</v>
      </c>
      <c r="J32" s="77"/>
    </row>
    <row r="33" spans="1:11" s="46" customFormat="1">
      <c r="A33" s="78" t="s">
        <v>147</v>
      </c>
      <c r="B33" s="79" t="s">
        <v>149</v>
      </c>
      <c r="C33" s="240"/>
      <c r="D33" s="88"/>
      <c r="E33" s="241"/>
      <c r="F33" s="88"/>
      <c r="G33" s="237"/>
      <c r="H33" s="76">
        <f>G33*$H$5</f>
        <v>0</v>
      </c>
      <c r="J33" s="77"/>
    </row>
    <row r="34" spans="1:11" s="46" customFormat="1">
      <c r="A34" s="78" t="s">
        <v>85</v>
      </c>
      <c r="B34" s="79" t="s">
        <v>109</v>
      </c>
      <c r="C34" s="236"/>
      <c r="D34" s="80">
        <f>C34*$D$5</f>
        <v>0</v>
      </c>
      <c r="E34" s="237"/>
      <c r="F34" s="80">
        <f>E34*$F$5</f>
        <v>0</v>
      </c>
      <c r="G34" s="237"/>
      <c r="H34" s="80">
        <f>G34*$H$5</f>
        <v>0</v>
      </c>
      <c r="J34" s="77"/>
    </row>
    <row r="35" spans="1:11" s="46" customFormat="1">
      <c r="A35" s="78" t="s">
        <v>84</v>
      </c>
      <c r="B35" s="79" t="s">
        <v>108</v>
      </c>
      <c r="C35" s="236"/>
      <c r="D35" s="80">
        <f>C35*$D$5</f>
        <v>0</v>
      </c>
      <c r="E35" s="237"/>
      <c r="F35" s="80">
        <f>E35*$F$5</f>
        <v>0</v>
      </c>
      <c r="G35" s="237"/>
      <c r="H35" s="80">
        <f>G35*$H$5</f>
        <v>0</v>
      </c>
      <c r="J35" s="77"/>
    </row>
    <row r="36" spans="1:11" s="46" customFormat="1">
      <c r="A36" s="78" t="s">
        <v>83</v>
      </c>
      <c r="B36" s="79" t="s">
        <v>107</v>
      </c>
      <c r="C36" s="236"/>
      <c r="D36" s="80">
        <f>C36*$D$5</f>
        <v>0</v>
      </c>
      <c r="E36" s="237"/>
      <c r="F36" s="80">
        <f>E36*$F$5</f>
        <v>0</v>
      </c>
      <c r="G36" s="237"/>
      <c r="H36" s="80">
        <f>G36*$H$5</f>
        <v>0</v>
      </c>
      <c r="J36" s="77"/>
    </row>
    <row r="37" spans="1:11" s="84" customFormat="1">
      <c r="A37" s="91"/>
      <c r="B37" s="63" t="s">
        <v>106</v>
      </c>
      <c r="C37" s="82">
        <f t="shared" ref="C37:H37" si="9">SUM(C32:C36)</f>
        <v>0</v>
      </c>
      <c r="D37" s="83">
        <f t="shared" si="9"/>
        <v>0</v>
      </c>
      <c r="E37" s="64">
        <f t="shared" si="9"/>
        <v>0</v>
      </c>
      <c r="F37" s="83">
        <f t="shared" si="9"/>
        <v>0</v>
      </c>
      <c r="G37" s="64">
        <f t="shared" si="9"/>
        <v>0</v>
      </c>
      <c r="H37" s="83">
        <f t="shared" si="9"/>
        <v>0</v>
      </c>
      <c r="J37" s="85"/>
    </row>
    <row r="38" spans="1:11" s="46" customFormat="1">
      <c r="A38" s="69" t="s">
        <v>105</v>
      </c>
      <c r="B38" s="70" t="s">
        <v>104</v>
      </c>
      <c r="C38" s="71"/>
      <c r="D38" s="86"/>
      <c r="E38" s="71"/>
      <c r="F38" s="72"/>
      <c r="G38" s="71"/>
      <c r="H38" s="73"/>
      <c r="J38" s="77"/>
    </row>
    <row r="39" spans="1:11" s="46" customFormat="1">
      <c r="A39" s="78" t="s">
        <v>86</v>
      </c>
      <c r="B39" s="79" t="s">
        <v>103</v>
      </c>
      <c r="C39" s="242"/>
      <c r="D39" s="76">
        <f t="shared" ref="D39:D45" si="10">C39*$D$5</f>
        <v>0</v>
      </c>
      <c r="E39" s="243"/>
      <c r="F39" s="76">
        <f t="shared" ref="F39:F45" si="11">E39*$F$5</f>
        <v>0</v>
      </c>
      <c r="G39" s="243"/>
      <c r="H39" s="76">
        <f t="shared" ref="H39:H45" si="12">G39*$H$5</f>
        <v>0</v>
      </c>
      <c r="J39" s="77"/>
    </row>
    <row r="40" spans="1:11" s="46" customFormat="1">
      <c r="A40" s="78" t="s">
        <v>85</v>
      </c>
      <c r="B40" s="79" t="s">
        <v>102</v>
      </c>
      <c r="C40" s="242"/>
      <c r="D40" s="88">
        <f t="shared" si="10"/>
        <v>0</v>
      </c>
      <c r="E40" s="243"/>
      <c r="F40" s="88">
        <f t="shared" si="11"/>
        <v>0</v>
      </c>
      <c r="G40" s="243"/>
      <c r="H40" s="88">
        <f t="shared" si="12"/>
        <v>0</v>
      </c>
      <c r="J40" s="77"/>
    </row>
    <row r="41" spans="1:11" s="46" customFormat="1">
      <c r="A41" s="78" t="s">
        <v>84</v>
      </c>
      <c r="B41" s="79" t="s">
        <v>101</v>
      </c>
      <c r="C41" s="242"/>
      <c r="D41" s="80">
        <f t="shared" si="10"/>
        <v>0</v>
      </c>
      <c r="E41" s="243"/>
      <c r="F41" s="80">
        <f t="shared" si="11"/>
        <v>0</v>
      </c>
      <c r="G41" s="243"/>
      <c r="H41" s="80">
        <f t="shared" si="12"/>
        <v>0</v>
      </c>
      <c r="J41" s="77"/>
    </row>
    <row r="42" spans="1:11" s="46" customFormat="1">
      <c r="A42" s="78" t="s">
        <v>83</v>
      </c>
      <c r="B42" s="79" t="s">
        <v>100</v>
      </c>
      <c r="C42" s="234"/>
      <c r="D42" s="88">
        <f t="shared" si="10"/>
        <v>0</v>
      </c>
      <c r="E42" s="235"/>
      <c r="F42" s="88">
        <f t="shared" si="11"/>
        <v>0</v>
      </c>
      <c r="G42" s="235"/>
      <c r="H42" s="88">
        <f t="shared" si="12"/>
        <v>0</v>
      </c>
      <c r="J42" s="77"/>
    </row>
    <row r="43" spans="1:11" s="46" customFormat="1">
      <c r="A43" s="78" t="s">
        <v>99</v>
      </c>
      <c r="B43" s="79" t="s">
        <v>98</v>
      </c>
      <c r="C43" s="234"/>
      <c r="D43" s="88">
        <f t="shared" si="10"/>
        <v>0</v>
      </c>
      <c r="E43" s="235"/>
      <c r="F43" s="88">
        <f t="shared" si="11"/>
        <v>0</v>
      </c>
      <c r="G43" s="235"/>
      <c r="H43" s="88">
        <f t="shared" si="12"/>
        <v>0</v>
      </c>
      <c r="J43" s="77"/>
    </row>
    <row r="44" spans="1:11" s="46" customFormat="1">
      <c r="A44" s="78" t="s">
        <v>97</v>
      </c>
      <c r="B44" s="79" t="s">
        <v>96</v>
      </c>
      <c r="C44" s="234"/>
      <c r="D44" s="88">
        <f t="shared" si="10"/>
        <v>0</v>
      </c>
      <c r="E44" s="235"/>
      <c r="F44" s="88">
        <f t="shared" si="11"/>
        <v>0</v>
      </c>
      <c r="G44" s="235"/>
      <c r="H44" s="88">
        <f t="shared" si="12"/>
        <v>0</v>
      </c>
      <c r="J44" s="77"/>
    </row>
    <row r="45" spans="1:11" s="46" customFormat="1">
      <c r="A45" s="78" t="s">
        <v>95</v>
      </c>
      <c r="B45" s="79" t="s">
        <v>94</v>
      </c>
      <c r="C45" s="234"/>
      <c r="D45" s="88">
        <f t="shared" si="10"/>
        <v>0</v>
      </c>
      <c r="E45" s="235"/>
      <c r="F45" s="88">
        <f t="shared" si="11"/>
        <v>0</v>
      </c>
      <c r="G45" s="235"/>
      <c r="H45" s="88">
        <f t="shared" si="12"/>
        <v>0</v>
      </c>
      <c r="J45" s="77"/>
    </row>
    <row r="46" spans="1:11" s="84" customFormat="1">
      <c r="A46" s="81"/>
      <c r="B46" s="63" t="s">
        <v>93</v>
      </c>
      <c r="C46" s="82">
        <f>SUM(C39:C45)+C37+C30+C18+C9</f>
        <v>0</v>
      </c>
      <c r="D46" s="83">
        <f>D9+D18+D30+D37+SUM(D39:D45)</f>
        <v>0</v>
      </c>
      <c r="E46" s="82">
        <f>SUM(E39:E45)+E37+E30+E18+E9</f>
        <v>0</v>
      </c>
      <c r="F46" s="83">
        <f>F9+F18+F30+F37+SUM(F39:F45)</f>
        <v>0</v>
      </c>
      <c r="G46" s="82">
        <f>SUM(G39:G45)+G37+G30+G18+G9</f>
        <v>0</v>
      </c>
      <c r="H46" s="83">
        <f>H9+H18+H30+H37+SUM(H39:H45)</f>
        <v>0</v>
      </c>
      <c r="I46" s="46"/>
      <c r="J46" s="85"/>
      <c r="K46" s="92"/>
    </row>
    <row r="47" spans="1:11" s="46" customFormat="1">
      <c r="A47" s="69" t="s">
        <v>92</v>
      </c>
      <c r="B47" s="70" t="s">
        <v>91</v>
      </c>
      <c r="C47" s="93"/>
      <c r="D47" s="94">
        <f>D5+D46</f>
        <v>0</v>
      </c>
      <c r="E47" s="93"/>
      <c r="F47" s="94">
        <f>F5+F46</f>
        <v>16.66</v>
      </c>
      <c r="G47" s="93"/>
      <c r="H47" s="94">
        <f>H5+H46</f>
        <v>15</v>
      </c>
      <c r="K47" s="95"/>
    </row>
    <row r="48" spans="1:11" s="46" customFormat="1">
      <c r="A48" s="78"/>
      <c r="B48" s="96" t="s">
        <v>90</v>
      </c>
      <c r="C48" s="234"/>
      <c r="D48" s="97">
        <f>C48*D47</f>
        <v>0</v>
      </c>
      <c r="E48" s="235"/>
      <c r="F48" s="97">
        <f>E48*F47</f>
        <v>0</v>
      </c>
      <c r="G48" s="235"/>
      <c r="H48" s="97">
        <f>G48*H47</f>
        <v>0</v>
      </c>
      <c r="K48" s="98"/>
    </row>
    <row r="49" spans="1:11" s="46" customFormat="1">
      <c r="A49" s="99"/>
      <c r="B49" s="100" t="s">
        <v>89</v>
      </c>
      <c r="C49" s="101" t="e">
        <f>(D49*100/D5)-100</f>
        <v>#DIV/0!</v>
      </c>
      <c r="D49" s="102">
        <f>D47+D48</f>
        <v>0</v>
      </c>
      <c r="E49" s="101">
        <f>(F49*100/F5)-100</f>
        <v>0</v>
      </c>
      <c r="F49" s="103">
        <f>F47+F48</f>
        <v>16.66</v>
      </c>
      <c r="G49" s="101">
        <f>(H49*100/H5)-100</f>
        <v>0</v>
      </c>
      <c r="H49" s="103">
        <f>H47+H48</f>
        <v>15</v>
      </c>
      <c r="I49" s="104"/>
      <c r="J49" s="105"/>
      <c r="K49" s="95"/>
    </row>
    <row r="50" spans="1:11" s="46" customFormat="1">
      <c r="A50" s="106"/>
      <c r="B50" s="106"/>
      <c r="C50" s="107"/>
      <c r="D50" s="108"/>
      <c r="E50" s="107"/>
      <c r="F50" s="109"/>
      <c r="G50" s="107"/>
      <c r="H50" s="109"/>
      <c r="I50" s="110"/>
      <c r="J50" s="111"/>
      <c r="K50" s="95"/>
    </row>
    <row r="51" spans="1:11" s="46" customFormat="1">
      <c r="A51" s="69" t="s">
        <v>88</v>
      </c>
      <c r="B51" s="70" t="s">
        <v>156</v>
      </c>
      <c r="C51" s="93"/>
      <c r="D51" s="112"/>
      <c r="E51" s="93"/>
      <c r="F51" s="113"/>
      <c r="G51" s="93"/>
      <c r="H51" s="114"/>
      <c r="I51" s="110"/>
      <c r="J51" s="111"/>
      <c r="K51" s="95"/>
    </row>
    <row r="52" spans="1:11" s="46" customFormat="1">
      <c r="A52" s="115" t="s">
        <v>86</v>
      </c>
      <c r="B52" s="116" t="s">
        <v>87</v>
      </c>
      <c r="C52" s="244"/>
      <c r="D52" s="117">
        <f>$D$49*(1+C52)-$D$49</f>
        <v>0</v>
      </c>
      <c r="E52" s="245"/>
      <c r="F52" s="117">
        <f>$F$49*(1+E52)-$F$49</f>
        <v>0</v>
      </c>
      <c r="G52" s="245"/>
      <c r="H52" s="117">
        <f>$H$49*(1+G52)-$H$49</f>
        <v>0</v>
      </c>
      <c r="I52" s="110"/>
      <c r="J52" s="111"/>
      <c r="K52" s="95"/>
    </row>
    <row r="53" spans="1:11" s="46" customFormat="1">
      <c r="A53" s="78" t="s">
        <v>85</v>
      </c>
      <c r="B53" s="79" t="s">
        <v>153</v>
      </c>
      <c r="C53" s="246"/>
      <c r="D53" s="118">
        <f>$D$49*(1+C53)-$D$49</f>
        <v>0</v>
      </c>
      <c r="E53" s="247"/>
      <c r="F53" s="118">
        <f>$F$49*(1+E53)-$F$49</f>
        <v>0</v>
      </c>
      <c r="G53" s="247"/>
      <c r="H53" s="118">
        <f>$H$49*(1+G53)-$H$49</f>
        <v>0</v>
      </c>
      <c r="I53" s="110"/>
      <c r="J53" s="111"/>
      <c r="K53" s="95"/>
    </row>
    <row r="54" spans="1:11" s="46" customFormat="1">
      <c r="A54" s="78" t="s">
        <v>84</v>
      </c>
      <c r="B54" s="79" t="s">
        <v>154</v>
      </c>
      <c r="C54" s="246"/>
      <c r="D54" s="118">
        <f>$D$49*(1+C54)-$D$49</f>
        <v>0</v>
      </c>
      <c r="E54" s="247"/>
      <c r="F54" s="118">
        <f>$F$49*(1+E54)-$F$49</f>
        <v>0</v>
      </c>
      <c r="G54" s="247"/>
      <c r="H54" s="118">
        <f>$H$49*(1+G54)-$H$49</f>
        <v>0</v>
      </c>
      <c r="I54" s="110"/>
      <c r="J54" s="111"/>
      <c r="K54" s="95"/>
    </row>
    <row r="55" spans="1:11" s="46" customFormat="1" ht="25.5">
      <c r="A55" s="119" t="s">
        <v>83</v>
      </c>
      <c r="B55" s="122" t="s">
        <v>155</v>
      </c>
      <c r="C55" s="248"/>
      <c r="D55" s="118">
        <f>$D$49*(1+C55)-$D$49</f>
        <v>0</v>
      </c>
      <c r="E55" s="249"/>
      <c r="F55" s="118">
        <f>$F$49*(1+E55)-$F$49</f>
        <v>0</v>
      </c>
      <c r="G55" s="249"/>
      <c r="H55" s="118">
        <f>$H$49*(1+G55)-$H$49</f>
        <v>0</v>
      </c>
      <c r="I55" s="110"/>
      <c r="J55" s="111"/>
      <c r="K55" s="95"/>
    </row>
    <row r="56" spans="1:11" s="46" customFormat="1">
      <c r="A56" s="106"/>
      <c r="B56" s="106"/>
      <c r="C56" s="107"/>
      <c r="D56" s="108"/>
      <c r="E56" s="107"/>
      <c r="F56" s="109"/>
      <c r="G56" s="107"/>
      <c r="H56" s="109"/>
      <c r="I56" s="110"/>
      <c r="J56" s="111"/>
      <c r="K56" s="95"/>
    </row>
    <row r="57" spans="1:11" s="46" customFormat="1">
      <c r="A57" s="106"/>
      <c r="B57" s="106"/>
      <c r="C57" s="107"/>
      <c r="D57" s="108"/>
      <c r="E57" s="107"/>
      <c r="F57" s="109"/>
      <c r="G57" s="107"/>
      <c r="H57" s="109"/>
      <c r="I57" s="110"/>
      <c r="J57" s="111"/>
      <c r="K57" s="95"/>
    </row>
    <row r="58" spans="1:11" s="46" customFormat="1">
      <c r="A58" s="106"/>
      <c r="B58" s="106"/>
      <c r="C58" s="107"/>
      <c r="D58" s="108"/>
      <c r="E58" s="107"/>
      <c r="F58" s="109"/>
      <c r="G58" s="107"/>
      <c r="H58" s="109"/>
      <c r="I58" s="110"/>
      <c r="J58" s="111"/>
      <c r="K58" s="95"/>
    </row>
    <row r="59" spans="1:11" s="46" customFormat="1">
      <c r="A59" s="106"/>
      <c r="B59" s="106"/>
      <c r="C59" s="107"/>
      <c r="D59" s="108"/>
      <c r="E59" s="107"/>
      <c r="F59" s="109"/>
      <c r="G59" s="107"/>
      <c r="H59" s="109"/>
      <c r="I59" s="110"/>
      <c r="J59" s="111"/>
      <c r="K59" s="95"/>
    </row>
    <row r="60" spans="1:11" s="46" customFormat="1">
      <c r="A60" s="106"/>
      <c r="B60" s="106"/>
      <c r="C60" s="107"/>
      <c r="D60" s="108"/>
      <c r="E60" s="107"/>
      <c r="F60" s="109"/>
      <c r="G60" s="107"/>
      <c r="H60" s="109"/>
      <c r="I60" s="110"/>
      <c r="J60" s="111"/>
      <c r="K60" s="95"/>
    </row>
    <row r="61" spans="1:11" s="46" customFormat="1">
      <c r="A61" s="106"/>
      <c r="B61" s="106"/>
      <c r="C61" s="107"/>
      <c r="D61" s="108"/>
      <c r="E61" s="107"/>
      <c r="F61" s="109"/>
      <c r="G61" s="107"/>
      <c r="H61" s="109"/>
      <c r="I61" s="110"/>
      <c r="J61" s="111"/>
      <c r="K61" s="95"/>
    </row>
    <row r="62" spans="1:11" s="46" customFormat="1">
      <c r="A62" s="106"/>
      <c r="B62" s="106"/>
      <c r="C62" s="107"/>
      <c r="D62" s="108"/>
      <c r="E62" s="107"/>
      <c r="F62" s="109"/>
      <c r="G62" s="107"/>
      <c r="H62" s="109"/>
      <c r="I62" s="110"/>
      <c r="J62" s="111"/>
      <c r="K62" s="95"/>
    </row>
    <row r="63" spans="1:11" s="46" customFormat="1">
      <c r="A63" s="106"/>
      <c r="B63" s="106"/>
      <c r="C63" s="107"/>
      <c r="D63" s="108"/>
      <c r="E63" s="107"/>
      <c r="F63" s="109"/>
      <c r="G63" s="107"/>
      <c r="H63" s="109"/>
      <c r="I63" s="110"/>
      <c r="J63" s="111"/>
      <c r="K63" s="95"/>
    </row>
    <row r="64" spans="1:11" s="46" customFormat="1">
      <c r="A64" s="106"/>
      <c r="B64" s="106"/>
      <c r="C64" s="107"/>
      <c r="D64" s="108"/>
      <c r="E64" s="107"/>
      <c r="F64" s="109"/>
      <c r="G64" s="107"/>
      <c r="H64" s="109"/>
      <c r="I64" s="110"/>
      <c r="J64" s="111"/>
      <c r="K64" s="95"/>
    </row>
    <row r="65" spans="1:11" s="46" customFormat="1">
      <c r="A65" s="106"/>
      <c r="B65" s="106"/>
      <c r="C65" s="107"/>
      <c r="D65" s="108"/>
      <c r="E65" s="107"/>
      <c r="F65" s="109"/>
      <c r="G65" s="107"/>
      <c r="H65" s="109"/>
      <c r="I65" s="110"/>
      <c r="J65" s="111"/>
      <c r="K65" s="95"/>
    </row>
    <row r="72" spans="1:11">
      <c r="A72" s="46"/>
    </row>
  </sheetData>
  <sheetProtection algorithmName="SHA-512" hashValue="X5ueRAa20PtmieZMydlqqKjcLSHHmM36auVT6GLAT7IrAvBxQvXdqDHi2oQ0nVZbMxJMBq/VF3x6CX8gLVXwjg==" saltValue="fpv3sr+HPWhzWn/JN/cqyw==" spinCount="100000" sheet="1" objects="1" scenarios="1" formatCells="0" formatColumns="0" formatRows="0" sort="0"/>
  <mergeCells count="7">
    <mergeCell ref="A1:K1"/>
    <mergeCell ref="A3:B3"/>
    <mergeCell ref="C3:H3"/>
    <mergeCell ref="D7:H7"/>
    <mergeCell ref="C4:D4"/>
    <mergeCell ref="E4:F4"/>
    <mergeCell ref="G4:H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A2919-6331-491E-859D-2C586CC559A3}">
  <sheetPr>
    <tabColor theme="5"/>
  </sheetPr>
  <dimension ref="A1:D8"/>
  <sheetViews>
    <sheetView workbookViewId="0">
      <selection activeCell="H14" sqref="H14"/>
    </sheetView>
  </sheetViews>
  <sheetFormatPr baseColWidth="10" defaultRowHeight="15"/>
  <cols>
    <col min="1" max="1" width="11.42578125" style="171"/>
    <col min="2" max="2" width="62.28515625" style="171" customWidth="1"/>
    <col min="3" max="3" width="11.42578125" style="171"/>
    <col min="4" max="4" width="32.85546875" style="171" customWidth="1"/>
    <col min="5" max="16384" width="11.42578125" style="171"/>
  </cols>
  <sheetData>
    <row r="1" spans="1:4">
      <c r="A1" s="147" t="s">
        <v>22</v>
      </c>
      <c r="B1" s="148" t="s">
        <v>23</v>
      </c>
    </row>
    <row r="2" spans="1:4">
      <c r="A2" s="147" t="s">
        <v>21</v>
      </c>
      <c r="B2" s="148" t="s">
        <v>289</v>
      </c>
    </row>
    <row r="3" spans="1:4" ht="15.75" thickBot="1"/>
    <row r="4" spans="1:4" ht="38.25" customHeight="1" thickBot="1">
      <c r="B4" s="250" t="s">
        <v>286</v>
      </c>
      <c r="C4" s="251"/>
      <c r="D4" s="252"/>
    </row>
    <row r="6" spans="1:4" ht="81.75" customHeight="1">
      <c r="B6" s="253" t="s">
        <v>287</v>
      </c>
      <c r="D6" s="149">
        <f>SUM(Kalkulationsraumbuch!S228)</f>
        <v>0</v>
      </c>
    </row>
    <row r="8" spans="1:4" ht="90.75" customHeight="1">
      <c r="B8" s="253" t="s">
        <v>288</v>
      </c>
      <c r="D8" s="149">
        <f>SUM(Kalkulationsraumbuch!Q228)</f>
        <v>0</v>
      </c>
    </row>
  </sheetData>
  <sheetProtection algorithmName="SHA-512" hashValue="8AEd4cyRbpOHmszMjsGBEm+dRUrd7oW60/t6GzzFN40dY9eiwfuVBiR+6UEzMMaBYWZOXh4rdmcHjUObH0cwLw==" saltValue="rYwuNZPVFAZoRnHyd2910A==" spinCount="100000" sheet="1" objects="1" scenarios="1"/>
  <mergeCells count="1">
    <mergeCell ref="B4:D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Allg. wichtige Informationen</vt:lpstr>
      <vt:lpstr>Kalkulationsraumbuch</vt:lpstr>
      <vt:lpstr>Sverweis</vt:lpstr>
      <vt:lpstr>Stundenverrechnungssätze</vt:lpstr>
      <vt:lpstr>Zusammenfassung</vt:lpstr>
      <vt:lpstr>'Allg. wichtige Informationen'!Druckbereich</vt:lpstr>
      <vt:lpstr>Kalkulationsraumbuch!Druckbereich</vt:lpstr>
      <vt:lpstr>Kalkulationsraumbuch!Drucktitel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Meyers</dc:creator>
  <cp:lastModifiedBy>HEUKING</cp:lastModifiedBy>
  <cp:lastPrinted>2024-12-09T15:11:27Z</cp:lastPrinted>
  <dcterms:created xsi:type="dcterms:W3CDTF">2019-08-23T06:05:36Z</dcterms:created>
  <dcterms:modified xsi:type="dcterms:W3CDTF">2026-01-13T17:38:26Z</dcterms:modified>
</cp:coreProperties>
</file>